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114"/>
  <workbookPr codeName="ThisWorkbook" hidePivotFieldList="1"/>
  <bookViews>
    <workbookView xWindow="5000" yWindow="1020" windowWidth="30940" windowHeight="16900" firstSheet="17" activeTab="0"/>
  </bookViews>
  <sheets>
    <sheet name="Disclaimers" sheetId="14" r:id="rId1"/>
    <sheet name="Appendix 2 &gt;&gt;" sheetId="15" r:id="rId2"/>
    <sheet name="Table 1 - Overall 0-17" sheetId="2" r:id="rId3"/>
    <sheet name="Table 2 - Overall 18+" sheetId="24" r:id="rId4"/>
    <sheet name="Tables 3-5 - Age" sheetId="3" r:id="rId5"/>
    <sheet name="Tables 6-7 - Gender" sheetId="7" r:id="rId6"/>
    <sheet name="Tables 8-10 - Ethnicity" sheetId="4" r:id="rId7"/>
    <sheet name="Tables 11-12 - UrbanRegionRural" sheetId="23" r:id="rId8"/>
    <sheet name="Appendix 3&gt;&gt;" sheetId="31" r:id="rId9"/>
    <sheet name="Tables 13-14 - Age" sheetId="32" r:id="rId10"/>
    <sheet name="Tables 15-16 - Gender" sheetId="33" r:id="rId11"/>
    <sheet name="Tables 17-19 - Ethnicity" sheetId="34" r:id="rId12"/>
    <sheet name="Tables 20-21 - UrbanRegionRural" sheetId="35" r:id="rId13"/>
    <sheet name="Figure 18 - OT DSS split" sheetId="36" r:id="rId14"/>
    <sheet name="Appendix 4 &gt;&gt;" sheetId="16" r:id="rId15"/>
    <sheet name="Tables 22-24 - DSS summary" sheetId="10" r:id="rId16"/>
    <sheet name="Tables 25-27 - DSS age" sheetId="19" r:id="rId17"/>
    <sheet name="Tables 28-29 - DSS gender" sheetId="20" r:id="rId18"/>
    <sheet name="Tables 30-32 - DSS ethnicity" sheetId="21" r:id="rId19"/>
    <sheet name="Tables 33-34 - DSS UrbanRegionR" sheetId="26" r:id="rId20"/>
    <sheet name="Appendix 5 - Principal disab" sheetId="37" r:id="rId21"/>
    <sheet name="Appendix 6&gt;&gt;" sheetId="28" r:id="rId22"/>
    <sheet name="Tables 44-46 - Lifetime DSS" sheetId="27" r:id="rId23"/>
    <sheet name="Other&gt;&gt;" sheetId="22" r:id="rId24"/>
    <sheet name="Figure 1" sheetId="30" r:id="rId25"/>
  </sheets>
  <definedNames/>
  <calcPr calcId="191029"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<sst xmlns="http://schemas.openxmlformats.org/spreadsheetml/2006/main" count="1756" uniqueCount="146">
  <si>
    <t>AGE_GRP</t>
  </si>
  <si>
    <t>ethnic_grp</t>
  </si>
  <si>
    <t>2. Potential II</t>
  </si>
  <si>
    <t>3. Recent OT</t>
  </si>
  <si>
    <t>4. Past OT</t>
  </si>
  <si>
    <t>5. Unknown to OT</t>
  </si>
  <si>
    <t>Grand Total</t>
  </si>
  <si>
    <t>Column Labels</t>
  </si>
  <si>
    <t>Sum of count_id</t>
  </si>
  <si>
    <t>Any</t>
  </si>
  <si>
    <t>DSS</t>
  </si>
  <si>
    <t>None</t>
  </si>
  <si>
    <t>Only DSS</t>
  </si>
  <si>
    <t>Only ORS</t>
  </si>
  <si>
    <t>DSS and CDA</t>
  </si>
  <si>
    <t>DSS and ORS</t>
  </si>
  <si>
    <t>CDA and ORS</t>
  </si>
  <si>
    <t>Only CDA</t>
  </si>
  <si>
    <t>Autistic Spectrum Disorder</t>
  </si>
  <si>
    <t>Intellectual</t>
  </si>
  <si>
    <t>S</t>
  </si>
  <si>
    <t>Disclaimers</t>
  </si>
  <si>
    <t xml:space="preserve">The results in this Excel workbook are not official statistics, they have been created for research purposes from the Integrated Data Infrastructure (IDI) managed by Statistics New Zealand. </t>
  </si>
  <si>
    <t>Access to the anonymised data used in this study was provided by Statistics NZ in accordance with security and confidentiality provisions of the Statistics Act 1975. Only people authorised by the Statistics Act 1975 are allowed to see data about a particular person, household, business or organisation and the results in this Excel workbook have been confidentialised to protect these groups from identification.</t>
  </si>
  <si>
    <t xml:space="preserve">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 </t>
  </si>
  <si>
    <t>The results are based in part on tax data supplied by Inland Revenue to Statistics NZ under the Tax Administration Act 1994. This tax data must be used only for statistical purposes, and no individual information may be published or disclosed in any other form, or provided to Inland Revenue for administrative or regulatory purposes.</t>
  </si>
  <si>
    <t xml:space="preserve">Any person who has had access to the unit-record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 </t>
  </si>
  <si>
    <r>
      <rPr>
        <b/>
        <sz val="10"/>
        <color theme="1"/>
        <rFont val="Roboto"/>
        <family val="2"/>
        <scheme val="minor"/>
      </rPr>
      <t xml:space="preserve">Findings and observations
</t>
    </r>
    <r>
      <rPr>
        <u val="single"/>
        <sz val="10"/>
        <color theme="1"/>
        <rFont val="Roboto"/>
        <family val="2"/>
        <scheme val="minor"/>
      </rPr>
      <t xml:space="preserve">Summary of tamariki who receive either DSS funding, ORS funding or a CDA
</t>
    </r>
    <r>
      <rPr>
        <sz val="10"/>
        <color theme="1"/>
        <rFont val="Roboto"/>
        <family val="2"/>
        <scheme val="minor"/>
      </rPr>
      <t xml:space="preserve">
1. </t>
    </r>
    <r>
      <rPr>
        <b/>
        <sz val="10"/>
        <color theme="1"/>
        <rFont val="Roboto"/>
        <family val="2"/>
        <scheme val="minor"/>
      </rPr>
      <t>Overall, 1 in 10 (c.20,000) tamariki known to OT receive either DSS funding, ORS funding or a CDA</t>
    </r>
    <r>
      <rPr>
        <sz val="10"/>
        <color theme="1"/>
        <rFont val="Roboto"/>
        <family val="2"/>
        <scheme val="minor"/>
      </rPr>
      <t xml:space="preserve">
    a. </t>
    </r>
    <r>
      <rPr>
        <b/>
        <sz val="10"/>
        <color theme="1"/>
        <rFont val="Roboto"/>
        <family val="2"/>
        <scheme val="minor"/>
      </rPr>
      <t>Tamariki with higher levels of OT contact</t>
    </r>
    <r>
      <rPr>
        <sz val="10"/>
        <color theme="1"/>
        <rFont val="Roboto"/>
        <family val="2"/>
        <scheme val="minor"/>
      </rPr>
      <t xml:space="preserve"> are more likely to receive either DSS funding, ORS funding or a CDA (14% of tamariki currently in out of home placement compared to 9% of tamariki with recent (in the last year) reports of concern)
    b. </t>
    </r>
    <r>
      <rPr>
        <b/>
        <sz val="10"/>
        <color theme="1"/>
        <rFont val="Roboto"/>
        <family val="2"/>
        <scheme val="minor"/>
      </rPr>
      <t xml:space="preserve">Older tamariki </t>
    </r>
    <r>
      <rPr>
        <sz val="10"/>
        <color theme="1"/>
        <rFont val="Roboto"/>
        <family val="2"/>
        <scheme val="minor"/>
      </rPr>
      <t xml:space="preserve">are more are more likely to receive either DSS funding, ORS funding or a CDA (5% of children aged 0-4 known to OT, compared to 16% of young people aged 16-17)
        i. </t>
    </r>
    <r>
      <rPr>
        <b/>
        <sz val="10"/>
        <color theme="1"/>
        <rFont val="Roboto"/>
        <family val="2"/>
        <scheme val="minor"/>
      </rPr>
      <t xml:space="preserve">1 in 4 young people, aged 16-17, in out of home placement </t>
    </r>
    <r>
      <rPr>
        <sz val="10"/>
        <color theme="1"/>
        <rFont val="Roboto"/>
        <family val="2"/>
        <scheme val="minor"/>
      </rPr>
      <t xml:space="preserve">receive either DSS funding, ORS funding or a CDA
    c. </t>
    </r>
    <r>
      <rPr>
        <b/>
        <sz val="10"/>
        <color theme="1"/>
        <rFont val="Roboto"/>
        <family val="2"/>
        <scheme val="minor"/>
      </rPr>
      <t xml:space="preserve">Male tamariki </t>
    </r>
    <r>
      <rPr>
        <sz val="10"/>
        <color theme="1"/>
        <rFont val="Roboto"/>
        <family val="2"/>
        <scheme val="minor"/>
      </rPr>
      <t>are more likely to receive either DSS funding, ORS funding or a CDA  (13% of males, compared to 9% of females)
    d.</t>
    </r>
    <r>
      <rPr>
        <b/>
        <sz val="10"/>
        <color theme="1"/>
        <rFont val="Roboto"/>
        <family val="2"/>
        <scheme val="minor"/>
      </rPr>
      <t xml:space="preserve"> NZ EU or Asian ethnicities </t>
    </r>
    <r>
      <rPr>
        <sz val="10"/>
        <color theme="1"/>
        <rFont val="Roboto"/>
        <family val="2"/>
        <scheme val="minor"/>
      </rPr>
      <t xml:space="preserve">are more likely to receive either DSS funding, ORS funding or a CDA  than Maori or Pacific tamariki (15% compared to 9%)
        i. </t>
    </r>
    <r>
      <rPr>
        <b/>
        <sz val="10"/>
        <color theme="1"/>
        <rFont val="Roboto"/>
        <family val="2"/>
        <scheme val="minor"/>
      </rPr>
      <t xml:space="preserve">1 in 5 tamariki of NZ EU or Asian ethnicities in out of home placement </t>
    </r>
    <r>
      <rPr>
        <sz val="10"/>
        <color theme="1"/>
        <rFont val="Roboto"/>
        <family val="2"/>
        <scheme val="minor"/>
      </rPr>
      <t xml:space="preserve">receive either DSS funding, ORS funding or a CDA. This is compared to </t>
    </r>
    <r>
      <rPr>
        <b/>
        <sz val="10"/>
        <color theme="1"/>
        <rFont val="Roboto"/>
        <family val="2"/>
        <scheme val="minor"/>
      </rPr>
      <t>1 in 10 tamariki of Maori or Pacific ethnicities in out of home placement.</t>
    </r>
    <r>
      <rPr>
        <sz val="10"/>
        <color theme="1"/>
        <rFont val="Roboto"/>
        <family val="2"/>
        <scheme val="minor"/>
      </rPr>
      <t xml:space="preserve">
2. </t>
    </r>
    <r>
      <rPr>
        <b/>
        <sz val="10"/>
        <color theme="1"/>
        <rFont val="Roboto"/>
        <family val="2"/>
        <scheme val="minor"/>
      </rPr>
      <t>Overall, 35% of tamariki who receive either DSS funding, ORS funding or a CDA are known to OT</t>
    </r>
    <r>
      <rPr>
        <sz val="10"/>
        <color theme="1"/>
        <rFont val="Roboto"/>
        <family val="2"/>
        <scheme val="minor"/>
      </rPr>
      <t xml:space="preserve">
    a. </t>
    </r>
    <r>
      <rPr>
        <b/>
        <sz val="10"/>
        <color theme="1"/>
        <rFont val="Roboto"/>
        <family val="2"/>
        <scheme val="minor"/>
      </rPr>
      <t>Maori tamariki w</t>
    </r>
    <r>
      <rPr>
        <sz val="10"/>
        <color theme="1"/>
        <rFont val="Roboto"/>
        <family val="2"/>
        <scheme val="minor"/>
      </rPr>
      <t>ho receive either DSS funding, ORS funding or a CDA</t>
    </r>
    <r>
      <rPr>
        <b/>
        <sz val="10"/>
        <color theme="1"/>
        <rFont val="Roboto"/>
        <family val="2"/>
        <scheme val="minor"/>
      </rPr>
      <t xml:space="preserve"> are more likely to be known to OT</t>
    </r>
    <r>
      <rPr>
        <sz val="10"/>
        <color theme="1"/>
        <rFont val="Roboto"/>
        <family val="2"/>
        <scheme val="minor"/>
      </rPr>
      <t xml:space="preserve"> than NZ EU or Asian tamariki (48% compared to 27%)
    b. This is explained by the fact 34% of the Maori tamariki population is known to OT compared to just 11% of NZ EU or Asian tamariki.
For tamariki in care, NZ EU or Asian ethnicities are much more likely to receive disability funding. However, for those tamariki who receive disability funding, OT are much more likely to have been in contact with those who are Maori.</t>
    </r>
  </si>
  <si>
    <t>Known to OT</t>
  </si>
  <si>
    <t>Total</t>
  </si>
  <si>
    <t>Not known to OT</t>
  </si>
  <si>
    <r>
      <rPr>
        <b/>
        <sz val="10"/>
        <color theme="1"/>
        <rFont val="Roboto"/>
        <family val="2"/>
        <scheme val="minor"/>
      </rPr>
      <t xml:space="preserve">Findings and observations
</t>
    </r>
    <r>
      <rPr>
        <u val="single"/>
        <sz val="10"/>
        <color theme="1"/>
        <rFont val="Roboto"/>
        <family val="2"/>
        <scheme val="minor"/>
      </rPr>
      <t xml:space="preserve">Summary of tamariki who receive DSS funding
</t>
    </r>
    <r>
      <rPr>
        <sz val="10"/>
        <color theme="1"/>
        <rFont val="Roboto"/>
        <family val="2"/>
        <scheme val="minor"/>
      </rPr>
      <t xml:space="preserve">
1. </t>
    </r>
    <r>
      <rPr>
        <b/>
        <sz val="10"/>
        <color theme="1"/>
        <rFont val="Roboto"/>
        <family val="2"/>
        <scheme val="minor"/>
      </rPr>
      <t>c.5,800 tamariki known to OT receive DSS funding</t>
    </r>
    <r>
      <rPr>
        <sz val="10"/>
        <color theme="1"/>
        <rFont val="Roboto"/>
        <family val="2"/>
        <scheme val="minor"/>
      </rPr>
      <t xml:space="preserve">
    a. </t>
    </r>
    <r>
      <rPr>
        <b/>
        <sz val="10"/>
        <color theme="1"/>
        <rFont val="Roboto"/>
        <family val="2"/>
        <scheme val="minor"/>
      </rPr>
      <t xml:space="preserve">62% have an intellectual disability and 31% have ASD </t>
    </r>
    <r>
      <rPr>
        <sz val="10"/>
        <color theme="1"/>
        <rFont val="Roboto"/>
        <family val="2"/>
        <scheme val="minor"/>
      </rPr>
      <t>(this split is closer to 50:50 for the non-OT population)</t>
    </r>
    <r>
      <rPr>
        <b/>
        <sz val="10"/>
        <color theme="1"/>
        <rFont val="Roboto"/>
        <family val="2"/>
        <scheme val="minor"/>
      </rPr>
      <t xml:space="preserve">
    </t>
    </r>
    <r>
      <rPr>
        <sz val="10"/>
        <color theme="1"/>
        <rFont val="Roboto"/>
        <family val="2"/>
        <scheme val="minor"/>
      </rPr>
      <t xml:space="preserve">b. </t>
    </r>
    <r>
      <rPr>
        <b/>
        <sz val="10"/>
        <color theme="1"/>
        <rFont val="Roboto"/>
        <family val="2"/>
        <scheme val="minor"/>
      </rPr>
      <t xml:space="preserve">Tamariki with higher levels of OT contact are more likely to have an intellectual disability </t>
    </r>
    <r>
      <rPr>
        <sz val="10"/>
        <color theme="1"/>
        <rFont val="Roboto"/>
        <family val="2"/>
        <scheme val="minor"/>
      </rPr>
      <t>(87% of tamariki currently in out of home placement compared to 59% of tamariki with recent (in the last year) reports of concern)
    c.</t>
    </r>
    <r>
      <rPr>
        <b/>
        <sz val="10"/>
        <color theme="1"/>
        <rFont val="Roboto"/>
        <family val="2"/>
        <scheme val="minor"/>
      </rPr>
      <t xml:space="preserve"> Maori are 4 times as likely to have an intellectual disability than a non-intellectual disability </t>
    </r>
    <r>
      <rPr>
        <sz val="10"/>
        <color theme="1"/>
        <rFont val="Roboto"/>
        <family val="2"/>
        <scheme val="minor"/>
      </rPr>
      <t>(this only 1.5 times for the non-OT population)</t>
    </r>
    <r>
      <rPr>
        <b/>
        <sz val="10"/>
        <color theme="1"/>
        <rFont val="Roboto"/>
        <family val="2"/>
        <scheme val="minor"/>
      </rPr>
      <t xml:space="preserve">
    </t>
    </r>
    <r>
      <rPr>
        <sz val="10"/>
        <color theme="1"/>
        <rFont val="Roboto"/>
        <family val="2"/>
        <scheme val="minor"/>
      </rPr>
      <t>d.</t>
    </r>
    <r>
      <rPr>
        <b/>
        <sz val="10"/>
        <color theme="1"/>
        <rFont val="Roboto"/>
        <family val="2"/>
        <scheme val="minor"/>
      </rPr>
      <t xml:space="preserve"> Maori in OOH placement are 2 times as likely to have an intellectual disability than non-Maori in OOH placement</t>
    </r>
    <r>
      <rPr>
        <sz val="10"/>
        <color theme="1"/>
        <rFont val="Roboto"/>
        <family val="2"/>
        <scheme val="minor"/>
      </rPr>
      <t xml:space="preserve">
    e. There are no statistically significant differences in likelihood of disability types between age and gender.</t>
    </r>
    <r>
      <rPr>
        <b/>
        <sz val="10"/>
        <color theme="1"/>
        <rFont val="Roboto"/>
        <family val="2"/>
        <scheme val="minor"/>
      </rPr>
      <t xml:space="preserve">
</t>
    </r>
    <r>
      <rPr>
        <sz val="10"/>
        <color theme="1"/>
        <rFont val="Roboto"/>
        <family val="2"/>
        <scheme val="minor"/>
      </rPr>
      <t xml:space="preserve">
2. </t>
    </r>
    <r>
      <rPr>
        <b/>
        <sz val="10"/>
        <color theme="1"/>
        <rFont val="Roboto"/>
        <family val="2"/>
        <scheme val="minor"/>
      </rPr>
      <t>Overall, 36% of tamariki who receive DSS funding are known to OT</t>
    </r>
    <r>
      <rPr>
        <sz val="10"/>
        <color theme="1"/>
        <rFont val="Roboto"/>
        <family val="2"/>
        <scheme val="minor"/>
      </rPr>
      <t xml:space="preserve">
    a. </t>
    </r>
    <r>
      <rPr>
        <b/>
        <sz val="10"/>
        <color theme="1"/>
        <rFont val="Roboto"/>
        <family val="2"/>
        <scheme val="minor"/>
      </rPr>
      <t xml:space="preserve">Tamariki who are identified has having an intellectual disability are 1.5 times more likely to have had contact with OT than those with a non-intellectual disability </t>
    </r>
    <r>
      <rPr>
        <sz val="10"/>
        <color theme="1"/>
        <rFont val="Roboto"/>
        <family val="2"/>
        <scheme val="minor"/>
      </rPr>
      <t xml:space="preserve">(reasoning wrapped up in the ethnic disparities mentioned above)
</t>
    </r>
  </si>
  <si>
    <t>Odds ratio</t>
  </si>
  <si>
    <t xml:space="preserve">Males particularly more likely (odds ratio grater than 2) to recevie DSS or ORS funding (odds ratio of 2.44 and 2.13 respectively) </t>
  </si>
  <si>
    <t>small n</t>
  </si>
  <si>
    <t>Total known to OT</t>
  </si>
  <si>
    <t>Gender</t>
  </si>
  <si>
    <t>Potential II</t>
  </si>
  <si>
    <t>Unknown to OT</t>
  </si>
  <si>
    <t>DSS, CDA and ORS</t>
  </si>
  <si>
    <t>Table 1</t>
  </si>
  <si>
    <t>Table 3</t>
  </si>
  <si>
    <t>Table 4</t>
  </si>
  <si>
    <t>Table 5</t>
  </si>
  <si>
    <t>Table 6</t>
  </si>
  <si>
    <t>Table 7</t>
  </si>
  <si>
    <t>Table 8</t>
  </si>
  <si>
    <t>Table 10</t>
  </si>
  <si>
    <t>Table 9</t>
  </si>
  <si>
    <t>Table 11</t>
  </si>
  <si>
    <t>Table 12</t>
  </si>
  <si>
    <t>0-17</t>
  </si>
  <si>
    <t>Table 2</t>
  </si>
  <si>
    <t>Table 22</t>
  </si>
  <si>
    <t>Table 24</t>
  </si>
  <si>
    <t>Table 23</t>
  </si>
  <si>
    <t>Table 25</t>
  </si>
  <si>
    <t>Table 26</t>
  </si>
  <si>
    <t>Table 27</t>
  </si>
  <si>
    <t>Table 28</t>
  </si>
  <si>
    <t>Table 29</t>
  </si>
  <si>
    <t>Table 30</t>
  </si>
  <si>
    <t>Table 31</t>
  </si>
  <si>
    <t>Table 32</t>
  </si>
  <si>
    <t>Table 33</t>
  </si>
  <si>
    <t>Table 34</t>
  </si>
  <si>
    <t>Non-DSS</t>
  </si>
  <si>
    <t>DSS prop</t>
  </si>
  <si>
    <t>Table 44</t>
  </si>
  <si>
    <t>Table 46</t>
  </si>
  <si>
    <t>Table 45</t>
  </si>
  <si>
    <t>1. In OOH care</t>
  </si>
  <si>
    <t>Highest level of OT contact over lifetime</t>
  </si>
  <si>
    <t>Oranga Tamariki population</t>
  </si>
  <si>
    <t>Currently or previously allocated DSS funding</t>
  </si>
  <si>
    <t>Currently or previously receives MSD CDA</t>
  </si>
  <si>
    <t>Currently or previously enrolled in MOE ORS</t>
  </si>
  <si>
    <t>Any indicator of disability-related support services</t>
  </si>
  <si>
    <t>Statutory contact</t>
  </si>
  <si>
    <t>Sub-statutory contact</t>
  </si>
  <si>
    <t>Report of concern</t>
  </si>
  <si>
    <t>0-4</t>
  </si>
  <si>
    <t>n/a</t>
  </si>
  <si>
    <t>5-14</t>
  </si>
  <si>
    <t>Female</t>
  </si>
  <si>
    <t>Male</t>
  </si>
  <si>
    <t>15-17</t>
  </si>
  <si>
    <t>Māori</t>
  </si>
  <si>
    <t>Pacific*</t>
  </si>
  <si>
    <t>* Note:  “Prioritised” ethnicity is used in these summary tables. This means that the ethnicity groups are mutually exclusive and each child is only included in one table. Māori ethnicity has been prioritised over Pacific, meaning that children with both Pacific and Māori ethnicity are shown in the Māori table but not the Pacific table.</t>
  </si>
  <si>
    <t>Non-Māori and non-Pacific (NZ European, Asian and Other)*</t>
  </si>
  <si>
    <t>Urban / rural classification</t>
  </si>
  <si>
    <t>Urban</t>
  </si>
  <si>
    <t>Regional / Rural</t>
  </si>
  <si>
    <t>Physical, neurological, sensory or other</t>
  </si>
  <si>
    <t>DSS Support Package Allocation category</t>
  </si>
  <si>
    <t>Medium / Low</t>
  </si>
  <si>
    <t>Very high / High</t>
  </si>
  <si>
    <t>DSS Principal Disability Type</t>
  </si>
  <si>
    <t>Age group</t>
  </si>
  <si>
    <t>18-25</t>
  </si>
  <si>
    <t>Sub-statutory contact (incl. ROC)</t>
  </si>
  <si>
    <t>Breakdown of disability for NZ tamariki, based on children with at least one disability indicator</t>
  </si>
  <si>
    <t>Figure 1</t>
  </si>
  <si>
    <t>Breakdown of disability for NZ tamariki, by disability indicator type</t>
  </si>
  <si>
    <t>Disability indicator(s)</t>
  </si>
  <si>
    <t>In OOH care</t>
  </si>
  <si>
    <t>Oranga Tamariki population - % total</t>
  </si>
  <si>
    <t>Tamariki and young people who are currently or have previously been allocated DSS funding by principal disability type</t>
  </si>
  <si>
    <t>Figure 2</t>
  </si>
  <si>
    <t>Refer to supporting tables for Appendix 2, Table 1 and Appendix 4, Table 22</t>
  </si>
  <si>
    <t>Refer to supporting tables for Appendix 4, Table 22</t>
  </si>
  <si>
    <t>Refer to supporting tables for Appendix 2, Table 1</t>
  </si>
  <si>
    <t>Previously received MSD CDA</t>
  </si>
  <si>
    <t>Table 14</t>
  </si>
  <si>
    <t>Table 13</t>
  </si>
  <si>
    <t>22-25</t>
  </si>
  <si>
    <t>age_grp</t>
  </si>
  <si>
    <t>18-21</t>
  </si>
  <si>
    <t>Table 16</t>
  </si>
  <si>
    <t>Table 15</t>
  </si>
  <si>
    <t>Table 18</t>
  </si>
  <si>
    <t>Table 19</t>
  </si>
  <si>
    <t>Table 17</t>
  </si>
  <si>
    <t>ORS</t>
  </si>
  <si>
    <t>CDA</t>
  </si>
  <si>
    <t>Table 21</t>
  </si>
  <si>
    <t>Table 20</t>
  </si>
  <si>
    <t>All</t>
  </si>
  <si>
    <t>Lifetime statutory contact</t>
  </si>
  <si>
    <t>Lifetime sub-statutory con</t>
  </si>
  <si>
    <t xml:space="preserve">Figure 18: Profile of disability indicators for young people aged 18-25 with at least one disability indicator, split by level of Oranga Tamariki (OT) involvement </t>
  </si>
  <si>
    <t>All Total</t>
  </si>
  <si>
    <t>Table 43</t>
  </si>
  <si>
    <t>N/A</t>
  </si>
  <si>
    <t>Table 42</t>
  </si>
  <si>
    <t>Regional/Rural</t>
  </si>
  <si>
    <t>Table 41</t>
  </si>
  <si>
    <t>Ethnic group</t>
  </si>
  <si>
    <t>Table 40</t>
  </si>
  <si>
    <t>Table 39</t>
  </si>
  <si>
    <t>Table 38</t>
  </si>
  <si>
    <t>Table 37</t>
  </si>
  <si>
    <t>Table 36</t>
  </si>
  <si>
    <t>Age grp</t>
  </si>
  <si>
    <t>Table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</si>
</sst>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0%"/>
  </numFmts>
  <fonts count="8">
    <font>
      <sz val="11"/>
      <color theme="1"/>
      <name val="Roboto"/>
      <family val="2"/>
      <scheme val="minor"/>
    </font>
    <font>
      <sz val="10"/>
      <name val="Arial"/>
      <family val="2"/>
    </font>
    <font>
      <b/>
      <sz val="11"/>
      <color theme="1"/>
      <name val="Roboto"/>
      <family val="2"/>
      <scheme val="minor"/>
    </font>
    <font>
      <b/>
      <sz val="10"/>
      <color theme="1"/>
      <name val="Roboto"/>
      <family val="2"/>
      <scheme val="minor"/>
    </font>
    <font>
      <sz val="10"/>
      <color theme="1"/>
      <name val="Roboto"/>
      <family val="2"/>
      <scheme val="minor"/>
    </font>
    <font>
      <u val="single"/>
      <sz val="10"/>
      <color theme="1"/>
      <name val="Roboto"/>
      <family val="2"/>
      <scheme val="minor"/>
    </font>
    <font>
      <sz val="9"/>
      <color rgb="FF000000"/>
      <name val="Roboto"/>
      <family val="2"/>
    </font>
    <font>
      <sz val="9"/>
      <color rgb="FF000000"/>
      <name val="+mn-cs"/>
      <family val="2"/>
    </font>
  </fonts>
  <fills count="7">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rgb="FFFFFF00"/>
        <bgColor indexed="64"/>
      </patternFill>
    </fill>
    <fill>
      <patternFill patternType="solid">
        <fgColor rgb="FFFFFF00"/>
        <bgColor indexed="64"/>
      </patternFill>
    </fill>
  </fills>
  <borders count="17">
    <border>
      <left/>
      <right/>
      <top/>
      <bottom/>
      <diagonal/>
    </border>
    <border>
      <left/>
      <right/>
      <top style="thin">
        <color theme="4" tint="0.39998000860214233"/>
      </top>
      <bottom/>
    </border>
    <border>
      <left/>
      <right/>
      <top/>
      <bottom style="thin">
        <color theme="4" tint="0.39998000860214233"/>
      </bottom>
    </border>
    <border>
      <left style="medium"/>
      <right/>
      <top style="medium"/>
      <bottom style="thin">
        <color theme="4" tint="0.39998000860214233"/>
      </bottom>
    </border>
    <border>
      <left/>
      <right/>
      <top style="medium"/>
      <bottom style="thin">
        <color theme="4" tint="0.39998000860214233"/>
      </bottom>
    </border>
    <border>
      <left/>
      <right style="medium"/>
      <top style="medium"/>
      <bottom style="thin">
        <color theme="4" tint="0.3999800086021423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style="medium"/>
      <bottom/>
    </border>
    <border>
      <left/>
      <right style="medium"/>
      <top style="thin">
        <color theme="4" tint="0.39998000860214233"/>
      </top>
      <bottom/>
    </border>
    <border>
      <left style="medium"/>
      <right/>
      <top style="thin">
        <color theme="4" tint="0.39998000860214233"/>
      </top>
      <bottom/>
    </border>
    <border>
      <left/>
      <right/>
      <top style="thin">
        <color theme="4" tint="0.39998000860214233"/>
      </top>
      <bottom style="medium"/>
    </border>
    <border>
      <left/>
      <right style="medium"/>
      <top style="thin">
        <color theme="4" tint="0.3999800086021423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84">
    <xf numFmtId="0" fontId="0" fillId="0" borderId="0" xfId="0"/>
    <xf numFmtId="0" fontId="0" fillId="0" borderId="0" xfId="0" applyAlignment="1">
      <alignment horizontal="left"/>
    </xf>
    <xf numFmtId="0" fontId="2" fillId="2" borderId="1" xfId="0" applyFont="1" applyFill="1" applyBorder="1" applyAlignment="1">
      <alignment horizontal="left"/>
    </xf>
    <xf numFmtId="0" fontId="2" fillId="2" borderId="2" xfId="0" applyFont="1" applyFill="1" applyBorder="1"/>
    <xf numFmtId="0" fontId="0" fillId="0" borderId="0" xfId="0" applyNumberFormat="1"/>
    <xf numFmtId="165" fontId="0" fillId="0" borderId="0" xfId="18" applyNumberFormat="1" applyFont="1"/>
    <xf numFmtId="165" fontId="2" fillId="2" borderId="1" xfId="18" applyNumberFormat="1" applyFont="1" applyFill="1" applyBorder="1"/>
    <xf numFmtId="9" fontId="0" fillId="0" borderId="0" xfId="20" applyFont="1"/>
    <xf numFmtId="9" fontId="0" fillId="2" borderId="1" xfId="20" applyFont="1" applyFill="1" applyBorder="1"/>
    <xf numFmtId="0" fontId="2" fillId="2" borderId="0" xfId="0" applyFont="1" applyFill="1"/>
    <xf numFmtId="165" fontId="0" fillId="0" borderId="0" xfId="0" applyNumberFormat="1"/>
    <xf numFmtId="9" fontId="0" fillId="0" borderId="0" xfId="0" applyNumberFormat="1"/>
    <xf numFmtId="9" fontId="2" fillId="2" borderId="1" xfId="20" applyFont="1" applyFill="1" applyBorder="1"/>
    <xf numFmtId="2" fontId="0" fillId="0" borderId="0" xfId="0" applyNumberFormat="1"/>
    <xf numFmtId="166" fontId="0" fillId="0" borderId="0" xfId="0" applyNumberFormat="1"/>
    <xf numFmtId="0" fontId="2" fillId="2" borderId="1" xfId="0" applyNumberFormat="1" applyFont="1" applyFill="1" applyBorder="1"/>
    <xf numFmtId="0" fontId="0" fillId="2" borderId="2" xfId="0" applyFill="1" applyBorder="1"/>
    <xf numFmtId="0" fontId="2" fillId="2" borderId="1" xfId="0" applyFont="1" applyFill="1" applyBorder="1"/>
    <xf numFmtId="0" fontId="2" fillId="2" borderId="2" xfId="0" applyFont="1" applyFill="1" applyBorder="1" applyAlignment="1">
      <alignment horizontal="left"/>
    </xf>
    <xf numFmtId="0" fontId="1" fillId="0" borderId="0" xfId="21">
      <alignment/>
      <protection/>
    </xf>
    <xf numFmtId="9" fontId="0" fillId="0" borderId="0" xfId="20" applyNumberFormat="1" applyFont="1"/>
    <xf numFmtId="0" fontId="4" fillId="0" borderId="0" xfId="0" applyFont="1" applyAlignment="1">
      <alignment vertical="top" wrapText="1"/>
    </xf>
    <xf numFmtId="2" fontId="0" fillId="0" borderId="0" xfId="20" applyNumberFormat="1" applyFont="1"/>
    <xf numFmtId="0" fontId="2" fillId="2" borderId="0" xfId="0" applyFont="1" applyFill="1" applyBorder="1"/>
    <xf numFmtId="0" fontId="2" fillId="2" borderId="0" xfId="0" applyFont="1" applyFill="1" applyBorder="1" applyAlignment="1">
      <alignment horizontal="left"/>
    </xf>
    <xf numFmtId="165" fontId="2" fillId="2" borderId="0" xfId="18" applyNumberFormat="1" applyFont="1" applyFill="1" applyBorder="1"/>
    <xf numFmtId="0" fontId="2" fillId="2" borderId="0" xfId="0" applyNumberFormat="1" applyFont="1" applyFill="1" applyBorder="1"/>
    <xf numFmtId="9" fontId="2" fillId="2" borderId="0" xfId="2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0" fillId="0" borderId="6" xfId="0" applyBorder="1" applyAlignment="1">
      <alignment horizontal="left"/>
    </xf>
    <xf numFmtId="9" fontId="0" fillId="0" borderId="0" xfId="20" applyFont="1" applyBorder="1"/>
    <xf numFmtId="9" fontId="0" fillId="0" borderId="7" xfId="20" applyFont="1" applyBorder="1"/>
    <xf numFmtId="0" fontId="0" fillId="0" borderId="8" xfId="0" applyBorder="1" applyAlignment="1">
      <alignment horizontal="left"/>
    </xf>
    <xf numFmtId="9" fontId="0" fillId="0" borderId="9" xfId="20" applyFont="1" applyBorder="1"/>
    <xf numFmtId="9" fontId="0" fillId="0" borderId="10" xfId="20" applyFont="1" applyBorder="1"/>
    <xf numFmtId="0" fontId="2" fillId="0" borderId="11" xfId="0" applyFont="1" applyBorder="1" applyAlignment="1">
      <alignment horizontal="left"/>
    </xf>
    <xf numFmtId="0" fontId="2" fillId="0" borderId="11" xfId="0" applyFont="1" applyBorder="1"/>
    <xf numFmtId="10" fontId="0" fillId="0" borderId="0" xfId="20" applyNumberFormat="1" applyFont="1"/>
    <xf numFmtId="0" fontId="2" fillId="2" borderId="0" xfId="0" applyFont="1" applyFill="1" applyAlignment="1">
      <alignment horizontal="left"/>
    </xf>
    <xf numFmtId="0" fontId="2" fillId="0" borderId="12" xfId="0" applyFont="1" applyBorder="1" applyAlignment="1">
      <alignment horizontal="left"/>
    </xf>
    <xf numFmtId="9" fontId="0" fillId="2" borderId="13" xfId="20" applyFont="1" applyFill="1" applyBorder="1"/>
    <xf numFmtId="0" fontId="2" fillId="2" borderId="14" xfId="0" applyFont="1" applyFill="1" applyBorder="1" applyAlignment="1">
      <alignment horizontal="left"/>
    </xf>
    <xf numFmtId="9" fontId="2" fillId="2" borderId="13" xfId="20" applyFont="1" applyFill="1" applyBorder="1"/>
    <xf numFmtId="0" fontId="2" fillId="2" borderId="8" xfId="0" applyFont="1" applyFill="1" applyBorder="1" applyAlignment="1">
      <alignment horizontal="left"/>
    </xf>
    <xf numFmtId="9" fontId="2" fillId="2" borderId="15" xfId="20" applyFont="1" applyFill="1" applyBorder="1"/>
    <xf numFmtId="9" fontId="2" fillId="2" borderId="16" xfId="20" applyFont="1" applyFill="1" applyBorder="1"/>
    <xf numFmtId="0" fontId="2" fillId="2" borderId="1" xfId="0" applyFont="1" applyFill="1" applyBorder="1" applyAlignment="1">
      <alignment horizontal="right"/>
    </xf>
    <xf numFmtId="0" fontId="0" fillId="0" borderId="0" xfId="0" applyBorder="1" applyAlignment="1">
      <alignment horizontal="left"/>
    </xf>
    <xf numFmtId="9" fontId="0" fillId="2" borderId="0" xfId="20" applyFont="1" applyFill="1" applyBorder="1"/>
    <xf numFmtId="0" fontId="2" fillId="0" borderId="12" xfId="0" applyFont="1" applyBorder="1"/>
    <xf numFmtId="165" fontId="0" fillId="0" borderId="0" xfId="18" applyNumberFormat="1" applyFont="1" applyBorder="1"/>
    <xf numFmtId="167" fontId="0" fillId="0" borderId="7" xfId="20" applyNumberFormat="1" applyFont="1" applyBorder="1"/>
    <xf numFmtId="167" fontId="2" fillId="2" borderId="13" xfId="20" applyNumberFormat="1" applyFont="1" applyFill="1" applyBorder="1"/>
    <xf numFmtId="165" fontId="2" fillId="2" borderId="9" xfId="18" applyNumberFormat="1" applyFont="1" applyFill="1" applyBorder="1"/>
    <xf numFmtId="167" fontId="2" fillId="2" borderId="10" xfId="20" applyNumberFormat="1" applyFont="1" applyFill="1" applyBorder="1"/>
    <xf numFmtId="9" fontId="0" fillId="0" borderId="7" xfId="20" applyNumberFormat="1" applyFont="1" applyBorder="1"/>
    <xf numFmtId="9" fontId="2" fillId="2" borderId="13" xfId="20" applyNumberFormat="1" applyFont="1" applyFill="1" applyBorder="1"/>
    <xf numFmtId="9" fontId="2" fillId="2" borderId="10" xfId="20" applyNumberFormat="1" applyFont="1" applyFill="1" applyBorder="1"/>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2" xfId="0" applyFont="1" applyFill="1" applyBorder="1" applyAlignment="1">
      <alignment vertical="top"/>
    </xf>
    <xf numFmtId="0" fontId="2" fillId="2" borderId="2" xfId="0" applyFont="1" applyFill="1" applyBorder="1" applyAlignment="1">
      <alignment vertical="top" wrapText="1"/>
    </xf>
    <xf numFmtId="0" fontId="2" fillId="2" borderId="2" xfId="0" applyFont="1" applyFill="1" applyBorder="1" applyAlignment="1" quotePrefix="1">
      <alignment horizontal="left"/>
    </xf>
    <xf numFmtId="0" fontId="0" fillId="0" borderId="0" xfId="0" applyAlignment="1" quotePrefix="1">
      <alignment horizontal="left"/>
    </xf>
    <xf numFmtId="0" fontId="2" fillId="0" borderId="0" xfId="0" applyFont="1"/>
    <xf numFmtId="0" fontId="2" fillId="2" borderId="2" xfId="0" applyFont="1" applyFill="1" applyBorder="1" quotePrefix="1"/>
    <xf numFmtId="0" fontId="2" fillId="3" borderId="2" xfId="0" applyFont="1" applyFill="1" applyBorder="1"/>
    <xf numFmtId="0" fontId="2" fillId="3" borderId="2" xfId="0" applyFont="1" applyFill="1" applyBorder="1" quotePrefix="1"/>
    <xf numFmtId="0" fontId="0" fillId="4" borderId="0" xfId="0" applyFill="1"/>
    <xf numFmtId="0" fontId="0" fillId="0" borderId="0" xfId="0" applyFont="1"/>
    <xf numFmtId="0" fontId="4" fillId="0" borderId="0" xfId="0" applyFont="1" applyAlignment="1">
      <alignment horizontal="left" vertical="top" wrapText="1"/>
    </xf>
    <xf numFmtId="0" fontId="0" fillId="0" borderId="14" xfId="0" applyBorder="1" applyAlignment="1">
      <alignment horizontal="left"/>
    </xf>
    <xf numFmtId="0" fontId="2" fillId="0" borderId="11" xfId="0" applyFont="1" applyBorder="1"/>
    <xf numFmtId="0" fontId="2" fillId="0" borderId="0" xfId="0" applyFont="1"/>
    <xf numFmtId="0" fontId="0" fillId="0" borderId="8" xfId="0" applyBorder="1"/>
    <xf numFmtId="0" fontId="2" fillId="0" borderId="12" xfId="0" applyFont="1" applyBorder="1"/>
    <xf numFmtId="0" fontId="0" fillId="5" borderId="2" xfId="0" applyFill="1" applyBorder="1"/>
    <xf numFmtId="0" fontId="0" fillId="6" borderId="0" xfId="0" applyFill="1"/>
    <xf numFmtId="9" fontId="0" fillId="0" borderId="0" xfId="20" applyFont="1" applyBorder="1" applyAlignment="1">
      <alignment horizontal="right"/>
    </xf>
    <xf numFmtId="0" fontId="2" fillId="5" borderId="2" xfId="0" applyFont="1" applyFill="1" applyBorder="1"/>
    <xf numFmtId="0" fontId="0" fillId="6" borderId="0" xfId="0" applyFill="1" quotePrefix="1"/>
  </cellXfs>
  <cellStyles count="8">
    <cellStyle name="Normal" xfId="0"/>
    <cellStyle name="Percent" xfId="15"/>
    <cellStyle name="Currency" xfId="16"/>
    <cellStyle name="Currency [0]" xfId="17"/>
    <cellStyle name="Comma" xfId="18"/>
    <cellStyle name="Comma [0]" xfId="19"/>
    <cellStyle name="Per cent"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customXml" Target="../customXml/item1.xml" /><Relationship Id="rId29" Type="http://schemas.openxmlformats.org/officeDocument/2006/relationships/customXml" Target="../customXml/item2.xml" /><Relationship Id="rId30" Type="http://schemas.openxmlformats.org/officeDocument/2006/relationships/customXml" Target="../customXml/item3.xml" /><Relationship Id="rId31" Type="http://schemas.openxmlformats.org/officeDocument/2006/relationships/customXml" Target="../customXml/item4.xml" /><Relationship Id="rId32" Type="http://schemas.openxmlformats.org/officeDocument/2006/relationships/customXml" Target="../customXml/item5.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percentStacked"/>
        <c:varyColors val="0"/>
        <c:ser>
          <c:idx val="0"/>
          <c:order val="0"/>
          <c:tx>
            <c:strRef>
              <c:f>'Figure 18 - OT DSS split'!$B$4</c:f>
              <c:strCache>
                <c:ptCount val="1"/>
                <c:pt idx="0">
                  <c:v>Only CDA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split'!$C$4:$E$4</c:f>
              <c:numCache/>
            </c:numRef>
          </c:val>
        </c:ser>
        <c:ser>
          <c:idx val="1"/>
          <c:order val="1"/>
          <c:tx>
            <c:strRef>
              <c:f>'Figure 18 - OT DSS split'!$B$5</c:f>
              <c:strCache>
                <c:ptCount val="1"/>
                <c:pt idx="0">
                  <c:v>DSS and CDA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split'!$C$5:$E$5</c:f>
              <c:numCache/>
            </c:numRef>
          </c:val>
        </c:ser>
        <c:ser>
          <c:idx val="2"/>
          <c:order val="2"/>
          <c:tx>
            <c:strRef>
              <c:f>'Figure 18 - OT DSS split'!$B$6</c:f>
              <c:strCache>
                <c:ptCount val="1"/>
                <c:pt idx="0">
                  <c:v>All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split'!$C$6:$E$6</c:f>
              <c:numCache/>
            </c:numRef>
          </c:val>
        </c:ser>
        <c:ser>
          <c:idx val="3"/>
          <c:order val="3"/>
          <c:tx>
            <c:strRef>
              <c:f>'Figure 18 - OT DSS split'!$B$7</c:f>
              <c:strCache>
                <c:ptCount val="1"/>
                <c:pt idx="0">
                  <c:v>Only DSS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split'!$C$7:$E$7</c:f>
              <c:numCache/>
            </c:numRef>
          </c:val>
        </c:ser>
        <c:ser>
          <c:idx val="4"/>
          <c:order val="4"/>
          <c:tx>
            <c:strRef>
              <c:f>'Figure 18 - OT DSS split'!$B$8</c:f>
              <c:strCache>
                <c:ptCount val="1"/>
                <c:pt idx="0">
                  <c:v>DSS and ORS</c:v>
                </c:pt>
              </c:strCache>
            </c:strRef>
          </c:tx>
          <c:spPr>
            <a:solidFill>
              <a:schemeClr val="accent4">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split'!$C$8:$E$8</c:f>
              <c:numCache/>
            </c:numRef>
          </c:val>
        </c:ser>
        <c:ser>
          <c:idx val="5"/>
          <c:order val="5"/>
          <c:tx>
            <c:strRef>
              <c:f>'Figure 18 - OT DSS split'!$B$9</c:f>
              <c:strCache>
                <c:ptCount val="1"/>
                <c:pt idx="0">
                  <c:v>CDA and ORS</c:v>
                </c:pt>
              </c:strCache>
            </c:strRef>
          </c:tx>
          <c:spPr>
            <a:solidFill>
              <a:schemeClr val="accent5">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split'!$C$9:$E$9</c:f>
              <c:numCache/>
            </c:numRef>
          </c:val>
        </c:ser>
        <c:ser>
          <c:idx val="6"/>
          <c:order val="6"/>
          <c:tx>
            <c:strRef>
              <c:f>'Figure 18 - OT DSS split'!$B$10</c:f>
              <c:strCache>
                <c:ptCount val="1"/>
                <c:pt idx="0">
                  <c:v>Only ORS</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split'!$C$10:$E$10</c:f>
              <c:numCache/>
            </c:numRef>
          </c:val>
        </c:ser>
        <c:overlap val="100"/>
        <c:gapWidth val="182"/>
        <c:axId val="17850144"/>
        <c:axId val="26433569"/>
      </c:barChart>
      <c:catAx>
        <c:axId val="17850144"/>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26433569"/>
        <c:crosses val="autoZero"/>
        <c:auto val="1"/>
        <c:lblOffset val="100"/>
        <c:noMultiLvlLbl val="0"/>
      </c:catAx>
      <c:valAx>
        <c:axId val="26433569"/>
        <c:scaling>
          <c:orientation val="minMax"/>
          <c:max val="1"/>
        </c:scaling>
        <c:axPos val="b"/>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7850144"/>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b="0" u="none" baseline="0">
          <a:solidFill>
            <a:srgbClr val="000000"/>
          </a:solidFill>
          <a:latin typeface="Roboto"/>
          <a:ea typeface="Roboto"/>
          <a:cs typeface="Robot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4</xdr:col>
      <xdr:colOff>942975</xdr:colOff>
      <xdr:row>28</xdr:row>
      <xdr:rowOff>95250</xdr:rowOff>
    </xdr:to>
    <xdr:graphicFrame macro="">
      <xdr:nvGraphicFramePr>
        <xdr:cNvPr id="2" name="Chart 1"/>
        <xdr:cNvGraphicFramePr/>
      </xdr:nvGraphicFramePr>
      <xdr:xfrm>
        <a:off x="428625" y="2524125"/>
        <a:ext cx="7943850" cy="262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OT Cool Theme">
      <a:dk1>
        <a:srgbClr val="000000"/>
      </a:dk1>
      <a:lt1>
        <a:sysClr val="window" lastClr="FFFFFF"/>
      </a:lt1>
      <a:dk2>
        <a:srgbClr val="005CA9"/>
      </a:dk2>
      <a:lt2>
        <a:srgbClr val="5BC5F2"/>
      </a:lt2>
      <a:accent1>
        <a:srgbClr val="5BC5F2"/>
      </a:accent1>
      <a:accent2>
        <a:srgbClr val="005CA9"/>
      </a:accent2>
      <a:accent3>
        <a:srgbClr val="194383"/>
      </a:accent3>
      <a:accent4>
        <a:srgbClr val="832472"/>
      </a:accent4>
      <a:accent5>
        <a:srgbClr val="5BC5F2"/>
      </a:accent5>
      <a:accent6>
        <a:srgbClr val="005CA9"/>
      </a:accent6>
      <a:hlink>
        <a:srgbClr val="194383"/>
      </a:hlink>
      <a:folHlink>
        <a:srgbClr val="832472"/>
      </a:folHlink>
    </a:clrScheme>
    <a:fontScheme name="Oranga Tamariki">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topLeftCell="A1">
      <selection activeCell="H27" sqref="H27"/>
    </sheetView>
  </sheetViews>
  <sheetFormatPr defaultColWidth="9.19921875" defaultRowHeight="14.25"/>
  <cols>
    <col min="1" max="16384" width="9.19921875" style="19" customWidth="1"/>
  </cols>
  <sheetData>
    <row r="1" ht="14.25">
      <c r="A1" s="19" t="s">
        <v>21</v>
      </c>
    </row>
    <row r="3" ht="14.25">
      <c r="A3" s="19" t="s">
        <v>22</v>
      </c>
    </row>
    <row r="4" ht="14.25">
      <c r="A4" s="19" t="s">
        <v>23</v>
      </c>
    </row>
    <row r="5" ht="14.25">
      <c r="A5" s="19" t="s">
        <v>24</v>
      </c>
    </row>
    <row r="7" ht="14.25">
      <c r="A7" s="19" t="s">
        <v>25</v>
      </c>
    </row>
    <row r="8" ht="14.25">
      <c r="A8" s="19" t="s">
        <v>26</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28A9-8DEE-D644-B9BE-D68430162DC0}">
  <sheetPr>
    <tabColor theme="5" tint="0.7999799847602844"/>
  </sheetPr>
  <dimension ref="A1:R23"/>
  <sheetViews>
    <sheetView zoomScale="200" zoomScaleNormal="200" workbookViewId="0" topLeftCell="A1">
      <selection activeCell="I17" sqref="I17"/>
    </sheetView>
  </sheetViews>
  <sheetFormatPr defaultColWidth="8.796875" defaultRowHeight="14.25"/>
  <cols>
    <col min="1" max="1" width="22.5" style="0" bestFit="1" customWidth="1"/>
    <col min="2" max="7" width="15" style="0" customWidth="1"/>
    <col min="8" max="9" width="5" style="0" customWidth="1"/>
    <col min="10" max="10" width="11.296875" style="0" customWidth="1"/>
    <col min="11" max="11" width="5" style="0" customWidth="1"/>
    <col min="12" max="12" width="22.5" style="0" bestFit="1" customWidth="1"/>
    <col min="13" max="18" width="15" style="0" customWidth="1"/>
    <col min="19" max="20" width="5" style="0" customWidth="1"/>
    <col min="21" max="21" width="11.296875" style="0" customWidth="1"/>
  </cols>
  <sheetData>
    <row r="1" spans="1:13" ht="14.25">
      <c r="A1" s="3" t="s">
        <v>117</v>
      </c>
      <c r="B1" s="68" t="s">
        <v>118</v>
      </c>
      <c r="L1" s="3" t="s">
        <v>117</v>
      </c>
      <c r="M1" s="68" t="s">
        <v>116</v>
      </c>
    </row>
    <row r="2" ht="11.25" customHeight="1"/>
    <row r="3" spans="1:18" ht="60">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ht="14.25">
      <c r="A4" s="1" t="s">
        <v>78</v>
      </c>
      <c r="B4" s="5">
        <v>2769</v>
      </c>
      <c r="C4" s="5">
        <v>789</v>
      </c>
      <c r="D4" s="5">
        <v>2541</v>
      </c>
      <c r="E4" s="5">
        <v>348</v>
      </c>
      <c r="F4" s="5">
        <v>12450</v>
      </c>
      <c r="G4" s="5">
        <f>B4+F4</f>
        <v>15219</v>
      </c>
      <c r="L4" s="1" t="s">
        <v>78</v>
      </c>
      <c r="M4" s="5">
        <v>2805</v>
      </c>
      <c r="N4" s="5">
        <v>702</v>
      </c>
      <c r="O4" s="5">
        <v>2619</v>
      </c>
      <c r="P4" s="5">
        <v>330</v>
      </c>
      <c r="Q4" s="5">
        <v>11601</v>
      </c>
      <c r="R4" s="5">
        <f>M4+Q4</f>
        <v>14406</v>
      </c>
    </row>
    <row r="5" spans="1:18" ht="14.25">
      <c r="A5" s="1" t="s">
        <v>79</v>
      </c>
      <c r="B5" s="5">
        <v>3528</v>
      </c>
      <c r="C5" s="5">
        <v>768</v>
      </c>
      <c r="D5" s="5">
        <v>3336</v>
      </c>
      <c r="E5" s="5">
        <v>414</v>
      </c>
      <c r="F5" s="5">
        <v>26565</v>
      </c>
      <c r="G5" s="5">
        <f>B5+F5</f>
        <v>30093</v>
      </c>
      <c r="L5" s="1" t="s">
        <v>79</v>
      </c>
      <c r="M5" s="5">
        <v>3021</v>
      </c>
      <c r="N5" s="5">
        <v>570</v>
      </c>
      <c r="O5" s="5">
        <v>2904</v>
      </c>
      <c r="P5" s="5">
        <v>336</v>
      </c>
      <c r="Q5" s="5">
        <v>22083</v>
      </c>
      <c r="R5" s="5">
        <f>M5+Q5</f>
        <v>25104</v>
      </c>
    </row>
    <row r="6" spans="1:18" ht="14.25">
      <c r="A6" s="1" t="s">
        <v>80</v>
      </c>
      <c r="B6" s="5">
        <v>912</v>
      </c>
      <c r="C6" s="5">
        <v>219</v>
      </c>
      <c r="D6" s="5">
        <v>861</v>
      </c>
      <c r="E6" s="5">
        <v>99</v>
      </c>
      <c r="F6" s="5">
        <v>9045</v>
      </c>
      <c r="G6" s="5">
        <f>B6+F6</f>
        <v>9957</v>
      </c>
      <c r="L6" s="1" t="s">
        <v>80</v>
      </c>
      <c r="M6" s="5">
        <v>753</v>
      </c>
      <c r="N6" s="5">
        <v>150</v>
      </c>
      <c r="O6" s="5">
        <v>720</v>
      </c>
      <c r="P6" s="5">
        <v>84</v>
      </c>
      <c r="Q6" s="5">
        <v>7647</v>
      </c>
      <c r="R6" s="5">
        <f>M6+Q6</f>
        <v>8400</v>
      </c>
    </row>
    <row r="7" spans="1:18" ht="14.25">
      <c r="A7" s="1" t="s">
        <v>30</v>
      </c>
      <c r="B7" s="5">
        <v>9384</v>
      </c>
      <c r="C7" s="5">
        <v>2313</v>
      </c>
      <c r="D7" s="5">
        <v>8829</v>
      </c>
      <c r="E7" s="5">
        <v>1287</v>
      </c>
      <c r="F7" s="5">
        <v>178911</v>
      </c>
      <c r="G7" s="5">
        <f>B7+F7</f>
        <v>188295</v>
      </c>
      <c r="L7" s="1" t="s">
        <v>30</v>
      </c>
      <c r="M7" s="5">
        <v>8979</v>
      </c>
      <c r="N7" s="5">
        <v>1884</v>
      </c>
      <c r="O7" s="5">
        <v>8616</v>
      </c>
      <c r="P7" s="5">
        <v>1248</v>
      </c>
      <c r="Q7" s="5">
        <v>173373</v>
      </c>
      <c r="R7" s="5">
        <f>M7+Q7</f>
        <v>182352</v>
      </c>
    </row>
    <row r="8" spans="1:18" ht="14.25">
      <c r="A8" s="2" t="s">
        <v>6</v>
      </c>
      <c r="B8" s="6">
        <v>16596</v>
      </c>
      <c r="C8" s="6">
        <v>4089</v>
      </c>
      <c r="D8" s="6">
        <v>15564</v>
      </c>
      <c r="E8" s="6">
        <v>2151</v>
      </c>
      <c r="F8" s="6">
        <v>226968</v>
      </c>
      <c r="G8" s="6">
        <f>B8+F8</f>
        <v>243564</v>
      </c>
      <c r="L8" s="2" t="s">
        <v>6</v>
      </c>
      <c r="M8" s="6">
        <v>15561</v>
      </c>
      <c r="N8" s="6">
        <v>3306</v>
      </c>
      <c r="O8" s="6">
        <v>14856</v>
      </c>
      <c r="P8" s="6">
        <v>1998</v>
      </c>
      <c r="Q8" s="6">
        <v>214704</v>
      </c>
      <c r="R8" s="6">
        <f>M8+Q8</f>
        <v>230265</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0.1668474331164136</v>
      </c>
      <c r="C11" s="7">
        <f>_xlfn.IFERROR(C4/C$8,"")</f>
        <v>0.1929567131327953</v>
      </c>
      <c r="D11" s="7">
        <f>_xlfn.IFERROR(D4/D$8,"")</f>
        <v>0.16326137239784116</v>
      </c>
      <c r="E11" s="7">
        <f>_xlfn.IFERROR(E4/E$8,"")</f>
        <v>0.16178521617852162</v>
      </c>
      <c r="F11" s="7">
        <f>_xlfn.IFERROR(F4/F$8,"")</f>
        <v>0.054853547636671246</v>
      </c>
      <c r="L11" s="1" t="s">
        <v>78</v>
      </c>
      <c r="M11" s="7">
        <f>_xlfn.IFERROR(M4/M$8,"")</f>
        <v>0.180258338153075</v>
      </c>
      <c r="N11" s="7">
        <f>_xlfn.IFERROR(N4/N$8,"")</f>
        <v>0.21234119782214156</v>
      </c>
      <c r="O11" s="7">
        <f>_xlfn.IFERROR(O4/O$8,"")</f>
        <v>0.1762924071082391</v>
      </c>
      <c r="P11" s="7">
        <f>_xlfn.IFERROR(P4/P$8,"")</f>
        <v>0.16516516516516516</v>
      </c>
      <c r="Q11" s="7">
        <f>_xlfn.IFERROR(Q4/Q$8,"")</f>
        <v>0.05403252850435949</v>
      </c>
    </row>
    <row r="12" spans="1:17" ht="14.25">
      <c r="A12" s="1" t="s">
        <v>79</v>
      </c>
      <c r="B12" s="7">
        <f>_xlfn.IFERROR(B5/B$8,"")</f>
        <v>0.21258134490238612</v>
      </c>
      <c r="C12" s="7">
        <f>_xlfn.IFERROR(C5/C$8,"")</f>
        <v>0.18782098312545856</v>
      </c>
      <c r="D12" s="7">
        <f>_xlfn.IFERROR(D5/D$8,"")</f>
        <v>0.21434078643022358</v>
      </c>
      <c r="E12" s="7">
        <f>_xlfn.IFERROR(E5/E$8,"")</f>
        <v>0.19246861924686193</v>
      </c>
      <c r="F12" s="7">
        <f>_xlfn.IFERROR(F5/F$8,"")</f>
        <v>0.11704293116210214</v>
      </c>
      <c r="L12" s="1" t="s">
        <v>79</v>
      </c>
      <c r="M12" s="7">
        <f>_xlfn.IFERROR(M5/M$8,"")</f>
        <v>0.19413919413919414</v>
      </c>
      <c r="N12" s="7">
        <f>_xlfn.IFERROR(N5/N$8,"")</f>
        <v>0.1724137931034483</v>
      </c>
      <c r="O12" s="7">
        <f>_xlfn.IFERROR(O5/O$8,"")</f>
        <v>0.19547657512116318</v>
      </c>
      <c r="P12" s="7">
        <f>_xlfn.IFERROR(P5/P$8,"")</f>
        <v>0.16816816816816818</v>
      </c>
      <c r="Q12" s="7">
        <f>_xlfn.IFERROR(Q5/Q$8,"")</f>
        <v>0.10285323049407556</v>
      </c>
    </row>
    <row r="13" spans="1:17" ht="14.25">
      <c r="A13" s="1" t="s">
        <v>80</v>
      </c>
      <c r="B13" s="7">
        <f>_xlfn.IFERROR(B6/B$8,"")</f>
        <v>0.0549530007230658</v>
      </c>
      <c r="C13" s="7">
        <f>_xlfn.IFERROR(C6/C$8,"")</f>
        <v>0.05355832721936904</v>
      </c>
      <c r="D13" s="7">
        <f>_xlfn.IFERROR(D6/D$8,"")</f>
        <v>0.055319969159599074</v>
      </c>
      <c r="E13" s="7">
        <f>_xlfn.IFERROR(E6/E$8,"")</f>
        <v>0.04602510460251046</v>
      </c>
      <c r="F13" s="7">
        <f>_xlfn.IFERROR(F6/F$8,"")</f>
        <v>0.039851432801099713</v>
      </c>
      <c r="L13" s="1" t="s">
        <v>80</v>
      </c>
      <c r="M13" s="7">
        <f>_xlfn.IFERROR(M6/M$8,"")</f>
        <v>0.04839020628494313</v>
      </c>
      <c r="N13" s="7">
        <f>_xlfn.IFERROR(N6/N$8,"")</f>
        <v>0.045372050816696916</v>
      </c>
      <c r="O13" s="7">
        <f>_xlfn.IFERROR(O6/O$8,"")</f>
        <v>0.048465266558966075</v>
      </c>
      <c r="P13" s="7">
        <f>_xlfn.IFERROR(P6/P$8,"")</f>
        <v>0.042042042042042045</v>
      </c>
      <c r="Q13" s="7">
        <f>_xlfn.IFERROR(Q6/Q$8,"")</f>
        <v>0.035616476637603395</v>
      </c>
    </row>
    <row r="14" spans="1:17" ht="14.25">
      <c r="A14" s="1" t="s">
        <v>30</v>
      </c>
      <c r="B14" s="7">
        <f>_xlfn.IFERROR(B7/B$8,"")</f>
        <v>0.5654374548083876</v>
      </c>
      <c r="C14" s="7">
        <f>_xlfn.IFERROR(C7/C$8,"")</f>
        <v>0.5656639765223771</v>
      </c>
      <c r="D14" s="7">
        <f>_xlfn.IFERROR(D7/D$8,"")</f>
        <v>0.5672706245181187</v>
      </c>
      <c r="E14" s="7">
        <f>_xlfn.IFERROR(E7/E$8,"")</f>
        <v>0.5983263598326359</v>
      </c>
      <c r="F14" s="7">
        <f>_xlfn.IFERROR(F7/F$8,"")</f>
        <v>0.7882653061224489</v>
      </c>
      <c r="L14" s="1" t="s">
        <v>30</v>
      </c>
      <c r="M14" s="7">
        <f>_xlfn.IFERROR(M7/M$8,"")</f>
        <v>0.5770194717563139</v>
      </c>
      <c r="N14" s="7">
        <f>_xlfn.IFERROR(N7/N$8,"")</f>
        <v>0.5698729582577132</v>
      </c>
      <c r="O14" s="7">
        <f>_xlfn.IFERROR(O7/O$8,"")</f>
        <v>0.5799676898222941</v>
      </c>
      <c r="P14" s="7">
        <f>_xlfn.IFERROR(P7/P$8,"")</f>
        <v>0.6246246246246246</v>
      </c>
      <c r="Q14" s="7">
        <f>_xlfn.IFERROR(Q7/Q$8,"")</f>
        <v>0.8074977643639616</v>
      </c>
    </row>
    <row r="15" spans="1:17" ht="15" thickBot="1">
      <c r="A15" s="2" t="s">
        <v>6</v>
      </c>
      <c r="B15" s="8">
        <f>SUM(B11:B14)</f>
        <v>0.9998192335502532</v>
      </c>
      <c r="C15" s="8">
        <f>SUM(C11:C14)</f>
        <v>1</v>
      </c>
      <c r="D15" s="8">
        <f>SUM(D11:D14)</f>
        <v>1.0001927525057825</v>
      </c>
      <c r="E15" s="8">
        <f>SUM(E11:E14)</f>
        <v>0.9986052998605299</v>
      </c>
      <c r="F15" s="8">
        <f>SUM(F11:F14)</f>
        <v>1.000013217722322</v>
      </c>
      <c r="L15" s="2" t="s">
        <v>6</v>
      </c>
      <c r="M15" s="8">
        <f>SUM(M11:M14)</f>
        <v>0.999807210333526</v>
      </c>
      <c r="N15" s="8">
        <f>SUM(N11:N14)</f>
        <v>1</v>
      </c>
      <c r="O15" s="8">
        <f>SUM(O11:O14)</f>
        <v>1.0002019386106624</v>
      </c>
      <c r="P15" s="8">
        <f>SUM(P11:P14)</f>
        <v>1</v>
      </c>
      <c r="Q15" s="8">
        <f>SUM(Q11:Q14)</f>
        <v>1</v>
      </c>
    </row>
    <row r="16" spans="1:12" ht="15" thickBot="1">
      <c r="A16" s="75" t="s">
        <v>115</v>
      </c>
      <c r="L16" s="75" t="s">
        <v>114</v>
      </c>
    </row>
    <row r="17" spans="1:16" ht="60">
      <c r="A17" s="60" t="s">
        <v>72</v>
      </c>
      <c r="B17" s="61" t="s">
        <v>77</v>
      </c>
      <c r="C17" s="61" t="s">
        <v>74</v>
      </c>
      <c r="D17" s="61" t="s">
        <v>113</v>
      </c>
      <c r="E17" s="62" t="s">
        <v>76</v>
      </c>
      <c r="L17" s="60" t="s">
        <v>72</v>
      </c>
      <c r="M17" s="61" t="s">
        <v>77</v>
      </c>
      <c r="N17" s="61" t="s">
        <v>74</v>
      </c>
      <c r="O17" s="61" t="s">
        <v>113</v>
      </c>
      <c r="P17" s="62" t="s">
        <v>76</v>
      </c>
    </row>
    <row r="18" spans="1:16" ht="14.25">
      <c r="A18" s="74" t="s">
        <v>78</v>
      </c>
      <c r="B18" s="32">
        <f>B4/$G4</f>
        <v>0.18194362310270057</v>
      </c>
      <c r="C18" s="32">
        <f>C4/$G4</f>
        <v>0.05184309087325054</v>
      </c>
      <c r="D18" s="32">
        <f>D4/$G4</f>
        <v>0.16696234969446086</v>
      </c>
      <c r="E18" s="33">
        <f>E4/$G4</f>
        <v>0.02286615414941849</v>
      </c>
      <c r="L18" s="74" t="s">
        <v>78</v>
      </c>
      <c r="M18" s="32">
        <f>M4/$R4</f>
        <v>0.19471053727613494</v>
      </c>
      <c r="N18" s="32">
        <f>N4/$R4</f>
        <v>0.04872969596001666</v>
      </c>
      <c r="O18" s="32">
        <f>O4/$R4</f>
        <v>0.18179925031236985</v>
      </c>
      <c r="P18" s="33">
        <f>P4/$R4</f>
        <v>0.022907122032486463</v>
      </c>
    </row>
    <row r="19" spans="1:16" ht="14.25">
      <c r="A19" s="31" t="s">
        <v>79</v>
      </c>
      <c r="B19" s="32">
        <f>B5/$G5</f>
        <v>0.11723656664340544</v>
      </c>
      <c r="C19" s="32">
        <f>C5/$G5</f>
        <v>0.025520885255707306</v>
      </c>
      <c r="D19" s="32">
        <f>D5/$G5</f>
        <v>0.11085634532947862</v>
      </c>
      <c r="E19" s="33">
        <f>E5/$G5</f>
        <v>0.01375735220815472</v>
      </c>
      <c r="L19" s="31" t="s">
        <v>79</v>
      </c>
      <c r="M19" s="32">
        <f>M5/$R5</f>
        <v>0.12033938814531549</v>
      </c>
      <c r="N19" s="32">
        <f>N5/$R5</f>
        <v>0.022705544933078393</v>
      </c>
      <c r="O19" s="32">
        <f>O5/$R5</f>
        <v>0.11567877629063097</v>
      </c>
      <c r="P19" s="33">
        <f>P5/$R5</f>
        <v>0.01338432122370937</v>
      </c>
    </row>
    <row r="20" spans="1:16" ht="14.25">
      <c r="A20" s="31" t="s">
        <v>80</v>
      </c>
      <c r="B20" s="32">
        <f>B6/$G6</f>
        <v>0.09159385357035252</v>
      </c>
      <c r="C20" s="32">
        <f>C6/$G6</f>
        <v>0.021994576679722808</v>
      </c>
      <c r="D20" s="32">
        <f>D6/$G6</f>
        <v>0.0864718288641157</v>
      </c>
      <c r="E20" s="33">
        <f>E6/$G6</f>
        <v>0.009942753841518529</v>
      </c>
      <c r="L20" s="31" t="s">
        <v>80</v>
      </c>
      <c r="M20" s="32">
        <f>M6/$R6</f>
        <v>0.08964285714285715</v>
      </c>
      <c r="N20" s="32">
        <f>N6/$R6</f>
        <v>0.017857142857142856</v>
      </c>
      <c r="O20" s="32">
        <f>O6/$R6</f>
        <v>0.08571428571428572</v>
      </c>
      <c r="P20" s="33">
        <f>P6/$R6</f>
        <v>0.01</v>
      </c>
    </row>
    <row r="21" spans="1:16" ht="14.25">
      <c r="A21" s="31" t="s">
        <v>30</v>
      </c>
      <c r="B21" s="32">
        <f>B7/$G7</f>
        <v>0.049836692424121726</v>
      </c>
      <c r="C21" s="32">
        <f>C7/$G7</f>
        <v>0.012283916195331793</v>
      </c>
      <c r="D21" s="32">
        <f>D7/$G7</f>
        <v>0.04688918983509918</v>
      </c>
      <c r="E21" s="33">
        <f>E7/$G7</f>
        <v>0.006835019517246873</v>
      </c>
      <c r="L21" s="31" t="s">
        <v>30</v>
      </c>
      <c r="M21" s="32">
        <f>M7/$R7</f>
        <v>0.04923993156093709</v>
      </c>
      <c r="N21" s="32">
        <f>N7/$R7</f>
        <v>0.010331666227954724</v>
      </c>
      <c r="O21" s="32">
        <f>O7/$R7</f>
        <v>0.04724927612529613</v>
      </c>
      <c r="P21" s="33">
        <f>P7/$R7</f>
        <v>0.006843906291129244</v>
      </c>
    </row>
    <row r="22" spans="1:16" ht="14.25">
      <c r="A22" s="31" t="s">
        <v>35</v>
      </c>
      <c r="B22" s="32">
        <f>SUM(B4:B6)/SUM($G$4:$G$6)</f>
        <v>0.13043478260869565</v>
      </c>
      <c r="C22" s="32">
        <f>SUM(C4:C6)/SUM($G$4:$G$6)</f>
        <v>0.03213374586115182</v>
      </c>
      <c r="D22" s="32">
        <f>SUM(D4:D6)/SUM($G$4:$G$6)</f>
        <v>0.1219128263583564</v>
      </c>
      <c r="E22" s="33">
        <f>SUM(E4:E6)/SUM($G$4:$G$6)</f>
        <v>0.015578353145524616</v>
      </c>
      <c r="L22" s="31" t="s">
        <v>35</v>
      </c>
      <c r="M22" s="32">
        <f>SUM(M4:M6)/SUM($R$4:$R$6)</f>
        <v>0.13731997495303694</v>
      </c>
      <c r="N22" s="32">
        <f>SUM(N4:N6)/SUM($R$4:$R$6)</f>
        <v>0.02968065122103945</v>
      </c>
      <c r="O22" s="32">
        <f>SUM(O4:O6)/SUM($R$4:$R$6)</f>
        <v>0.13030682529743268</v>
      </c>
      <c r="P22" s="33">
        <f>SUM(P4:P6)/SUM($R$4:$R$6)</f>
        <v>0.015654351909830933</v>
      </c>
    </row>
    <row r="23" spans="1:16" ht="15" thickBot="1">
      <c r="A23" s="34" t="s">
        <v>29</v>
      </c>
      <c r="B23" s="35">
        <f>B8/$G$8</f>
        <v>0.06813814849485146</v>
      </c>
      <c r="C23" s="35">
        <f>C8/$G$8</f>
        <v>0.016788195299798</v>
      </c>
      <c r="D23" s="35">
        <f>D8/$G$8</f>
        <v>0.06390106912351579</v>
      </c>
      <c r="E23" s="36">
        <f>E8/$G$8</f>
        <v>0.008831354387347884</v>
      </c>
      <c r="L23" s="34" t="s">
        <v>29</v>
      </c>
      <c r="M23" s="35">
        <f>M8/$R$8</f>
        <v>0.06757865937072503</v>
      </c>
      <c r="N23" s="35">
        <f>N8/$R$8</f>
        <v>0.014357370855318873</v>
      </c>
      <c r="O23" s="35">
        <f>O8/$R$8</f>
        <v>0.06451696957852908</v>
      </c>
      <c r="P23" s="36">
        <f>P8/$R$8</f>
        <v>0.008676959155755325</v>
      </c>
    </row>
  </sheetData>
  <conditionalFormatting sqref="B11:E14">
    <cfRule type="colorScale" priority="8">
      <colorScale>
        <cfvo type="min" val="0"/>
        <cfvo type="max"/>
        <color rgb="FFFCFCFF"/>
        <color rgb="FF63BE7B"/>
      </colorScale>
    </cfRule>
  </conditionalFormatting>
  <conditionalFormatting sqref="F11:F14">
    <cfRule type="colorScale" priority="9">
      <colorScale>
        <cfvo type="min" val="0"/>
        <cfvo type="max"/>
        <color rgb="FFFCFCFF"/>
        <color rgb="FF63BE7B"/>
      </colorScale>
    </cfRule>
  </conditionalFormatting>
  <conditionalFormatting sqref="B18:B23 C22:E23">
    <cfRule type="colorScale" priority="10">
      <colorScale>
        <cfvo type="min" val="0"/>
        <cfvo type="max"/>
        <color rgb="FFFCFCFF"/>
        <color rgb="FF63BE7B"/>
      </colorScale>
    </cfRule>
  </conditionalFormatting>
  <conditionalFormatting sqref="C18:C21">
    <cfRule type="colorScale" priority="11">
      <colorScale>
        <cfvo type="min" val="0"/>
        <cfvo type="max"/>
        <color rgb="FFFCFCFF"/>
        <color rgb="FF63BE7B"/>
      </colorScale>
    </cfRule>
  </conditionalFormatting>
  <conditionalFormatting sqref="D18:D21">
    <cfRule type="colorScale" priority="12">
      <colorScale>
        <cfvo type="min" val="0"/>
        <cfvo type="max"/>
        <color rgb="FFFCFCFF"/>
        <color rgb="FF63BE7B"/>
      </colorScale>
    </cfRule>
  </conditionalFormatting>
  <conditionalFormatting sqref="E18:E21">
    <cfRule type="colorScale" priority="13">
      <colorScale>
        <cfvo type="min" val="0"/>
        <cfvo type="max"/>
        <color rgb="FFFCFCFF"/>
        <color rgb="FF63BE7B"/>
      </colorScale>
    </cfRule>
  </conditionalFormatting>
  <conditionalFormatting sqref="M11:P14">
    <cfRule type="colorScale" priority="2">
      <colorScale>
        <cfvo type="min" val="0"/>
        <cfvo type="max"/>
        <color rgb="FFFCFCFF"/>
        <color rgb="FF63BE7B"/>
      </colorScale>
    </cfRule>
  </conditionalFormatting>
  <conditionalFormatting sqref="Q11:Q14">
    <cfRule type="colorScale" priority="3">
      <colorScale>
        <cfvo type="min" val="0"/>
        <cfvo type="max"/>
        <color rgb="FFFCFCFF"/>
        <color rgb="FF63BE7B"/>
      </colorScale>
    </cfRule>
  </conditionalFormatting>
  <conditionalFormatting sqref="M18:M21">
    <cfRule type="colorScale" priority="4">
      <colorScale>
        <cfvo type="min" val="0"/>
        <cfvo type="max"/>
        <color rgb="FFFCFCFF"/>
        <color rgb="FF63BE7B"/>
      </colorScale>
    </cfRule>
  </conditionalFormatting>
  <conditionalFormatting sqref="N18:N21">
    <cfRule type="colorScale" priority="5">
      <colorScale>
        <cfvo type="min" val="0"/>
        <cfvo type="max"/>
        <color rgb="FFFCFCFF"/>
        <color rgb="FF63BE7B"/>
      </colorScale>
    </cfRule>
  </conditionalFormatting>
  <conditionalFormatting sqref="O18:O21">
    <cfRule type="colorScale" priority="6">
      <colorScale>
        <cfvo type="min" val="0"/>
        <cfvo type="max"/>
        <color rgb="FFFCFCFF"/>
        <color rgb="FF63BE7B"/>
      </colorScale>
    </cfRule>
  </conditionalFormatting>
  <conditionalFormatting sqref="P18:P21">
    <cfRule type="colorScale" priority="7">
      <colorScale>
        <cfvo type="min" val="0"/>
        <cfvo type="max"/>
        <color rgb="FFFCFCFF"/>
        <color rgb="FF63BE7B"/>
      </colorScale>
    </cfRule>
  </conditionalFormatting>
  <conditionalFormatting sqref="M22:P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19CE-49BA-CC43-87DD-8F422D2BDE66}">
  <sheetPr>
    <tabColor theme="5" tint="0.7999799847602844"/>
  </sheetPr>
  <dimension ref="A1:R23"/>
  <sheetViews>
    <sheetView zoomScale="70" zoomScaleNormal="70" workbookViewId="0" topLeftCell="A1">
      <selection activeCell="I17" sqref="I17"/>
    </sheetView>
  </sheetViews>
  <sheetFormatPr defaultColWidth="8.796875" defaultRowHeight="14.25"/>
  <cols>
    <col min="1" max="1" width="22.5" style="0" bestFit="1" customWidth="1"/>
    <col min="2" max="7" width="15" style="0" customWidth="1"/>
    <col min="8" max="8" width="4" style="0" customWidth="1"/>
    <col min="9" max="9" width="5" style="0" customWidth="1"/>
    <col min="10" max="10" width="11.296875" style="0" customWidth="1"/>
    <col min="11" max="11" width="5" style="0" customWidth="1"/>
    <col min="12" max="12" width="22.5" style="0" bestFit="1" customWidth="1"/>
    <col min="13" max="18" width="15" style="0" customWidth="1"/>
    <col min="19" max="20" width="5" style="0" customWidth="1"/>
    <col min="21" max="21" width="11.296875" style="0" customWidth="1"/>
  </cols>
  <sheetData>
    <row r="1" spans="1:13" ht="14.25">
      <c r="A1" s="3" t="s">
        <v>36</v>
      </c>
      <c r="B1" s="3" t="s">
        <v>84</v>
      </c>
      <c r="L1" s="3" t="s">
        <v>36</v>
      </c>
      <c r="M1" s="3" t="s">
        <v>85</v>
      </c>
    </row>
    <row r="3" spans="1:18" ht="60">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ht="14.25">
      <c r="A4" s="1" t="s">
        <v>78</v>
      </c>
      <c r="B4" s="5">
        <v>2298</v>
      </c>
      <c r="C4" s="5">
        <v>522</v>
      </c>
      <c r="D4" s="5">
        <v>2145</v>
      </c>
      <c r="E4" s="5">
        <v>234</v>
      </c>
      <c r="F4" s="5">
        <v>12279</v>
      </c>
      <c r="G4" s="5">
        <f>B4+F4</f>
        <v>14577</v>
      </c>
      <c r="L4" s="1" t="s">
        <v>78</v>
      </c>
      <c r="M4" s="5">
        <v>3279</v>
      </c>
      <c r="N4" s="5">
        <v>972</v>
      </c>
      <c r="O4" s="5">
        <v>3015</v>
      </c>
      <c r="P4" s="5">
        <v>447</v>
      </c>
      <c r="Q4" s="5">
        <v>11775</v>
      </c>
      <c r="R4" s="5">
        <f>M4+Q4</f>
        <v>15054</v>
      </c>
    </row>
    <row r="5" spans="1:18" ht="14.25">
      <c r="A5" s="1" t="s">
        <v>79</v>
      </c>
      <c r="B5" s="5">
        <v>2853</v>
      </c>
      <c r="C5" s="5">
        <v>474</v>
      </c>
      <c r="D5" s="5">
        <v>2748</v>
      </c>
      <c r="E5" s="5">
        <v>279</v>
      </c>
      <c r="F5" s="5">
        <v>25956</v>
      </c>
      <c r="G5" s="5">
        <f>B5+F5</f>
        <v>28809</v>
      </c>
      <c r="L5" s="1" t="s">
        <v>79</v>
      </c>
      <c r="M5" s="5">
        <v>3699</v>
      </c>
      <c r="N5" s="5">
        <v>864</v>
      </c>
      <c r="O5" s="5">
        <v>3492</v>
      </c>
      <c r="P5" s="5">
        <v>468</v>
      </c>
      <c r="Q5" s="5">
        <v>22689</v>
      </c>
      <c r="R5" s="5">
        <f>M5+Q5</f>
        <v>26388</v>
      </c>
    </row>
    <row r="6" spans="1:18" ht="14.25">
      <c r="A6" s="1" t="s">
        <v>80</v>
      </c>
      <c r="B6" s="5">
        <v>708</v>
      </c>
      <c r="C6" s="5">
        <v>114</v>
      </c>
      <c r="D6" s="5">
        <v>684</v>
      </c>
      <c r="E6" s="5">
        <v>57</v>
      </c>
      <c r="F6" s="5">
        <v>8238</v>
      </c>
      <c r="G6" s="5">
        <f>B6+F6</f>
        <v>8946</v>
      </c>
      <c r="L6" s="1" t="s">
        <v>80</v>
      </c>
      <c r="M6" s="5">
        <v>957</v>
      </c>
      <c r="N6" s="5">
        <v>252</v>
      </c>
      <c r="O6" s="5">
        <v>894</v>
      </c>
      <c r="P6" s="5">
        <v>123</v>
      </c>
      <c r="Q6" s="5">
        <v>8451</v>
      </c>
      <c r="R6" s="5">
        <f>M6+Q6</f>
        <v>9408</v>
      </c>
    </row>
    <row r="7" spans="1:18" ht="14.25">
      <c r="A7" s="1" t="s">
        <v>30</v>
      </c>
      <c r="B7" s="5">
        <v>7248</v>
      </c>
      <c r="C7" s="5">
        <v>1410</v>
      </c>
      <c r="D7" s="5">
        <v>6933</v>
      </c>
      <c r="E7" s="5">
        <v>936</v>
      </c>
      <c r="F7" s="5">
        <v>171420</v>
      </c>
      <c r="G7" s="5">
        <f>B7+F7</f>
        <v>178668</v>
      </c>
      <c r="L7" s="1" t="s">
        <v>30</v>
      </c>
      <c r="M7" s="5">
        <v>11118</v>
      </c>
      <c r="N7" s="5">
        <v>2787</v>
      </c>
      <c r="O7" s="5">
        <v>10509</v>
      </c>
      <c r="P7" s="5">
        <v>1602</v>
      </c>
      <c r="Q7" s="5">
        <v>180867</v>
      </c>
      <c r="R7" s="5">
        <f>M7+Q7</f>
        <v>191985</v>
      </c>
    </row>
    <row r="8" spans="1:18" ht="14.25">
      <c r="A8" s="2" t="s">
        <v>6</v>
      </c>
      <c r="B8" s="6">
        <v>13104</v>
      </c>
      <c r="C8" s="6">
        <v>2523</v>
      </c>
      <c r="D8" s="6">
        <v>12510</v>
      </c>
      <c r="E8" s="6">
        <v>1506</v>
      </c>
      <c r="F8" s="6">
        <v>217890</v>
      </c>
      <c r="G8" s="6">
        <f>B8+F8</f>
        <v>230994</v>
      </c>
      <c r="L8" s="2" t="s">
        <v>6</v>
      </c>
      <c r="M8" s="6">
        <v>19050</v>
      </c>
      <c r="N8" s="6">
        <v>4872</v>
      </c>
      <c r="O8" s="6">
        <v>17913</v>
      </c>
      <c r="P8" s="6">
        <v>2640</v>
      </c>
      <c r="Q8" s="6">
        <v>223785</v>
      </c>
      <c r="R8" s="6">
        <f>M8+Q8</f>
        <v>242835</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0.17536630036630035</v>
      </c>
      <c r="C11" s="7">
        <f>_xlfn.IFERROR(C4/C$8,"")</f>
        <v>0.20689655172413793</v>
      </c>
      <c r="D11" s="7">
        <f>_xlfn.IFERROR(D4/D$8,"")</f>
        <v>0.17146282973621102</v>
      </c>
      <c r="E11" s="7">
        <f>_xlfn.IFERROR(E4/E$8,"")</f>
        <v>0.1553784860557769</v>
      </c>
      <c r="F11" s="7">
        <f>_xlfn.IFERROR(F4/F$8,"")</f>
        <v>0.05635412364036899</v>
      </c>
      <c r="L11" s="1" t="s">
        <v>78</v>
      </c>
      <c r="M11" s="7">
        <f>_xlfn.IFERROR(M4/M$8,"")</f>
        <v>0.1721259842519685</v>
      </c>
      <c r="N11" s="7">
        <f>_xlfn.IFERROR(N4/N$8,"")</f>
        <v>0.19950738916256158</v>
      </c>
      <c r="O11" s="7">
        <f>_xlfn.IFERROR(O4/O$8,"")</f>
        <v>0.16831351532406633</v>
      </c>
      <c r="P11" s="7">
        <f>_xlfn.IFERROR(P4/P$8,"")</f>
        <v>0.1693181818181818</v>
      </c>
      <c r="Q11" s="7">
        <f>_xlfn.IFERROR(Q4/Q$8,"")</f>
        <v>0.05261746765869026</v>
      </c>
    </row>
    <row r="12" spans="1:17" ht="14.25">
      <c r="A12" s="1" t="s">
        <v>79</v>
      </c>
      <c r="B12" s="7">
        <f>_xlfn.IFERROR(B5/B$8,"")</f>
        <v>0.21771978021978022</v>
      </c>
      <c r="C12" s="7">
        <f>_xlfn.IFERROR(C5/C$8,"")</f>
        <v>0.187871581450654</v>
      </c>
      <c r="D12" s="7">
        <f>_xlfn.IFERROR(D5/D$8,"")</f>
        <v>0.21966426858513188</v>
      </c>
      <c r="E12" s="7">
        <f>_xlfn.IFERROR(E5/E$8,"")</f>
        <v>0.1852589641434263</v>
      </c>
      <c r="F12" s="7">
        <f>_xlfn.IFERROR(F5/F$8,"")</f>
        <v>0.1191243287897563</v>
      </c>
      <c r="L12" s="1" t="s">
        <v>79</v>
      </c>
      <c r="M12" s="7">
        <f>_xlfn.IFERROR(M5/M$8,"")</f>
        <v>0.1941732283464567</v>
      </c>
      <c r="N12" s="7">
        <f>_xlfn.IFERROR(N5/N$8,"")</f>
        <v>0.17733990147783252</v>
      </c>
      <c r="O12" s="7">
        <f>_xlfn.IFERROR(O5/O$8,"")</f>
        <v>0.19494222073354547</v>
      </c>
      <c r="P12" s="7">
        <f>_xlfn.IFERROR(P5/P$8,"")</f>
        <v>0.17727272727272728</v>
      </c>
      <c r="Q12" s="7">
        <f>_xlfn.IFERROR(Q5/Q$8,"")</f>
        <v>0.10138749245928011</v>
      </c>
    </row>
    <row r="13" spans="1:17" ht="14.25">
      <c r="A13" s="1" t="s">
        <v>80</v>
      </c>
      <c r="B13" s="7">
        <f>_xlfn.IFERROR(B6/B$8,"")</f>
        <v>0.05402930402930403</v>
      </c>
      <c r="C13" s="7">
        <f>_xlfn.IFERROR(C6/C$8,"")</f>
        <v>0.04518430439952437</v>
      </c>
      <c r="D13" s="7">
        <f>_xlfn.IFERROR(D6/D$8,"")</f>
        <v>0.05467625899280575</v>
      </c>
      <c r="E13" s="7">
        <f>_xlfn.IFERROR(E6/E$8,"")</f>
        <v>0.037848605577689244</v>
      </c>
      <c r="F13" s="7">
        <f>_xlfn.IFERROR(F6/F$8,"")</f>
        <v>0.03780806829133967</v>
      </c>
      <c r="L13" s="1" t="s">
        <v>80</v>
      </c>
      <c r="M13" s="7">
        <f>_xlfn.IFERROR(M6/M$8,"")</f>
        <v>0.050236220472440946</v>
      </c>
      <c r="N13" s="7">
        <f>_xlfn.IFERROR(N6/N$8,"")</f>
        <v>0.05172413793103448</v>
      </c>
      <c r="O13" s="7">
        <f>_xlfn.IFERROR(O6/O$8,"")</f>
        <v>0.04990788812594205</v>
      </c>
      <c r="P13" s="7">
        <f>_xlfn.IFERROR(P6/P$8,"")</f>
        <v>0.04659090909090909</v>
      </c>
      <c r="Q13" s="7">
        <f>_xlfn.IFERROR(Q6/Q$8,"")</f>
        <v>0.037763925196058715</v>
      </c>
    </row>
    <row r="14" spans="1:17" ht="14.25">
      <c r="A14" s="1" t="s">
        <v>30</v>
      </c>
      <c r="B14" s="7">
        <f>_xlfn.IFERROR(B7/B$8,"")</f>
        <v>0.5531135531135531</v>
      </c>
      <c r="C14" s="7">
        <f>_xlfn.IFERROR(C7/C$8,"")</f>
        <v>0.558858501783591</v>
      </c>
      <c r="D14" s="7">
        <f>_xlfn.IFERROR(D7/D$8,"")</f>
        <v>0.5541966426858513</v>
      </c>
      <c r="E14" s="7">
        <f>_xlfn.IFERROR(E7/E$8,"")</f>
        <v>0.6215139442231076</v>
      </c>
      <c r="F14" s="7">
        <f>_xlfn.IFERROR(F7/F$8,"")</f>
        <v>0.7867272476937904</v>
      </c>
      <c r="L14" s="1" t="s">
        <v>30</v>
      </c>
      <c r="M14" s="7">
        <f>_xlfn.IFERROR(M7/M$8,"")</f>
        <v>0.5836220472440945</v>
      </c>
      <c r="N14" s="7">
        <f>_xlfn.IFERROR(N7/N$8,"")</f>
        <v>0.5720443349753694</v>
      </c>
      <c r="O14" s="7">
        <f>_xlfn.IFERROR(O7/O$8,"")</f>
        <v>0.5866688996817954</v>
      </c>
      <c r="P14" s="7">
        <f>_xlfn.IFERROR(P7/P$8,"")</f>
        <v>0.6068181818181818</v>
      </c>
      <c r="Q14" s="7">
        <f>_xlfn.IFERROR(Q7/Q$8,"")</f>
        <v>0.8082177089617266</v>
      </c>
    </row>
    <row r="15" spans="1:17" ht="15" thickBot="1">
      <c r="A15" s="2" t="s">
        <v>6</v>
      </c>
      <c r="B15" s="8">
        <f>SUM(B11:B14)</f>
        <v>1.0002289377289377</v>
      </c>
      <c r="C15" s="8">
        <f>SUM(C11:C14)</f>
        <v>0.9988109393579072</v>
      </c>
      <c r="D15" s="8">
        <f>SUM(D11:D14)</f>
        <v>1</v>
      </c>
      <c r="E15" s="8">
        <f>SUM(E11:E14)</f>
        <v>1</v>
      </c>
      <c r="F15" s="8">
        <f>SUM(F11:F14)</f>
        <v>1.0000137684152555</v>
      </c>
      <c r="L15" s="2" t="s">
        <v>6</v>
      </c>
      <c r="M15" s="8">
        <f>SUM(M11:M14)</f>
        <v>1.0001574803149607</v>
      </c>
      <c r="N15" s="8">
        <f>SUM(N11:N14)</f>
        <v>1.000615763546798</v>
      </c>
      <c r="O15" s="8">
        <f>SUM(O11:O14)</f>
        <v>0.9998325238653492</v>
      </c>
      <c r="P15" s="8">
        <f>SUM(P11:P14)</f>
        <v>1</v>
      </c>
      <c r="Q15" s="8">
        <f>SUM(Q11:Q14)</f>
        <v>0.9999865942757558</v>
      </c>
    </row>
    <row r="16" spans="1:12" ht="15" thickBot="1">
      <c r="A16" s="75" t="s">
        <v>120</v>
      </c>
      <c r="L16" s="75" t="s">
        <v>119</v>
      </c>
    </row>
    <row r="17" spans="1:16" ht="60">
      <c r="A17" s="60" t="s">
        <v>72</v>
      </c>
      <c r="B17" s="61" t="s">
        <v>77</v>
      </c>
      <c r="C17" s="61" t="s">
        <v>74</v>
      </c>
      <c r="D17" s="61" t="s">
        <v>113</v>
      </c>
      <c r="E17" s="62" t="s">
        <v>76</v>
      </c>
      <c r="L17" s="60" t="s">
        <v>72</v>
      </c>
      <c r="M17" s="61" t="s">
        <v>77</v>
      </c>
      <c r="N17" s="61" t="s">
        <v>74</v>
      </c>
      <c r="O17" s="61" t="s">
        <v>113</v>
      </c>
      <c r="P17" s="62" t="s">
        <v>76</v>
      </c>
    </row>
    <row r="18" spans="1:16" ht="14.25">
      <c r="A18" s="31" t="s">
        <v>78</v>
      </c>
      <c r="B18" s="32">
        <f>B4/$G4</f>
        <v>0.15764560609178843</v>
      </c>
      <c r="C18" s="32">
        <f>C4/$G4</f>
        <v>0.03580983741510599</v>
      </c>
      <c r="D18" s="32">
        <f>D4/$G4</f>
        <v>0.1471496192632229</v>
      </c>
      <c r="E18" s="33">
        <f>E4/$G4</f>
        <v>0.016052685737806133</v>
      </c>
      <c r="L18" s="31" t="s">
        <v>78</v>
      </c>
      <c r="M18" s="32">
        <f>M4/$R4</f>
        <v>0.2178158628935831</v>
      </c>
      <c r="N18" s="32">
        <f>N4/$R4</f>
        <v>0.06456755679553607</v>
      </c>
      <c r="O18" s="32">
        <f>O4/$R4</f>
        <v>0.2002789956157832</v>
      </c>
      <c r="P18" s="33">
        <f>P4/$R4</f>
        <v>0.0296931048226385</v>
      </c>
    </row>
    <row r="19" spans="1:16" ht="14.25">
      <c r="A19" s="31" t="s">
        <v>79</v>
      </c>
      <c r="B19" s="32">
        <f>B5/$G5</f>
        <v>0.09903155263980007</v>
      </c>
      <c r="C19" s="32">
        <f>C5/$G5</f>
        <v>0.01645319171092367</v>
      </c>
      <c r="D19" s="32">
        <f>D5/$G5</f>
        <v>0.09538685827345621</v>
      </c>
      <c r="E19" s="33">
        <f>E5/$G5</f>
        <v>0.009684473601999375</v>
      </c>
      <c r="L19" s="31" t="s">
        <v>79</v>
      </c>
      <c r="M19" s="32">
        <f>M5/$R5</f>
        <v>0.14017735334242837</v>
      </c>
      <c r="N19" s="32">
        <f>N5/$R5</f>
        <v>0.03274215552523874</v>
      </c>
      <c r="O19" s="32">
        <f>O5/$R5</f>
        <v>0.13233287858117326</v>
      </c>
      <c r="P19" s="33">
        <f>P5/$R5</f>
        <v>0.017735334242837655</v>
      </c>
    </row>
    <row r="20" spans="1:16" ht="14.25">
      <c r="A20" s="31" t="s">
        <v>80</v>
      </c>
      <c r="B20" s="32">
        <f>B6/$G6</f>
        <v>0.07914151576123407</v>
      </c>
      <c r="C20" s="32">
        <f>C6/$G6</f>
        <v>0.012743125419181758</v>
      </c>
      <c r="D20" s="32">
        <f>D6/$G6</f>
        <v>0.07645875251509054</v>
      </c>
      <c r="E20" s="33">
        <f>E6/$G6</f>
        <v>0.006371562709590879</v>
      </c>
      <c r="L20" s="31" t="s">
        <v>80</v>
      </c>
      <c r="M20" s="32">
        <f>M6/$R6</f>
        <v>0.10172193877551021</v>
      </c>
      <c r="N20" s="32">
        <f>N6/$R6</f>
        <v>0.026785714285714284</v>
      </c>
      <c r="O20" s="32">
        <f>O6/$R6</f>
        <v>0.09502551020408163</v>
      </c>
      <c r="P20" s="33">
        <f>P6/$R6</f>
        <v>0.013073979591836735</v>
      </c>
    </row>
    <row r="21" spans="1:16" ht="14.25">
      <c r="A21" s="31" t="s">
        <v>30</v>
      </c>
      <c r="B21" s="32">
        <f>B7/$G7</f>
        <v>0.04056686144133253</v>
      </c>
      <c r="C21" s="32">
        <f>C7/$G7</f>
        <v>0.007891732151252603</v>
      </c>
      <c r="D21" s="32">
        <f>D7/$G7</f>
        <v>0.03880381489690375</v>
      </c>
      <c r="E21" s="33">
        <f>E7/$G7</f>
        <v>0.005238766874874068</v>
      </c>
      <c r="L21" s="31" t="s">
        <v>30</v>
      </c>
      <c r="M21" s="32">
        <f>M7/$R7</f>
        <v>0.057910774279240566</v>
      </c>
      <c r="N21" s="32">
        <f>N7/$R7</f>
        <v>0.014516759121806392</v>
      </c>
      <c r="O21" s="32">
        <f>O7/$R7</f>
        <v>0.05473865145714509</v>
      </c>
      <c r="P21" s="33">
        <f>P7/$R7</f>
        <v>0.008344401906398938</v>
      </c>
    </row>
    <row r="22" spans="1:16" ht="14.25">
      <c r="A22" s="31" t="s">
        <v>35</v>
      </c>
      <c r="B22" s="32">
        <f>SUM(B4:B6)/SUM($G$4:$G$6)</f>
        <v>0.11195826645264847</v>
      </c>
      <c r="C22" s="32">
        <f>SUM(C4:C6)/SUM($G$4:$G$6)</f>
        <v>0.021210731483604677</v>
      </c>
      <c r="D22" s="32">
        <f>SUM(D4:D6)/SUM($G$4:$G$6)</f>
        <v>0.10656959412978674</v>
      </c>
      <c r="E22" s="33">
        <f>SUM(E4:E6)/SUM($G$4:$G$6)</f>
        <v>0.010891997248337537</v>
      </c>
      <c r="L22" s="31" t="s">
        <v>35</v>
      </c>
      <c r="M22" s="32">
        <f>SUM(M4:M6)/SUM($R$4:$R$6)</f>
        <v>0.15604719764011798</v>
      </c>
      <c r="N22" s="32">
        <f>SUM(N4:N6)/SUM($R$4:$R$6)</f>
        <v>0.04106194690265487</v>
      </c>
      <c r="O22" s="32">
        <f>SUM(O4:O6)/SUM($R$4:$R$6)</f>
        <v>0.14554572271386432</v>
      </c>
      <c r="P22" s="33">
        <f>SUM(P4:P6)/SUM($R$4:$R$6)</f>
        <v>0.020412979351032447</v>
      </c>
    </row>
    <row r="23" spans="1:16" ht="15" thickBot="1">
      <c r="A23" s="34" t="s">
        <v>29</v>
      </c>
      <c r="B23" s="35">
        <f>B8/$G$8</f>
        <v>0.05672874620120003</v>
      </c>
      <c r="C23" s="35">
        <f>C8/$G$8</f>
        <v>0.010922361619782332</v>
      </c>
      <c r="D23" s="35">
        <f>D8/$G$8</f>
        <v>0.05415725083768409</v>
      </c>
      <c r="E23" s="36">
        <f>E8/$G$8</f>
        <v>0.006519649861035351</v>
      </c>
      <c r="L23" s="34" t="s">
        <v>29</v>
      </c>
      <c r="M23" s="35">
        <f>M8/$R$8</f>
        <v>0.07844832911236024</v>
      </c>
      <c r="N23" s="35">
        <f>N8/$R$8</f>
        <v>0.020063005744641423</v>
      </c>
      <c r="O23" s="35">
        <f>O8/$R$8</f>
        <v>0.07376613750077213</v>
      </c>
      <c r="P23" s="36">
        <f>P8/$R$8</f>
        <v>0.010871579467539687</v>
      </c>
    </row>
  </sheetData>
  <conditionalFormatting sqref="B11:E14">
    <cfRule type="colorScale" priority="9">
      <colorScale>
        <cfvo type="min" val="0"/>
        <cfvo type="max"/>
        <color rgb="FFFCFCFF"/>
        <color rgb="FF63BE7B"/>
      </colorScale>
    </cfRule>
  </conditionalFormatting>
  <conditionalFormatting sqref="F11:F14">
    <cfRule type="colorScale" priority="10">
      <colorScale>
        <cfvo type="min" val="0"/>
        <cfvo type="max"/>
        <color rgb="FFFCFCFF"/>
        <color rgb="FF63BE7B"/>
      </colorScale>
    </cfRule>
  </conditionalFormatting>
  <conditionalFormatting sqref="B18:B21">
    <cfRule type="colorScale" priority="11">
      <colorScale>
        <cfvo type="min" val="0"/>
        <cfvo type="max"/>
        <color rgb="FFFCFCFF"/>
        <color rgb="FF63BE7B"/>
      </colorScale>
    </cfRule>
  </conditionalFormatting>
  <conditionalFormatting sqref="C18:C21">
    <cfRule type="colorScale" priority="12">
      <colorScale>
        <cfvo type="min" val="0"/>
        <cfvo type="max"/>
        <color rgb="FFFCFCFF"/>
        <color rgb="FF63BE7B"/>
      </colorScale>
    </cfRule>
  </conditionalFormatting>
  <conditionalFormatting sqref="D18:D21">
    <cfRule type="colorScale" priority="13">
      <colorScale>
        <cfvo type="min" val="0"/>
        <cfvo type="max"/>
        <color rgb="FFFCFCFF"/>
        <color rgb="FF63BE7B"/>
      </colorScale>
    </cfRule>
  </conditionalFormatting>
  <conditionalFormatting sqref="E18:E21">
    <cfRule type="colorScale" priority="14">
      <colorScale>
        <cfvo type="min" val="0"/>
        <cfvo type="max"/>
        <color rgb="FFFCFCFF"/>
        <color rgb="FF63BE7B"/>
      </colorScale>
    </cfRule>
  </conditionalFormatting>
  <conditionalFormatting sqref="M11:P14">
    <cfRule type="colorScale" priority="3">
      <colorScale>
        <cfvo type="min" val="0"/>
        <cfvo type="max"/>
        <color rgb="FFFCFCFF"/>
        <color rgb="FF63BE7B"/>
      </colorScale>
    </cfRule>
  </conditionalFormatting>
  <conditionalFormatting sqref="Q11:Q14">
    <cfRule type="colorScale" priority="4">
      <colorScale>
        <cfvo type="min" val="0"/>
        <cfvo type="max"/>
        <color rgb="FFFCFCFF"/>
        <color rgb="FF63BE7B"/>
      </colorScale>
    </cfRule>
  </conditionalFormatting>
  <conditionalFormatting sqref="M18:M21">
    <cfRule type="colorScale" priority="5">
      <colorScale>
        <cfvo type="min" val="0"/>
        <cfvo type="max"/>
        <color rgb="FFFCFCFF"/>
        <color rgb="FF63BE7B"/>
      </colorScale>
    </cfRule>
  </conditionalFormatting>
  <conditionalFormatting sqref="N18:N21">
    <cfRule type="colorScale" priority="6">
      <colorScale>
        <cfvo type="min" val="0"/>
        <cfvo type="max"/>
        <color rgb="FFFCFCFF"/>
        <color rgb="FF63BE7B"/>
      </colorScale>
    </cfRule>
  </conditionalFormatting>
  <conditionalFormatting sqref="O18:O21">
    <cfRule type="colorScale" priority="7">
      <colorScale>
        <cfvo type="min" val="0"/>
        <cfvo type="max"/>
        <color rgb="FFFCFCFF"/>
        <color rgb="FF63BE7B"/>
      </colorScale>
    </cfRule>
  </conditionalFormatting>
  <conditionalFormatting sqref="P18:P21">
    <cfRule type="colorScale" priority="8">
      <colorScale>
        <cfvo type="min" val="0"/>
        <cfvo type="max"/>
        <color rgb="FFFCFCFF"/>
        <color rgb="FF63BE7B"/>
      </colorScale>
    </cfRule>
  </conditionalFormatting>
  <conditionalFormatting sqref="M22:P23">
    <cfRule type="colorScale" priority="2">
      <colorScale>
        <cfvo type="min" val="0"/>
        <cfvo type="max"/>
        <color rgb="FFFCFCFF"/>
        <color rgb="FF63BE7B"/>
      </colorScale>
    </cfRule>
  </conditionalFormatting>
  <conditionalFormatting sqref="B22:E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24F5-173D-944A-9166-BA257B1B76F0}">
  <sheetPr>
    <tabColor theme="5" tint="0.7999799847602844"/>
  </sheetPr>
  <dimension ref="A1:AC25"/>
  <sheetViews>
    <sheetView zoomScale="70" zoomScaleNormal="70" workbookViewId="0" topLeftCell="A1">
      <selection activeCell="I17" sqref="I17"/>
    </sheetView>
  </sheetViews>
  <sheetFormatPr defaultColWidth="8.796875" defaultRowHeight="14.25"/>
  <cols>
    <col min="1" max="1" width="22.5" style="0" bestFit="1" customWidth="1"/>
    <col min="2" max="7" width="14" style="0" customWidth="1"/>
    <col min="8" max="9" width="4" style="0" customWidth="1"/>
    <col min="10" max="10" width="11.296875" style="0" customWidth="1"/>
    <col min="11" max="11" width="5" style="0" customWidth="1"/>
    <col min="12" max="12" width="22.5" style="0" bestFit="1" customWidth="1"/>
    <col min="13" max="18" width="14" style="0" customWidth="1"/>
    <col min="19" max="20" width="5" style="0" customWidth="1"/>
    <col min="21" max="21" width="11.296875" style="0" customWidth="1"/>
    <col min="23" max="23" width="22.5" style="0" bestFit="1" customWidth="1"/>
    <col min="24" max="29" width="14" style="0" customWidth="1"/>
    <col min="30" max="31" width="4" style="0" customWidth="1"/>
    <col min="32" max="32" width="11.296875" style="0" customWidth="1"/>
  </cols>
  <sheetData>
    <row r="1" spans="1:24" ht="14.25">
      <c r="A1" s="3" t="s">
        <v>1</v>
      </c>
      <c r="B1" s="3" t="s">
        <v>87</v>
      </c>
      <c r="L1" s="3" t="s">
        <v>1</v>
      </c>
      <c r="M1" s="3" t="s">
        <v>90</v>
      </c>
      <c r="W1" s="3" t="s">
        <v>1</v>
      </c>
      <c r="X1" s="3" t="s">
        <v>88</v>
      </c>
    </row>
    <row r="3" spans="1:29" ht="60">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c r="W3" s="64" t="s">
        <v>72</v>
      </c>
      <c r="X3" s="64" t="s">
        <v>77</v>
      </c>
      <c r="Y3" s="64" t="s">
        <v>74</v>
      </c>
      <c r="Z3" s="64" t="s">
        <v>113</v>
      </c>
      <c r="AA3" s="64" t="s">
        <v>76</v>
      </c>
      <c r="AB3" s="64" t="s">
        <v>11</v>
      </c>
      <c r="AC3" s="63" t="s">
        <v>29</v>
      </c>
    </row>
    <row r="4" spans="1:29" ht="14.25">
      <c r="A4" s="1" t="s">
        <v>78</v>
      </c>
      <c r="B4" s="5">
        <v>2490</v>
      </c>
      <c r="C4" s="5">
        <v>561</v>
      </c>
      <c r="D4" s="5">
        <v>2310</v>
      </c>
      <c r="E4" s="5">
        <v>288</v>
      </c>
      <c r="F4" s="5">
        <v>13308</v>
      </c>
      <c r="G4" s="5">
        <v>15798</v>
      </c>
      <c r="L4" s="1" t="s">
        <v>78</v>
      </c>
      <c r="M4" s="5">
        <v>2787</v>
      </c>
      <c r="N4" s="5">
        <v>846</v>
      </c>
      <c r="O4" s="5">
        <v>2580</v>
      </c>
      <c r="P4" s="5">
        <v>330</v>
      </c>
      <c r="Q4" s="5">
        <v>7788</v>
      </c>
      <c r="R4" s="5">
        <v>10572</v>
      </c>
      <c r="W4" s="1" t="s">
        <v>78</v>
      </c>
      <c r="X4" s="5">
        <v>300</v>
      </c>
      <c r="Y4" s="5">
        <v>84</v>
      </c>
      <c r="Z4" s="5">
        <v>270</v>
      </c>
      <c r="AA4" s="5">
        <v>60</v>
      </c>
      <c r="AB4" s="5">
        <v>2958</v>
      </c>
      <c r="AC4" s="5">
        <v>3258</v>
      </c>
    </row>
    <row r="5" spans="1:29" ht="14.25">
      <c r="A5" s="1" t="s">
        <v>79</v>
      </c>
      <c r="B5" s="5">
        <v>2547</v>
      </c>
      <c r="C5" s="5">
        <v>432</v>
      </c>
      <c r="D5" s="5">
        <v>2427</v>
      </c>
      <c r="E5" s="5">
        <v>282</v>
      </c>
      <c r="F5" s="5">
        <v>21285</v>
      </c>
      <c r="G5" s="5">
        <v>23832</v>
      </c>
      <c r="L5" s="1" t="s">
        <v>79</v>
      </c>
      <c r="M5" s="5">
        <v>3579</v>
      </c>
      <c r="N5" s="5">
        <v>810</v>
      </c>
      <c r="O5" s="5">
        <v>3423</v>
      </c>
      <c r="P5" s="5">
        <v>393</v>
      </c>
      <c r="Q5" s="5">
        <v>20967</v>
      </c>
      <c r="R5" s="5">
        <v>24546</v>
      </c>
      <c r="W5" s="1" t="s">
        <v>79</v>
      </c>
      <c r="X5" s="5">
        <v>423</v>
      </c>
      <c r="Y5" s="5">
        <v>96</v>
      </c>
      <c r="Z5" s="5">
        <v>390</v>
      </c>
      <c r="AA5" s="5">
        <v>72</v>
      </c>
      <c r="AB5" s="5">
        <v>6396</v>
      </c>
      <c r="AC5" s="5">
        <v>6819</v>
      </c>
    </row>
    <row r="6" spans="1:29" ht="14.25">
      <c r="A6" s="1" t="s">
        <v>80</v>
      </c>
      <c r="B6" s="5">
        <v>567</v>
      </c>
      <c r="C6" s="5">
        <v>93</v>
      </c>
      <c r="D6" s="5">
        <v>537</v>
      </c>
      <c r="E6" s="5">
        <v>60</v>
      </c>
      <c r="F6" s="5">
        <v>6039</v>
      </c>
      <c r="G6" s="5">
        <v>6606</v>
      </c>
      <c r="L6" s="1" t="s">
        <v>80</v>
      </c>
      <c r="M6" s="5">
        <v>981</v>
      </c>
      <c r="N6" s="5">
        <v>246</v>
      </c>
      <c r="O6" s="5">
        <v>933</v>
      </c>
      <c r="P6" s="5">
        <v>102</v>
      </c>
      <c r="Q6" s="5">
        <v>8535</v>
      </c>
      <c r="R6" s="5">
        <v>9516</v>
      </c>
      <c r="W6" s="1" t="s">
        <v>80</v>
      </c>
      <c r="X6" s="5">
        <v>114</v>
      </c>
      <c r="Y6" s="5">
        <v>27</v>
      </c>
      <c r="Z6" s="5">
        <v>105</v>
      </c>
      <c r="AA6" s="5">
        <v>21</v>
      </c>
      <c r="AB6" s="5">
        <v>2115</v>
      </c>
      <c r="AC6" s="5">
        <v>2232</v>
      </c>
    </row>
    <row r="7" spans="1:29" ht="14.25">
      <c r="A7" s="1" t="s">
        <v>30</v>
      </c>
      <c r="B7" s="5">
        <v>3954</v>
      </c>
      <c r="C7" s="5">
        <v>708</v>
      </c>
      <c r="D7" s="5">
        <v>3774</v>
      </c>
      <c r="E7" s="5">
        <v>501</v>
      </c>
      <c r="F7" s="5">
        <v>63432</v>
      </c>
      <c r="G7" s="5">
        <v>67383</v>
      </c>
      <c r="L7" s="1" t="s">
        <v>30</v>
      </c>
      <c r="M7" s="5">
        <v>13329</v>
      </c>
      <c r="N7" s="5">
        <v>3213</v>
      </c>
      <c r="O7" s="5">
        <v>12672</v>
      </c>
      <c r="P7" s="5">
        <v>1830</v>
      </c>
      <c r="Q7" s="5">
        <v>258114</v>
      </c>
      <c r="R7" s="5">
        <v>271443</v>
      </c>
      <c r="W7" s="1" t="s">
        <v>30</v>
      </c>
      <c r="X7" s="5">
        <v>1083</v>
      </c>
      <c r="Y7" s="5">
        <v>276</v>
      </c>
      <c r="Z7" s="5">
        <v>996</v>
      </c>
      <c r="AA7" s="5">
        <v>210</v>
      </c>
      <c r="AB7" s="5">
        <v>30741</v>
      </c>
      <c r="AC7" s="5">
        <v>31824</v>
      </c>
    </row>
    <row r="8" spans="1:29" ht="14.25">
      <c r="A8" s="2" t="s">
        <v>6</v>
      </c>
      <c r="B8" s="6">
        <v>9561</v>
      </c>
      <c r="C8" s="6">
        <v>1797</v>
      </c>
      <c r="D8" s="6">
        <v>9051</v>
      </c>
      <c r="E8" s="6">
        <v>1131</v>
      </c>
      <c r="F8" s="6">
        <v>104064</v>
      </c>
      <c r="G8" s="6">
        <v>113622</v>
      </c>
      <c r="L8" s="2" t="s">
        <v>6</v>
      </c>
      <c r="M8" s="6">
        <v>20676</v>
      </c>
      <c r="N8" s="6">
        <v>5115</v>
      </c>
      <c r="O8" s="6">
        <v>19608</v>
      </c>
      <c r="P8" s="6">
        <v>2655</v>
      </c>
      <c r="Q8" s="6">
        <v>295404</v>
      </c>
      <c r="R8" s="6">
        <v>316080</v>
      </c>
      <c r="W8" s="2" t="s">
        <v>6</v>
      </c>
      <c r="X8" s="6">
        <v>1920</v>
      </c>
      <c r="Y8" s="6">
        <v>483</v>
      </c>
      <c r="Z8" s="6">
        <v>1764</v>
      </c>
      <c r="AA8" s="6">
        <v>363</v>
      </c>
      <c r="AB8" s="6">
        <v>42207</v>
      </c>
      <c r="AC8" s="6">
        <v>44130</v>
      </c>
    </row>
    <row r="10" spans="1:28" ht="60">
      <c r="A10" s="64" t="s">
        <v>72</v>
      </c>
      <c r="B10" s="64" t="s">
        <v>77</v>
      </c>
      <c r="C10" s="64" t="s">
        <v>74</v>
      </c>
      <c r="D10" s="64" t="s">
        <v>113</v>
      </c>
      <c r="E10" s="64" t="s">
        <v>76</v>
      </c>
      <c r="F10" s="64" t="s">
        <v>11</v>
      </c>
      <c r="L10" s="64" t="s">
        <v>72</v>
      </c>
      <c r="M10" s="64" t="s">
        <v>77</v>
      </c>
      <c r="N10" s="64" t="s">
        <v>74</v>
      </c>
      <c r="O10" s="64" t="s">
        <v>113</v>
      </c>
      <c r="P10" s="64" t="s">
        <v>76</v>
      </c>
      <c r="Q10" s="64" t="s">
        <v>11</v>
      </c>
      <c r="W10" s="64" t="s">
        <v>72</v>
      </c>
      <c r="X10" s="64" t="s">
        <v>77</v>
      </c>
      <c r="Y10" s="64" t="s">
        <v>74</v>
      </c>
      <c r="Z10" s="64" t="s">
        <v>113</v>
      </c>
      <c r="AA10" s="64" t="s">
        <v>76</v>
      </c>
      <c r="AB10" s="64" t="s">
        <v>11</v>
      </c>
    </row>
    <row r="11" spans="1:28" ht="14.25">
      <c r="A11" s="1" t="s">
        <v>78</v>
      </c>
      <c r="B11" s="7">
        <f>_xlfn.IFERROR(B4/B$8,"")</f>
        <v>0.2604330090994666</v>
      </c>
      <c r="C11" s="7">
        <f>_xlfn.IFERROR(C4/C$8,"")</f>
        <v>0.3121869782971619</v>
      </c>
      <c r="D11" s="7">
        <f>_xlfn.IFERROR(D4/D$8,"")</f>
        <v>0.2552204176334107</v>
      </c>
      <c r="E11" s="7">
        <f>_xlfn.IFERROR(E4/E$8,"")</f>
        <v>0.2546419098143236</v>
      </c>
      <c r="F11" s="7">
        <f>_xlfn.IFERROR(F4/F$8,"")</f>
        <v>0.1278828413284133</v>
      </c>
      <c r="L11" s="1" t="s">
        <v>78</v>
      </c>
      <c r="M11" s="7">
        <f>_xlfn.IFERROR(M4/M$8,"")</f>
        <v>0.13479396401625074</v>
      </c>
      <c r="N11" s="7">
        <f>_xlfn.IFERROR(N4/N$8,"")</f>
        <v>0.1653958944281525</v>
      </c>
      <c r="O11" s="7">
        <f>_xlfn.IFERROR(O4/O$8,"")</f>
        <v>0.13157894736842105</v>
      </c>
      <c r="P11" s="7">
        <f>_xlfn.IFERROR(P4/P$8,"")</f>
        <v>0.12429378531073447</v>
      </c>
      <c r="Q11" s="7">
        <f>_xlfn.IFERROR(Q4/Q$8,"")</f>
        <v>0.026363894869399197</v>
      </c>
      <c r="W11" s="1" t="s">
        <v>78</v>
      </c>
      <c r="X11" s="7">
        <f>_xlfn.IFERROR(X4/X$8,"")</f>
        <v>0.15625</v>
      </c>
      <c r="Y11" s="7">
        <f>_xlfn.IFERROR(Y4/Y$8,"")</f>
        <v>0.17391304347826086</v>
      </c>
      <c r="Z11" s="7">
        <f>_xlfn.IFERROR(Z4/Z$8,"")</f>
        <v>0.15306122448979592</v>
      </c>
      <c r="AA11" s="7">
        <f>_xlfn.IFERROR(AA4/AA$8,"")</f>
        <v>0.1652892561983471</v>
      </c>
      <c r="AB11" s="7">
        <f>_xlfn.IFERROR(AB4/AB$8,"")</f>
        <v>0.07008316156087853</v>
      </c>
    </row>
    <row r="12" spans="1:28" ht="14.25">
      <c r="A12" s="1" t="s">
        <v>79</v>
      </c>
      <c r="B12" s="7">
        <f>_xlfn.IFERROR(B5/B$8,"")</f>
        <v>0.26639472858487606</v>
      </c>
      <c r="C12" s="7">
        <f>_xlfn.IFERROR(C5/C$8,"")</f>
        <v>0.24040066777963273</v>
      </c>
      <c r="D12" s="7">
        <f>_xlfn.IFERROR(D5/D$8,"")</f>
        <v>0.268147166058999</v>
      </c>
      <c r="E12" s="7">
        <f>_xlfn.IFERROR(E5/E$8,"")</f>
        <v>0.2493368700265252</v>
      </c>
      <c r="F12" s="7">
        <f>_xlfn.IFERROR(F5/F$8,"")</f>
        <v>0.20453759225092252</v>
      </c>
      <c r="L12" s="1" t="s">
        <v>79</v>
      </c>
      <c r="M12" s="7">
        <f>_xlfn.IFERROR(M5/M$8,"")</f>
        <v>0.17309924550203135</v>
      </c>
      <c r="N12" s="7">
        <f>_xlfn.IFERROR(N5/N$8,"")</f>
        <v>0.15835777126099707</v>
      </c>
      <c r="O12" s="7">
        <f>_xlfn.IFERROR(O5/O$8,"")</f>
        <v>0.1745716034271726</v>
      </c>
      <c r="P12" s="7">
        <f>_xlfn.IFERROR(P5/P$8,"")</f>
        <v>0.1480225988700565</v>
      </c>
      <c r="Q12" s="7">
        <f>_xlfn.IFERROR(Q5/Q$8,"")</f>
        <v>0.07097737335987325</v>
      </c>
      <c r="W12" s="1" t="s">
        <v>79</v>
      </c>
      <c r="X12" s="7">
        <f>_xlfn.IFERROR(X5/X$8,"")</f>
        <v>0.2203125</v>
      </c>
      <c r="Y12" s="7">
        <f>_xlfn.IFERROR(Y5/Y$8,"")</f>
        <v>0.19875776397515527</v>
      </c>
      <c r="Z12" s="7">
        <f>_xlfn.IFERROR(Z5/Z$8,"")</f>
        <v>0.22108843537414966</v>
      </c>
      <c r="AA12" s="7">
        <f>_xlfn.IFERROR(AA5/AA$8,"")</f>
        <v>0.19834710743801653</v>
      </c>
      <c r="AB12" s="7">
        <f>_xlfn.IFERROR(AB5/AB$8,"")</f>
        <v>0.15153884426753855</v>
      </c>
    </row>
    <row r="13" spans="1:28" ht="14.25">
      <c r="A13" s="1" t="s">
        <v>80</v>
      </c>
      <c r="B13" s="7">
        <f>_xlfn.IFERROR(B6/B$8,"")</f>
        <v>0.059303420144336365</v>
      </c>
      <c r="C13" s="7">
        <f>_xlfn.IFERROR(C6/C$8,"")</f>
        <v>0.05175292153589316</v>
      </c>
      <c r="D13" s="7">
        <f>_xlfn.IFERROR(D6/D$8,"")</f>
        <v>0.059330460722572094</v>
      </c>
      <c r="E13" s="7">
        <f>_xlfn.IFERROR(E6/E$8,"")</f>
        <v>0.05305039787798409</v>
      </c>
      <c r="F13" s="7">
        <f>_xlfn.IFERROR(F6/F$8,"")</f>
        <v>0.05803159594095941</v>
      </c>
      <c r="L13" s="1" t="s">
        <v>80</v>
      </c>
      <c r="M13" s="7">
        <f>_xlfn.IFERROR(M6/M$8,"")</f>
        <v>0.047446314567614625</v>
      </c>
      <c r="N13" s="7">
        <f>_xlfn.IFERROR(N6/N$8,"")</f>
        <v>0.04809384164222874</v>
      </c>
      <c r="O13" s="7">
        <f>_xlfn.IFERROR(O6/O$8,"")</f>
        <v>0.047582619339045285</v>
      </c>
      <c r="P13" s="7">
        <f>_xlfn.IFERROR(P6/P$8,"")</f>
        <v>0.0384180790960452</v>
      </c>
      <c r="Q13" s="7">
        <f>_xlfn.IFERROR(Q6/Q$8,"")</f>
        <v>0.028892635170816916</v>
      </c>
      <c r="W13" s="1" t="s">
        <v>80</v>
      </c>
      <c r="X13" s="7">
        <f>_xlfn.IFERROR(X6/X$8,"")</f>
        <v>0.059375</v>
      </c>
      <c r="Y13" s="7">
        <f>_xlfn.IFERROR(Y6/Y$8,"")</f>
        <v>0.055900621118012424</v>
      </c>
      <c r="Z13" s="7">
        <f>_xlfn.IFERROR(Z6/Z$8,"")</f>
        <v>0.05952380952380952</v>
      </c>
      <c r="AA13" s="7">
        <f>_xlfn.IFERROR(AA6/AA$8,"")</f>
        <v>0.05785123966942149</v>
      </c>
      <c r="AB13" s="7">
        <f>_xlfn.IFERROR(AB6/AB$8,"")</f>
        <v>0.05011017129859976</v>
      </c>
    </row>
    <row r="14" spans="1:28" ht="14.25">
      <c r="A14" s="1" t="s">
        <v>30</v>
      </c>
      <c r="B14" s="7">
        <f>_xlfn.IFERROR(B7/B$8,"")</f>
        <v>0.4135550674615626</v>
      </c>
      <c r="C14" s="7">
        <f>_xlfn.IFERROR(C7/C$8,"")</f>
        <v>0.39398998330550916</v>
      </c>
      <c r="D14" s="7">
        <f>_xlfn.IFERROR(D7/D$8,"")</f>
        <v>0.41697050049718265</v>
      </c>
      <c r="E14" s="7">
        <f>_xlfn.IFERROR(E7/E$8,"")</f>
        <v>0.44297082228116713</v>
      </c>
      <c r="F14" s="7">
        <f>_xlfn.IFERROR(F7/F$8,"")</f>
        <v>0.6095479704797048</v>
      </c>
      <c r="L14" s="1" t="s">
        <v>30</v>
      </c>
      <c r="M14" s="7">
        <f>_xlfn.IFERROR(M7/M$8,"")</f>
        <v>0.6446604759141034</v>
      </c>
      <c r="N14" s="7">
        <f>_xlfn.IFERROR(N7/N$8,"")</f>
        <v>0.6281524926686217</v>
      </c>
      <c r="O14" s="7">
        <f>_xlfn.IFERROR(O7/O$8,"")</f>
        <v>0.6462668298653611</v>
      </c>
      <c r="P14" s="7">
        <f>_xlfn.IFERROR(P7/P$8,"")</f>
        <v>0.6892655367231638</v>
      </c>
      <c r="Q14" s="7">
        <f>_xlfn.IFERROR(Q7/Q$8,"")</f>
        <v>0.8737660965999107</v>
      </c>
      <c r="W14" s="1" t="s">
        <v>30</v>
      </c>
      <c r="X14" s="7">
        <f>_xlfn.IFERROR(X7/X$8,"")</f>
        <v>0.5640625</v>
      </c>
      <c r="Y14" s="7">
        <f>_xlfn.IFERROR(Y7/Y$8,"")</f>
        <v>0.5714285714285714</v>
      </c>
      <c r="Z14" s="7">
        <f>_xlfn.IFERROR(Z7/Z$8,"")</f>
        <v>0.564625850340136</v>
      </c>
      <c r="AA14" s="7">
        <f>_xlfn.IFERROR(AA7/AA$8,"")</f>
        <v>0.5785123966942148</v>
      </c>
      <c r="AB14" s="7">
        <f>_xlfn.IFERROR(AB7/AB$8,"")</f>
        <v>0.7283389011301443</v>
      </c>
    </row>
    <row r="15" spans="1:28" ht="15" thickBot="1">
      <c r="A15" s="2" t="s">
        <v>6</v>
      </c>
      <c r="B15" s="8">
        <f>SUM(B11:B14)</f>
        <v>0.9996862252902416</v>
      </c>
      <c r="C15" s="8">
        <f>SUM(C11:C14)</f>
        <v>0.998330550918197</v>
      </c>
      <c r="D15" s="8">
        <f>SUM(D11:D14)</f>
        <v>0.9996685449121644</v>
      </c>
      <c r="E15" s="8">
        <f>SUM(E11:E14)</f>
        <v>1</v>
      </c>
      <c r="F15" s="8">
        <f>SUM(F11:F14)</f>
        <v>1</v>
      </c>
      <c r="L15" s="2" t="s">
        <v>6</v>
      </c>
      <c r="M15" s="8">
        <f>SUM(M11:M14)</f>
        <v>1</v>
      </c>
      <c r="N15" s="8">
        <f>SUM(N11:N14)</f>
        <v>1</v>
      </c>
      <c r="O15" s="8">
        <f>SUM(O11:O14)</f>
        <v>1</v>
      </c>
      <c r="P15" s="8">
        <f>SUM(P11:P14)</f>
        <v>1</v>
      </c>
      <c r="Q15" s="8">
        <f>SUM(Q11:Q14)</f>
        <v>1</v>
      </c>
      <c r="W15" s="2" t="s">
        <v>6</v>
      </c>
      <c r="X15" s="8">
        <f>SUM(X11:X14)</f>
        <v>1</v>
      </c>
      <c r="Y15" s="8">
        <f>SUM(Y11:Y14)</f>
        <v>1</v>
      </c>
      <c r="Z15" s="8">
        <f>SUM(Z11:Z14)</f>
        <v>0.9982993197278911</v>
      </c>
      <c r="AA15" s="8">
        <f>SUM(AA11:AA14)</f>
        <v>1</v>
      </c>
      <c r="AB15" s="8">
        <f>SUM(AB11:AB14)</f>
        <v>1.0000710782571611</v>
      </c>
    </row>
    <row r="16" spans="1:23" ht="15" thickBot="1">
      <c r="A16" s="75" t="s">
        <v>123</v>
      </c>
      <c r="L16" s="75" t="s">
        <v>122</v>
      </c>
      <c r="W16" s="75" t="s">
        <v>121</v>
      </c>
    </row>
    <row r="17" spans="1:27" ht="60">
      <c r="A17" s="60" t="s">
        <v>72</v>
      </c>
      <c r="B17" s="61" t="s">
        <v>77</v>
      </c>
      <c r="C17" s="61" t="s">
        <v>74</v>
      </c>
      <c r="D17" s="61" t="s">
        <v>113</v>
      </c>
      <c r="E17" s="62" t="s">
        <v>76</v>
      </c>
      <c r="L17" s="60" t="s">
        <v>72</v>
      </c>
      <c r="M17" s="61" t="s">
        <v>77</v>
      </c>
      <c r="N17" s="61" t="s">
        <v>74</v>
      </c>
      <c r="O17" s="61" t="s">
        <v>113</v>
      </c>
      <c r="P17" s="62" t="s">
        <v>76</v>
      </c>
      <c r="W17" s="60" t="s">
        <v>72</v>
      </c>
      <c r="X17" s="61" t="s">
        <v>77</v>
      </c>
      <c r="Y17" s="61" t="s">
        <v>74</v>
      </c>
      <c r="Z17" s="61" t="s">
        <v>113</v>
      </c>
      <c r="AA17" s="62" t="s">
        <v>76</v>
      </c>
    </row>
    <row r="18" spans="1:27" ht="14.25">
      <c r="A18" s="31" t="s">
        <v>78</v>
      </c>
      <c r="B18" s="32">
        <f>B4/$G4</f>
        <v>0.15761488796050133</v>
      </c>
      <c r="C18" s="32">
        <f>C4/$G4</f>
        <v>0.03551082415495632</v>
      </c>
      <c r="D18" s="32">
        <f>D4/$G4</f>
        <v>0.14622104063805544</v>
      </c>
      <c r="E18" s="33">
        <f>E4/$G4</f>
        <v>0.018230155715913406</v>
      </c>
      <c r="L18" s="31" t="s">
        <v>78</v>
      </c>
      <c r="M18" s="32">
        <f>M4/$R4</f>
        <v>0.26362088535754824</v>
      </c>
      <c r="N18" s="32">
        <f>N4/$R4</f>
        <v>0.08002270147559591</v>
      </c>
      <c r="O18" s="32">
        <f>O4/$R4</f>
        <v>0.24404086265607264</v>
      </c>
      <c r="P18" s="33">
        <f>P4/$R4</f>
        <v>0.031214528944381384</v>
      </c>
      <c r="W18" s="31" t="s">
        <v>78</v>
      </c>
      <c r="X18" s="32">
        <f>X4/$AC4</f>
        <v>0.09208103130755065</v>
      </c>
      <c r="Y18" s="32">
        <f>Y4/$AC4</f>
        <v>0.02578268876611418</v>
      </c>
      <c r="Z18" s="32">
        <f>Z4/$AC4</f>
        <v>0.08287292817679558</v>
      </c>
      <c r="AA18" s="33">
        <f>AA4/$AC4</f>
        <v>0.01841620626151013</v>
      </c>
    </row>
    <row r="19" spans="1:27" ht="14.25">
      <c r="A19" s="31" t="s">
        <v>79</v>
      </c>
      <c r="B19" s="32">
        <f>B5/$G5</f>
        <v>0.10687311178247734</v>
      </c>
      <c r="C19" s="32">
        <f>C5/$G5</f>
        <v>0.01812688821752266</v>
      </c>
      <c r="D19" s="32">
        <f>D5/$G5</f>
        <v>0.10183786505538771</v>
      </c>
      <c r="E19" s="33">
        <f>E5/$G5</f>
        <v>0.011832829808660624</v>
      </c>
      <c r="L19" s="31" t="s">
        <v>79</v>
      </c>
      <c r="M19" s="32">
        <f>M5/$R5</f>
        <v>0.14580787093620143</v>
      </c>
      <c r="N19" s="32">
        <f>N5/$R5</f>
        <v>0.0329992666829626</v>
      </c>
      <c r="O19" s="32">
        <f>O5/$R5</f>
        <v>0.13945245661207528</v>
      </c>
      <c r="P19" s="33">
        <f>P5/$R5</f>
        <v>0.01601075531654852</v>
      </c>
      <c r="W19" s="31" t="s">
        <v>79</v>
      </c>
      <c r="X19" s="32">
        <f>X5/$AC5</f>
        <v>0.062032556093268805</v>
      </c>
      <c r="Y19" s="32">
        <f>Y5/$AC5</f>
        <v>0.014078310602727673</v>
      </c>
      <c r="Z19" s="32">
        <f>Z5/$AC5</f>
        <v>0.05719313682358117</v>
      </c>
      <c r="AA19" s="33">
        <f>AA5/$AC5</f>
        <v>0.010558732952045754</v>
      </c>
    </row>
    <row r="20" spans="1:27" ht="14.25">
      <c r="A20" s="31" t="s">
        <v>80</v>
      </c>
      <c r="B20" s="32">
        <f>B6/$G6</f>
        <v>0.08583106267029973</v>
      </c>
      <c r="C20" s="32">
        <f>C6/$G6</f>
        <v>0.01407811080835604</v>
      </c>
      <c r="D20" s="32">
        <f>D6/$G6</f>
        <v>0.08128973660308811</v>
      </c>
      <c r="E20" s="33">
        <f>E6/$G6</f>
        <v>0.009082652134423252</v>
      </c>
      <c r="L20" s="31" t="s">
        <v>80</v>
      </c>
      <c r="M20" s="32">
        <f>M6/$R6</f>
        <v>0.10308953341740228</v>
      </c>
      <c r="N20" s="32">
        <f>N6/$R6</f>
        <v>0.025851197982345524</v>
      </c>
      <c r="O20" s="32">
        <f>O6/$R6</f>
        <v>0.0980453972257251</v>
      </c>
      <c r="P20" s="33">
        <f>P6/$R6</f>
        <v>0.010718789407313998</v>
      </c>
      <c r="W20" s="31" t="s">
        <v>80</v>
      </c>
      <c r="X20" s="32">
        <f>X6/$AC6</f>
        <v>0.051075268817204304</v>
      </c>
      <c r="Y20" s="32">
        <f>Y6/$AC6</f>
        <v>0.012096774193548387</v>
      </c>
      <c r="Z20" s="32">
        <f>Z6/$AC6</f>
        <v>0.04704301075268817</v>
      </c>
      <c r="AA20" s="33">
        <f>AA6/$AC6</f>
        <v>0.009408602150537635</v>
      </c>
    </row>
    <row r="21" spans="1:27" ht="14.25">
      <c r="A21" s="31" t="s">
        <v>30</v>
      </c>
      <c r="B21" s="32">
        <f>B7/$G7</f>
        <v>0.058679488891857</v>
      </c>
      <c r="C21" s="32">
        <f>C7/$G7</f>
        <v>0.01050710119763145</v>
      </c>
      <c r="D21" s="32">
        <f>D7/$G7</f>
        <v>0.056008191977204934</v>
      </c>
      <c r="E21" s="33">
        <f>E7/$G7</f>
        <v>0.007435109745781577</v>
      </c>
      <c r="L21" s="31" t="s">
        <v>30</v>
      </c>
      <c r="M21" s="32">
        <f>M7/$R7</f>
        <v>0.04910423182767653</v>
      </c>
      <c r="N21" s="32">
        <f>N7/$R7</f>
        <v>0.01183673920491595</v>
      </c>
      <c r="O21" s="32">
        <f>O7/$R7</f>
        <v>0.04668383417513069</v>
      </c>
      <c r="P21" s="33">
        <f>P7/$R7</f>
        <v>0.0067417468860865816</v>
      </c>
      <c r="W21" s="31" t="s">
        <v>30</v>
      </c>
      <c r="X21" s="32">
        <f>X7/$AC7</f>
        <v>0.03403092006033182</v>
      </c>
      <c r="Y21" s="32">
        <f>Y7/$AC7</f>
        <v>0.008672699849170438</v>
      </c>
      <c r="Z21" s="32">
        <f>Z7/$AC7</f>
        <v>0.03129713423831071</v>
      </c>
      <c r="AA21" s="33">
        <f>AA7/$AC7</f>
        <v>0.006598793363499246</v>
      </c>
    </row>
    <row r="22" spans="1:27" ht="14.25">
      <c r="A22" s="31" t="s">
        <v>35</v>
      </c>
      <c r="B22" s="32">
        <f>SUM(B4:B6)/SUM($G$4:$G$6)</f>
        <v>0.12120425642356605</v>
      </c>
      <c r="C22" s="32">
        <f>SUM(C4:C6)/SUM($G$4:$G$6)</f>
        <v>0.02348819101998443</v>
      </c>
      <c r="D22" s="32">
        <f>SUM(D4:D6)/SUM($G$4:$G$6)</f>
        <v>0.11406696080975863</v>
      </c>
      <c r="E22" s="33">
        <f>SUM(E4:E6)/SUM($G$4:$G$6)</f>
        <v>0.013625746171814172</v>
      </c>
      <c r="L22" s="31" t="s">
        <v>35</v>
      </c>
      <c r="M22" s="32">
        <f>SUM(M4:M6)/SUM($R$4:$R$6)</f>
        <v>0.1646054577228122</v>
      </c>
      <c r="N22" s="32">
        <f>SUM(N4:N6)/SUM($R$4:$R$6)</f>
        <v>0.042613254469686786</v>
      </c>
      <c r="O22" s="32">
        <f>SUM(O4:O6)/SUM($R$4:$R$6)</f>
        <v>0.1553972308105928</v>
      </c>
      <c r="P22" s="33">
        <f>SUM(P4:P6)/SUM($R$4:$R$6)</f>
        <v>0.018483667159564458</v>
      </c>
      <c r="W22" s="31" t="s">
        <v>35</v>
      </c>
      <c r="X22" s="32">
        <f>SUM(X4:X6)/SUM($AC$4:$AC$6)</f>
        <v>0.06799902510358274</v>
      </c>
      <c r="Y22" s="32">
        <f>SUM(Y4:Y6)/SUM($AC$4:$AC$6)</f>
        <v>0.01681696319766025</v>
      </c>
      <c r="Z22" s="32">
        <f>SUM(Z4:Z6)/SUM($AC$4:$AC$6)</f>
        <v>0.06214964660004874</v>
      </c>
      <c r="AA22" s="33">
        <f>SUM(AA4:AA6)/SUM($AC$4:$AC$6)</f>
        <v>0.012429929320009749</v>
      </c>
    </row>
    <row r="23" spans="1:27" ht="15" thickBot="1">
      <c r="A23" s="34" t="s">
        <v>29</v>
      </c>
      <c r="B23" s="35">
        <f>B8/$G$8</f>
        <v>0.08414743623594022</v>
      </c>
      <c r="C23" s="35">
        <f>C8/$G$8</f>
        <v>0.015815599091725193</v>
      </c>
      <c r="D23" s="35">
        <f>D8/$G$8</f>
        <v>0.07965886888102656</v>
      </c>
      <c r="E23" s="36">
        <f>E8/$G$8</f>
        <v>0.009954058192955589</v>
      </c>
      <c r="L23" s="34" t="s">
        <v>29</v>
      </c>
      <c r="M23" s="35">
        <f>M8/$R$8</f>
        <v>0.06541381928625664</v>
      </c>
      <c r="N23" s="35">
        <f>N8/$R$8</f>
        <v>0.016182611996962793</v>
      </c>
      <c r="O23" s="35">
        <f>O8/$R$8</f>
        <v>0.06203492786636294</v>
      </c>
      <c r="P23" s="36">
        <f>P8/$R$8</f>
        <v>0.008399772209567198</v>
      </c>
      <c r="W23" s="34" t="s">
        <v>29</v>
      </c>
      <c r="X23" s="35">
        <f>X8/$AC$8</f>
        <v>0.043507817811012914</v>
      </c>
      <c r="Y23" s="35">
        <f>Y8/$AC$8</f>
        <v>0.010944935418082937</v>
      </c>
      <c r="Z23" s="35">
        <f>Z8/$AC$8</f>
        <v>0.039972807613868115</v>
      </c>
      <c r="AA23" s="36">
        <f>AA8/$AC$8</f>
        <v>0.00822569680489463</v>
      </c>
    </row>
    <row r="25" ht="14.25">
      <c r="A25" s="66" t="s">
        <v>89</v>
      </c>
    </row>
  </sheetData>
  <conditionalFormatting sqref="B11:E14">
    <cfRule type="colorScale" priority="16">
      <colorScale>
        <cfvo type="min" val="0"/>
        <cfvo type="max"/>
        <color rgb="FFFCFCFF"/>
        <color rgb="FF63BE7B"/>
      </colorScale>
    </cfRule>
  </conditionalFormatting>
  <conditionalFormatting sqref="F11:F14">
    <cfRule type="colorScale" priority="17">
      <colorScale>
        <cfvo type="min" val="0"/>
        <cfvo type="max"/>
        <color rgb="FFFCFCFF"/>
        <color rgb="FF63BE7B"/>
      </colorScale>
    </cfRule>
  </conditionalFormatting>
  <conditionalFormatting sqref="B18:B21">
    <cfRule type="colorScale" priority="18">
      <colorScale>
        <cfvo type="min" val="0"/>
        <cfvo type="max"/>
        <color rgb="FFFCFCFF"/>
        <color rgb="FF63BE7B"/>
      </colorScale>
    </cfRule>
  </conditionalFormatting>
  <conditionalFormatting sqref="C18:C21">
    <cfRule type="colorScale" priority="19">
      <colorScale>
        <cfvo type="min" val="0"/>
        <cfvo type="max"/>
        <color rgb="FFFCFCFF"/>
        <color rgb="FF63BE7B"/>
      </colorScale>
    </cfRule>
  </conditionalFormatting>
  <conditionalFormatting sqref="D18:D21">
    <cfRule type="colorScale" priority="20">
      <colorScale>
        <cfvo type="min" val="0"/>
        <cfvo type="max"/>
        <color rgb="FFFCFCFF"/>
        <color rgb="FF63BE7B"/>
      </colorScale>
    </cfRule>
  </conditionalFormatting>
  <conditionalFormatting sqref="E18:E21">
    <cfRule type="colorScale" priority="21">
      <colorScale>
        <cfvo type="min" val="0"/>
        <cfvo type="max"/>
        <color rgb="FFFCFCFF"/>
        <color rgb="FF63BE7B"/>
      </colorScale>
    </cfRule>
  </conditionalFormatting>
  <conditionalFormatting sqref="M11:P14">
    <cfRule type="colorScale" priority="10">
      <colorScale>
        <cfvo type="min" val="0"/>
        <cfvo type="max"/>
        <color rgb="FFFCFCFF"/>
        <color rgb="FF63BE7B"/>
      </colorScale>
    </cfRule>
  </conditionalFormatting>
  <conditionalFormatting sqref="Q11:Q14">
    <cfRule type="colorScale" priority="11">
      <colorScale>
        <cfvo type="min" val="0"/>
        <cfvo type="max"/>
        <color rgb="FFFCFCFF"/>
        <color rgb="FF63BE7B"/>
      </colorScale>
    </cfRule>
  </conditionalFormatting>
  <conditionalFormatting sqref="M18:P21">
    <cfRule type="colorScale" priority="12">
      <colorScale>
        <cfvo type="min" val="0"/>
        <cfvo type="max"/>
        <color rgb="FFFCFCFF"/>
        <color rgb="FF63BE7B"/>
      </colorScale>
    </cfRule>
  </conditionalFormatting>
  <conditionalFormatting sqref="N18:N21">
    <cfRule type="colorScale" priority="13">
      <colorScale>
        <cfvo type="min" val="0"/>
        <cfvo type="max"/>
        <color rgb="FFFCFCFF"/>
        <color rgb="FF63BE7B"/>
      </colorScale>
    </cfRule>
  </conditionalFormatting>
  <conditionalFormatting sqref="O18:O21">
    <cfRule type="colorScale" priority="14">
      <colorScale>
        <cfvo type="min" val="0"/>
        <cfvo type="max"/>
        <color rgb="FFFCFCFF"/>
        <color rgb="FF63BE7B"/>
      </colorScale>
    </cfRule>
  </conditionalFormatting>
  <conditionalFormatting sqref="P18:P21">
    <cfRule type="colorScale" priority="15">
      <colorScale>
        <cfvo type="min" val="0"/>
        <cfvo type="max"/>
        <color rgb="FFFCFCFF"/>
        <color rgb="FF63BE7B"/>
      </colorScale>
    </cfRule>
  </conditionalFormatting>
  <conditionalFormatting sqref="X11:AA14">
    <cfRule type="colorScale" priority="4">
      <colorScale>
        <cfvo type="min" val="0"/>
        <cfvo type="max"/>
        <color rgb="FFFCFCFF"/>
        <color rgb="FF63BE7B"/>
      </colorScale>
    </cfRule>
  </conditionalFormatting>
  <conditionalFormatting sqref="AB11:AB14">
    <cfRule type="colorScale" priority="5">
      <colorScale>
        <cfvo type="min" val="0"/>
        <cfvo type="max"/>
        <color rgb="FFFCFCFF"/>
        <color rgb="FF63BE7B"/>
      </colorScale>
    </cfRule>
  </conditionalFormatting>
  <conditionalFormatting sqref="X18:X21">
    <cfRule type="colorScale" priority="6">
      <colorScale>
        <cfvo type="min" val="0"/>
        <cfvo type="max"/>
        <color rgb="FFFCFCFF"/>
        <color rgb="FF63BE7B"/>
      </colorScale>
    </cfRule>
  </conditionalFormatting>
  <conditionalFormatting sqref="Y18:Y21">
    <cfRule type="colorScale" priority="7">
      <colorScale>
        <cfvo type="min" val="0"/>
        <cfvo type="max"/>
        <color rgb="FFFCFCFF"/>
        <color rgb="FF63BE7B"/>
      </colorScale>
    </cfRule>
  </conditionalFormatting>
  <conditionalFormatting sqref="Z18:Z21">
    <cfRule type="colorScale" priority="8">
      <colorScale>
        <cfvo type="min" val="0"/>
        <cfvo type="max"/>
        <color rgb="FFFCFCFF"/>
        <color rgb="FF63BE7B"/>
      </colorScale>
    </cfRule>
  </conditionalFormatting>
  <conditionalFormatting sqref="AA18:AA21">
    <cfRule type="colorScale" priority="9">
      <colorScale>
        <cfvo type="min" val="0"/>
        <cfvo type="max"/>
        <color rgb="FFFCFCFF"/>
        <color rgb="FF63BE7B"/>
      </colorScale>
    </cfRule>
  </conditionalFormatting>
  <conditionalFormatting sqref="M22:P23">
    <cfRule type="colorScale" priority="3">
      <colorScale>
        <cfvo type="min" val="0"/>
        <cfvo type="max"/>
        <color rgb="FFFCFCFF"/>
        <color rgb="FF63BE7B"/>
      </colorScale>
    </cfRule>
  </conditionalFormatting>
  <conditionalFormatting sqref="B22:E23">
    <cfRule type="colorScale" priority="2">
      <colorScale>
        <cfvo type="min" val="0"/>
        <cfvo type="max"/>
        <color rgb="FFFCFCFF"/>
        <color rgb="FF63BE7B"/>
      </colorScale>
    </cfRule>
  </conditionalFormatting>
  <conditionalFormatting sqref="X22:AA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2E5F-3ABF-6E44-B227-F1046564A0B8}">
  <sheetPr>
    <tabColor theme="5" tint="0.7999799847602844"/>
  </sheetPr>
  <dimension ref="A1:R23"/>
  <sheetViews>
    <sheetView zoomScale="70" zoomScaleNormal="70" workbookViewId="0" topLeftCell="A1">
      <selection activeCell="I17" sqref="I17"/>
    </sheetView>
  </sheetViews>
  <sheetFormatPr defaultColWidth="8.796875" defaultRowHeight="14.25"/>
  <cols>
    <col min="1" max="1" width="22.5" style="0" bestFit="1" customWidth="1"/>
    <col min="2" max="7" width="14" style="0" customWidth="1"/>
    <col min="8" max="9" width="4" style="0" customWidth="1"/>
    <col min="10" max="10" width="11.296875" style="0" customWidth="1"/>
    <col min="11" max="11" width="5" style="0" customWidth="1"/>
    <col min="12" max="12" width="22.5" style="0" bestFit="1" customWidth="1"/>
    <col min="13" max="18" width="14" style="0" customWidth="1"/>
    <col min="19" max="20" width="5" style="0" customWidth="1"/>
    <col min="21" max="21" width="11.296875" style="0" customWidth="1"/>
  </cols>
  <sheetData>
    <row r="1" spans="1:13" ht="14.25">
      <c r="A1" s="16" t="s">
        <v>91</v>
      </c>
      <c r="B1" s="16" t="s">
        <v>93</v>
      </c>
      <c r="L1" s="16" t="s">
        <v>91</v>
      </c>
      <c r="M1" s="16" t="s">
        <v>92</v>
      </c>
    </row>
    <row r="3" spans="1:18" ht="60">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row>
    <row r="4" spans="1:18" ht="14.25">
      <c r="A4" s="1" t="s">
        <v>78</v>
      </c>
      <c r="B4" s="5">
        <v>1053</v>
      </c>
      <c r="C4" s="5">
        <v>243</v>
      </c>
      <c r="D4" s="5">
        <v>984</v>
      </c>
      <c r="E4" s="5">
        <v>117</v>
      </c>
      <c r="F4" s="5">
        <v>4590</v>
      </c>
      <c r="G4" s="5">
        <v>5646</v>
      </c>
      <c r="L4" s="1" t="s">
        <v>78</v>
      </c>
      <c r="M4" s="5">
        <v>4524</v>
      </c>
      <c r="N4" s="5">
        <v>1248</v>
      </c>
      <c r="O4" s="5">
        <v>4176</v>
      </c>
      <c r="P4" s="5">
        <v>561</v>
      </c>
      <c r="Q4" s="5">
        <v>19464</v>
      </c>
      <c r="R4" s="5">
        <v>23985</v>
      </c>
    </row>
    <row r="5" spans="1:18" ht="14.25">
      <c r="A5" s="1" t="s">
        <v>79</v>
      </c>
      <c r="B5" s="5">
        <v>1278</v>
      </c>
      <c r="C5" s="5">
        <v>267</v>
      </c>
      <c r="D5" s="5">
        <v>1224</v>
      </c>
      <c r="E5" s="5">
        <v>144</v>
      </c>
      <c r="F5" s="5">
        <v>9798</v>
      </c>
      <c r="G5" s="5">
        <v>11076</v>
      </c>
      <c r="L5" s="1" t="s">
        <v>79</v>
      </c>
      <c r="M5" s="5">
        <v>5274</v>
      </c>
      <c r="N5" s="5">
        <v>1068</v>
      </c>
      <c r="O5" s="5">
        <v>5016</v>
      </c>
      <c r="P5" s="5">
        <v>603</v>
      </c>
      <c r="Q5" s="5">
        <v>38844</v>
      </c>
      <c r="R5" s="5">
        <v>44118</v>
      </c>
    </row>
    <row r="6" spans="1:18" ht="14.25">
      <c r="A6" s="1" t="s">
        <v>80</v>
      </c>
      <c r="B6" s="5">
        <v>303</v>
      </c>
      <c r="C6" s="5">
        <v>63</v>
      </c>
      <c r="D6" s="5">
        <v>291</v>
      </c>
      <c r="E6" s="5">
        <v>33</v>
      </c>
      <c r="F6" s="5">
        <v>2817</v>
      </c>
      <c r="G6" s="5">
        <v>3120</v>
      </c>
      <c r="L6" s="1" t="s">
        <v>80</v>
      </c>
      <c r="M6" s="5">
        <v>1362</v>
      </c>
      <c r="N6" s="5">
        <v>306</v>
      </c>
      <c r="O6" s="5">
        <v>1287</v>
      </c>
      <c r="P6" s="5">
        <v>147</v>
      </c>
      <c r="Q6" s="5">
        <v>13875</v>
      </c>
      <c r="R6" s="5">
        <v>15234</v>
      </c>
    </row>
    <row r="7" spans="1:18" ht="14.25">
      <c r="A7" s="1" t="s">
        <v>30</v>
      </c>
      <c r="B7" s="5">
        <v>3435</v>
      </c>
      <c r="C7" s="5">
        <v>762</v>
      </c>
      <c r="D7" s="5">
        <v>3273</v>
      </c>
      <c r="E7" s="5">
        <v>492</v>
      </c>
      <c r="F7" s="5">
        <v>59193</v>
      </c>
      <c r="G7" s="5">
        <v>62628</v>
      </c>
      <c r="L7" s="1" t="s">
        <v>30</v>
      </c>
      <c r="M7" s="5">
        <v>14928</v>
      </c>
      <c r="N7" s="5">
        <v>3432</v>
      </c>
      <c r="O7" s="5">
        <v>14169</v>
      </c>
      <c r="P7" s="5">
        <v>2046</v>
      </c>
      <c r="Q7" s="5">
        <v>292803</v>
      </c>
      <c r="R7" s="5">
        <v>307731</v>
      </c>
    </row>
    <row r="8" spans="1:18" ht="14.25">
      <c r="A8" s="2" t="s">
        <v>6</v>
      </c>
      <c r="B8" s="6">
        <v>6069</v>
      </c>
      <c r="C8" s="6">
        <v>1338</v>
      </c>
      <c r="D8" s="6">
        <v>5769</v>
      </c>
      <c r="E8" s="6">
        <v>792</v>
      </c>
      <c r="F8" s="6">
        <v>76398</v>
      </c>
      <c r="G8" s="6">
        <v>82467</v>
      </c>
      <c r="L8" s="2" t="s">
        <v>6</v>
      </c>
      <c r="M8" s="6">
        <v>26085</v>
      </c>
      <c r="N8" s="6">
        <v>6054</v>
      </c>
      <c r="O8" s="6">
        <v>24651</v>
      </c>
      <c r="P8" s="6">
        <v>3357</v>
      </c>
      <c r="Q8" s="6">
        <v>364983</v>
      </c>
      <c r="R8" s="6">
        <v>391071</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0.17350469599604548</v>
      </c>
      <c r="C11" s="7">
        <f>_xlfn.IFERROR(C4/C$8,"")</f>
        <v>0.18161434977578475</v>
      </c>
      <c r="D11" s="7">
        <f>_xlfn.IFERROR(D4/D$8,"")</f>
        <v>0.1705668226729069</v>
      </c>
      <c r="E11" s="7">
        <f>_xlfn.IFERROR(E4/E$8,"")</f>
        <v>0.14772727272727273</v>
      </c>
      <c r="F11" s="7">
        <f>_xlfn.IFERROR(F4/F$8,"")</f>
        <v>0.06008010680907877</v>
      </c>
      <c r="L11" s="1" t="s">
        <v>78</v>
      </c>
      <c r="M11" s="7">
        <f>_xlfn.IFERROR(M4/M$8,"")</f>
        <v>0.17343300747556067</v>
      </c>
      <c r="N11" s="7">
        <f>_xlfn.IFERROR(N4/N$8,"")</f>
        <v>0.20614469772051536</v>
      </c>
      <c r="O11" s="7">
        <f>_xlfn.IFERROR(O4/O$8,"")</f>
        <v>0.16940489229645855</v>
      </c>
      <c r="P11" s="7">
        <f>_xlfn.IFERROR(P4/P$8,"")</f>
        <v>0.1671134941912422</v>
      </c>
      <c r="Q11" s="7">
        <f>_xlfn.IFERROR(Q4/Q$8,"")</f>
        <v>0.05332851119093218</v>
      </c>
    </row>
    <row r="12" spans="1:17" ht="14.25">
      <c r="A12" s="1" t="s">
        <v>79</v>
      </c>
      <c r="B12" s="7">
        <f>_xlfn.IFERROR(B5/B$8,"")</f>
        <v>0.21057834898665348</v>
      </c>
      <c r="C12" s="7">
        <f>_xlfn.IFERROR(C5/C$8,"")</f>
        <v>0.19955156950672645</v>
      </c>
      <c r="D12" s="7">
        <f>_xlfn.IFERROR(D5/D$8,"")</f>
        <v>0.2121684867394696</v>
      </c>
      <c r="E12" s="7">
        <f>_xlfn.IFERROR(E5/E$8,"")</f>
        <v>0.18181818181818182</v>
      </c>
      <c r="F12" s="7">
        <f>_xlfn.IFERROR(F5/F$8,"")</f>
        <v>0.12824943061336685</v>
      </c>
      <c r="L12" s="1" t="s">
        <v>79</v>
      </c>
      <c r="M12" s="7">
        <f>_xlfn.IFERROR(M5/M$8,"")</f>
        <v>0.20218516388729155</v>
      </c>
      <c r="N12" s="7">
        <f>_xlfn.IFERROR(N5/N$8,"")</f>
        <v>0.17641228939544104</v>
      </c>
      <c r="O12" s="7">
        <f>_xlfn.IFERROR(O5/O$8,"")</f>
        <v>0.2034805890227577</v>
      </c>
      <c r="P12" s="7">
        <f>_xlfn.IFERROR(P5/P$8,"")</f>
        <v>0.17962466487935658</v>
      </c>
      <c r="Q12" s="7">
        <f>_xlfn.IFERROR(Q5/Q$8,"")</f>
        <v>0.10642687467635478</v>
      </c>
    </row>
    <row r="13" spans="1:17" ht="14.25">
      <c r="A13" s="1" t="s">
        <v>80</v>
      </c>
      <c r="B13" s="7">
        <f>_xlfn.IFERROR(B6/B$8,"")</f>
        <v>0.04992585269401879</v>
      </c>
      <c r="C13" s="7">
        <f>_xlfn.IFERROR(C6/C$8,"")</f>
        <v>0.04708520179372197</v>
      </c>
      <c r="D13" s="7">
        <f>_xlfn.IFERROR(D6/D$8,"")</f>
        <v>0.050442017680707225</v>
      </c>
      <c r="E13" s="7">
        <f>_xlfn.IFERROR(E6/E$8,"")</f>
        <v>0.041666666666666664</v>
      </c>
      <c r="F13" s="7">
        <f>_xlfn.IFERROR(F6/F$8,"")</f>
        <v>0.03687269300243462</v>
      </c>
      <c r="L13" s="1" t="s">
        <v>80</v>
      </c>
      <c r="M13" s="7">
        <f>_xlfn.IFERROR(M6/M$8,"")</f>
        <v>0.052213916043703276</v>
      </c>
      <c r="N13" s="7">
        <f>_xlfn.IFERROR(N6/N$8,"")</f>
        <v>0.05054509415262636</v>
      </c>
      <c r="O13" s="7">
        <f>_xlfn.IFERROR(O6/O$8,"")</f>
        <v>0.05220883534136546</v>
      </c>
      <c r="P13" s="7">
        <f>_xlfn.IFERROR(P6/P$8,"")</f>
        <v>0.043789097408400354</v>
      </c>
      <c r="Q13" s="7">
        <f>_xlfn.IFERROR(Q6/Q$8,"")</f>
        <v>0.038015469213634606</v>
      </c>
    </row>
    <row r="14" spans="1:17" ht="14.25">
      <c r="A14" s="1" t="s">
        <v>30</v>
      </c>
      <c r="B14" s="7">
        <f>_xlfn.IFERROR(B7/B$8,"")</f>
        <v>0.5659911023232822</v>
      </c>
      <c r="C14" s="7">
        <f>_xlfn.IFERROR(C7/C$8,"")</f>
        <v>0.5695067264573991</v>
      </c>
      <c r="D14" s="7">
        <f>_xlfn.IFERROR(D7/D$8,"")</f>
        <v>0.5673426937077483</v>
      </c>
      <c r="E14" s="7">
        <f>_xlfn.IFERROR(E7/E$8,"")</f>
        <v>0.6212121212121212</v>
      </c>
      <c r="F14" s="7">
        <f>_xlfn.IFERROR(F7/F$8,"")</f>
        <v>0.7747977695751198</v>
      </c>
      <c r="L14" s="1" t="s">
        <v>30</v>
      </c>
      <c r="M14" s="7">
        <f>_xlfn.IFERROR(M7/M$8,"")</f>
        <v>0.5722829212190914</v>
      </c>
      <c r="N14" s="7">
        <f>_xlfn.IFERROR(N7/N$8,"")</f>
        <v>0.5668979187314173</v>
      </c>
      <c r="O14" s="7">
        <f>_xlfn.IFERROR(O7/O$8,"")</f>
        <v>0.5747839844225386</v>
      </c>
      <c r="P14" s="7">
        <f>_xlfn.IFERROR(P7/P$8,"")</f>
        <v>0.6094727435210009</v>
      </c>
      <c r="Q14" s="7">
        <f>_xlfn.IFERROR(Q7/Q$8,"")</f>
        <v>0.8022373644799895</v>
      </c>
    </row>
    <row r="15" spans="1:17" ht="15" thickBot="1">
      <c r="A15" s="2" t="s">
        <v>6</v>
      </c>
      <c r="B15" s="8">
        <f>SUM(B11:B14)</f>
        <v>1</v>
      </c>
      <c r="C15" s="8">
        <f>SUM(C11:C14)</f>
        <v>0.9977578475336323</v>
      </c>
      <c r="D15" s="8">
        <f>SUM(D11:D14)</f>
        <v>1.000520020800832</v>
      </c>
      <c r="E15" s="8">
        <f>SUM(E11:E14)</f>
        <v>0.9924242424242424</v>
      </c>
      <c r="F15" s="8">
        <f>SUM(F11:F14)</f>
        <v>1</v>
      </c>
      <c r="L15" s="2" t="s">
        <v>6</v>
      </c>
      <c r="M15" s="8">
        <f>SUM(M11:M14)</f>
        <v>1.000115008625647</v>
      </c>
      <c r="N15" s="8">
        <f>SUM(N11:N14)</f>
        <v>1</v>
      </c>
      <c r="O15" s="8">
        <f>SUM(O11:O14)</f>
        <v>0.9998783010831204</v>
      </c>
      <c r="P15" s="8">
        <f>SUM(P11:P14)</f>
        <v>1</v>
      </c>
      <c r="Q15" s="8">
        <f>SUM(Q11:Q14)</f>
        <v>1.000008219560911</v>
      </c>
    </row>
    <row r="16" spans="1:12" ht="15" thickBot="1">
      <c r="A16" s="75" t="s">
        <v>127</v>
      </c>
      <c r="L16" s="75" t="s">
        <v>126</v>
      </c>
    </row>
    <row r="17" spans="1:16" ht="14.25">
      <c r="A17" s="28"/>
      <c r="B17" s="29" t="s">
        <v>9</v>
      </c>
      <c r="C17" s="29" t="s">
        <v>10</v>
      </c>
      <c r="D17" s="29" t="s">
        <v>125</v>
      </c>
      <c r="E17" s="30" t="s">
        <v>124</v>
      </c>
      <c r="L17" s="28"/>
      <c r="M17" s="29" t="s">
        <v>9</v>
      </c>
      <c r="N17" s="29" t="s">
        <v>10</v>
      </c>
      <c r="O17" s="29" t="s">
        <v>125</v>
      </c>
      <c r="P17" s="30" t="s">
        <v>124</v>
      </c>
    </row>
    <row r="18" spans="1:16" ht="14.25">
      <c r="A18" s="31" t="s">
        <v>78</v>
      </c>
      <c r="B18" s="32">
        <f>B4/$G4</f>
        <v>0.18650371944739638</v>
      </c>
      <c r="C18" s="32">
        <f>C4/$G4</f>
        <v>0.04303931987247609</v>
      </c>
      <c r="D18" s="32">
        <f>D4/$G4</f>
        <v>0.1742826780021254</v>
      </c>
      <c r="E18" s="33">
        <f>E4/$G4</f>
        <v>0.020722635494155154</v>
      </c>
      <c r="L18" s="31" t="s">
        <v>78</v>
      </c>
      <c r="M18" s="32">
        <f>M4/$R4</f>
        <v>0.1886178861788618</v>
      </c>
      <c r="N18" s="32">
        <f>N4/$R4</f>
        <v>0.05203252032520325</v>
      </c>
      <c r="O18" s="32">
        <f>O4/$R4</f>
        <v>0.17410881801125705</v>
      </c>
      <c r="P18" s="33">
        <f>P4/$R4</f>
        <v>0.023389618511569732</v>
      </c>
    </row>
    <row r="19" spans="1:16" ht="14.25">
      <c r="A19" s="31" t="s">
        <v>79</v>
      </c>
      <c r="B19" s="32">
        <f>B5/$G5</f>
        <v>0.11538461538461539</v>
      </c>
      <c r="C19" s="32">
        <f>C5/$G5</f>
        <v>0.024106175514626217</v>
      </c>
      <c r="D19" s="32">
        <f>D5/$G5</f>
        <v>0.1105092091007584</v>
      </c>
      <c r="E19" s="33">
        <f>E5/$G5</f>
        <v>0.013001083423618635</v>
      </c>
      <c r="L19" s="31" t="s">
        <v>79</v>
      </c>
      <c r="M19" s="32">
        <f>M5/$R5</f>
        <v>0.11954304365565076</v>
      </c>
      <c r="N19" s="32">
        <f>N5/$R5</f>
        <v>0.0242078063375493</v>
      </c>
      <c r="O19" s="32">
        <f>O5/$R5</f>
        <v>0.11369509043927649</v>
      </c>
      <c r="P19" s="33">
        <f>P5/$R5</f>
        <v>0.013667890656874746</v>
      </c>
    </row>
    <row r="20" spans="1:16" ht="14.25">
      <c r="A20" s="31" t="s">
        <v>80</v>
      </c>
      <c r="B20" s="32">
        <f>B6/$G6</f>
        <v>0.09711538461538462</v>
      </c>
      <c r="C20" s="32">
        <f>C6/$G6</f>
        <v>0.020192307692307693</v>
      </c>
      <c r="D20" s="32">
        <f>D6/$G6</f>
        <v>0.09326923076923077</v>
      </c>
      <c r="E20" s="33">
        <f>E6/$G6</f>
        <v>0.010576923076923078</v>
      </c>
      <c r="L20" s="31" t="s">
        <v>80</v>
      </c>
      <c r="M20" s="32">
        <f>M6/$R6</f>
        <v>0.08940527766837338</v>
      </c>
      <c r="N20" s="32">
        <f>N6/$R6</f>
        <v>0.020086648286727057</v>
      </c>
      <c r="O20" s="32">
        <f>O6/$R6</f>
        <v>0.08448207955888144</v>
      </c>
      <c r="P20" s="33">
        <f>P6/$R6</f>
        <v>0.009649468294604176</v>
      </c>
    </row>
    <row r="21" spans="1:16" ht="14.25">
      <c r="A21" s="31" t="s">
        <v>30</v>
      </c>
      <c r="B21" s="32">
        <f>B7/$G7</f>
        <v>0.05484767196780992</v>
      </c>
      <c r="C21" s="32">
        <f>C7/$G7</f>
        <v>0.012167081816439931</v>
      </c>
      <c r="D21" s="32">
        <f>D7/$G7</f>
        <v>0.05226096953439356</v>
      </c>
      <c r="E21" s="33">
        <f>E7/$G7</f>
        <v>0.007855911094079326</v>
      </c>
      <c r="L21" s="31" t="s">
        <v>30</v>
      </c>
      <c r="M21" s="32">
        <f>M7/$R7</f>
        <v>0.04850989988009008</v>
      </c>
      <c r="N21" s="32">
        <f>N7/$R7</f>
        <v>0.011152597560856722</v>
      </c>
      <c r="O21" s="32">
        <f>O7/$R7</f>
        <v>0.04604346003490061</v>
      </c>
      <c r="P21" s="33">
        <f>P7/$R7</f>
        <v>0.006648663930510738</v>
      </c>
    </row>
    <row r="22" spans="1:16" ht="14.25">
      <c r="A22" s="31" t="s">
        <v>35</v>
      </c>
      <c r="B22" s="32">
        <f>SUM(B4:B6)/SUM($G$4:$G$6)</f>
        <v>0.13274871484729361</v>
      </c>
      <c r="C22" s="32">
        <f>SUM(C4:C6)/SUM($G$4:$G$6)</f>
        <v>0.02887813728454793</v>
      </c>
      <c r="D22" s="32">
        <f>SUM(D4:D6)/SUM($G$4:$G$6)</f>
        <v>0.1259449652252797</v>
      </c>
      <c r="E22" s="33">
        <f>SUM(E4:E6)/SUM($G$4:$G$6)</f>
        <v>0.014817054732385848</v>
      </c>
      <c r="L22" s="31" t="s">
        <v>35</v>
      </c>
      <c r="M22" s="32">
        <f>SUM(M4:M6)/SUM($R$4:$R$6)</f>
        <v>0.13391410777925772</v>
      </c>
      <c r="N22" s="32">
        <f>SUM(N4:N6)/SUM($R$4:$R$6)</f>
        <v>0.03146261564491162</v>
      </c>
      <c r="O22" s="32">
        <f>SUM(O4:O6)/SUM($R$4:$R$6)</f>
        <v>0.12574246733143743</v>
      </c>
      <c r="P22" s="33">
        <f>SUM(P4:P6)/SUM($R$4:$R$6)</f>
        <v>0.01573130782245581</v>
      </c>
    </row>
    <row r="23" spans="1:16" ht="15" thickBot="1">
      <c r="A23" s="34" t="s">
        <v>29</v>
      </c>
      <c r="B23" s="35">
        <f>B8/$G$8</f>
        <v>0.0735930735930736</v>
      </c>
      <c r="C23" s="35">
        <f>C8/$G$8</f>
        <v>0.01622467168685656</v>
      </c>
      <c r="D23" s="35">
        <f>D8/$G$8</f>
        <v>0.06995525482920441</v>
      </c>
      <c r="E23" s="36">
        <f>E8/$G$8</f>
        <v>0.009603841536614645</v>
      </c>
      <c r="L23" s="34" t="s">
        <v>29</v>
      </c>
      <c r="M23" s="35">
        <f>M8/$R$8</f>
        <v>0.06670144296048544</v>
      </c>
      <c r="N23" s="35">
        <f>N8/$R$8</f>
        <v>0.015480564910208121</v>
      </c>
      <c r="O23" s="35">
        <f>O8/$R$8</f>
        <v>0.06303458962694754</v>
      </c>
      <c r="P23" s="36">
        <f>P8/$R$8</f>
        <v>0.00858411899629479</v>
      </c>
    </row>
  </sheetData>
  <conditionalFormatting sqref="B11:E14">
    <cfRule type="colorScale" priority="9">
      <colorScale>
        <cfvo type="min" val="0"/>
        <cfvo type="max"/>
        <color rgb="FFFCFCFF"/>
        <color rgb="FF63BE7B"/>
      </colorScale>
    </cfRule>
  </conditionalFormatting>
  <conditionalFormatting sqref="F11:F14">
    <cfRule type="colorScale" priority="10">
      <colorScale>
        <cfvo type="min" val="0"/>
        <cfvo type="max"/>
        <color rgb="FFFCFCFF"/>
        <color rgb="FF63BE7B"/>
      </colorScale>
    </cfRule>
  </conditionalFormatting>
  <conditionalFormatting sqref="B18:B21">
    <cfRule type="colorScale" priority="11">
      <colorScale>
        <cfvo type="min" val="0"/>
        <cfvo type="max"/>
        <color rgb="FFFCFCFF"/>
        <color rgb="FF63BE7B"/>
      </colorScale>
    </cfRule>
  </conditionalFormatting>
  <conditionalFormatting sqref="C18:C21">
    <cfRule type="colorScale" priority="12">
      <colorScale>
        <cfvo type="min" val="0"/>
        <cfvo type="max"/>
        <color rgb="FFFCFCFF"/>
        <color rgb="FF63BE7B"/>
      </colorScale>
    </cfRule>
  </conditionalFormatting>
  <conditionalFormatting sqref="D18:D21">
    <cfRule type="colorScale" priority="13">
      <colorScale>
        <cfvo type="min" val="0"/>
        <cfvo type="max"/>
        <color rgb="FFFCFCFF"/>
        <color rgb="FF63BE7B"/>
      </colorScale>
    </cfRule>
  </conditionalFormatting>
  <conditionalFormatting sqref="E18:E21">
    <cfRule type="colorScale" priority="14">
      <colorScale>
        <cfvo type="min" val="0"/>
        <cfvo type="max"/>
        <color rgb="FFFCFCFF"/>
        <color rgb="FF63BE7B"/>
      </colorScale>
    </cfRule>
  </conditionalFormatting>
  <conditionalFormatting sqref="M11:P14">
    <cfRule type="colorScale" priority="3">
      <colorScale>
        <cfvo type="min" val="0"/>
        <cfvo type="max"/>
        <color rgb="FFFCFCFF"/>
        <color rgb="FF63BE7B"/>
      </colorScale>
    </cfRule>
  </conditionalFormatting>
  <conditionalFormatting sqref="Q11:Q14">
    <cfRule type="colorScale" priority="4">
      <colorScale>
        <cfvo type="min" val="0"/>
        <cfvo type="max"/>
        <color rgb="FFFCFCFF"/>
        <color rgb="FF63BE7B"/>
      </colorScale>
    </cfRule>
  </conditionalFormatting>
  <conditionalFormatting sqref="M18:P21">
    <cfRule type="colorScale" priority="5">
      <colorScale>
        <cfvo type="min" val="0"/>
        <cfvo type="max"/>
        <color rgb="FFFCFCFF"/>
        <color rgb="FF63BE7B"/>
      </colorScale>
    </cfRule>
  </conditionalFormatting>
  <conditionalFormatting sqref="N18:N21">
    <cfRule type="colorScale" priority="6">
      <colorScale>
        <cfvo type="min" val="0"/>
        <cfvo type="max"/>
        <color rgb="FFFCFCFF"/>
        <color rgb="FF63BE7B"/>
      </colorScale>
    </cfRule>
  </conditionalFormatting>
  <conditionalFormatting sqref="O18:O21">
    <cfRule type="colorScale" priority="7">
      <colorScale>
        <cfvo type="min" val="0"/>
        <cfvo type="max"/>
        <color rgb="FFFCFCFF"/>
        <color rgb="FF63BE7B"/>
      </colorScale>
    </cfRule>
  </conditionalFormatting>
  <conditionalFormatting sqref="P18:P21">
    <cfRule type="colorScale" priority="8">
      <colorScale>
        <cfvo type="min" val="0"/>
        <cfvo type="max"/>
        <color rgb="FFFCFCFF"/>
        <color rgb="FF63BE7B"/>
      </colorScale>
    </cfRule>
  </conditionalFormatting>
  <conditionalFormatting sqref="M22:P23">
    <cfRule type="colorScale" priority="2">
      <colorScale>
        <cfvo type="min" val="0"/>
        <cfvo type="max"/>
        <color rgb="FFFCFCFF"/>
        <color rgb="FF63BE7B"/>
      </colorScale>
    </cfRule>
  </conditionalFormatting>
  <conditionalFormatting sqref="B22:E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817F-61EB-E243-B629-8BB1FCACD213}">
  <sheetPr>
    <tabColor theme="5" tint="0.7999799847602844"/>
  </sheetPr>
  <dimension ref="B1:E10"/>
  <sheetViews>
    <sheetView zoomScale="85" zoomScaleNormal="85" workbookViewId="0" topLeftCell="A1">
      <selection activeCell="I17" sqref="I17"/>
    </sheetView>
  </sheetViews>
  <sheetFormatPr defaultColWidth="8.796875" defaultRowHeight="14.25"/>
  <cols>
    <col min="1" max="1" width="4.5" style="0" customWidth="1"/>
    <col min="2" max="5" width="24.5" style="0" customWidth="1"/>
    <col min="9" max="9" width="15.69921875" style="0" customWidth="1"/>
    <col min="10" max="10" width="17.5" style="0" customWidth="1"/>
    <col min="14" max="14" width="15.69921875" style="0" customWidth="1"/>
    <col min="15" max="15" width="17.5" style="0" customWidth="1"/>
  </cols>
  <sheetData>
    <row r="1" ht="14">
      <c r="B1" s="76" t="s">
        <v>131</v>
      </c>
    </row>
    <row r="3" spans="2:5" ht="14.25">
      <c r="B3" s="16" t="s">
        <v>105</v>
      </c>
      <c r="C3" s="16" t="s">
        <v>38</v>
      </c>
      <c r="D3" s="16" t="s">
        <v>130</v>
      </c>
      <c r="E3" s="16" t="s">
        <v>129</v>
      </c>
    </row>
    <row r="4" spans="2:5" ht="14.25">
      <c r="B4" t="s">
        <v>17</v>
      </c>
      <c r="C4" s="7">
        <v>0.74</v>
      </c>
      <c r="D4" s="7">
        <v>0.77</v>
      </c>
      <c r="E4" s="7">
        <v>0.71</v>
      </c>
    </row>
    <row r="5" spans="2:5" ht="14.25">
      <c r="B5" t="s">
        <v>14</v>
      </c>
      <c r="C5" s="7">
        <v>0.08</v>
      </c>
      <c r="D5" s="7">
        <v>0.09</v>
      </c>
      <c r="E5" s="7">
        <v>0.11</v>
      </c>
    </row>
    <row r="6" spans="2:5" ht="14.25">
      <c r="B6" t="s">
        <v>128</v>
      </c>
      <c r="C6" s="7">
        <v>0.1</v>
      </c>
      <c r="D6" s="7">
        <v>0.08</v>
      </c>
      <c r="E6" s="7">
        <v>0.09</v>
      </c>
    </row>
    <row r="7" spans="2:5" ht="14.25">
      <c r="B7" t="s">
        <v>12</v>
      </c>
      <c r="C7" s="7">
        <v>0.03</v>
      </c>
      <c r="D7" s="7">
        <v>0.03</v>
      </c>
      <c r="E7" s="7">
        <v>0.05</v>
      </c>
    </row>
    <row r="8" spans="2:5" ht="14.25">
      <c r="B8" t="s">
        <v>15</v>
      </c>
      <c r="C8" s="7">
        <v>0.01</v>
      </c>
      <c r="D8" s="7">
        <v>0.01</v>
      </c>
      <c r="E8" s="7">
        <v>0.02</v>
      </c>
    </row>
    <row r="9" spans="2:5" ht="14.25">
      <c r="B9" t="s">
        <v>16</v>
      </c>
      <c r="C9" s="7">
        <v>0.02</v>
      </c>
      <c r="D9" s="7">
        <v>0.02</v>
      </c>
      <c r="E9" s="7">
        <v>0.01</v>
      </c>
    </row>
    <row r="10" spans="2:5" ht="14.25">
      <c r="B10" t="s">
        <v>13</v>
      </c>
      <c r="C10" s="7">
        <v>0.01</v>
      </c>
      <c r="D10" s="7">
        <v>0.01</v>
      </c>
      <c r="E10" s="7">
        <v>0.01</v>
      </c>
    </row>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8000860214233"/>
  </sheetPr>
  <dimension ref="A1:AC35"/>
  <sheetViews>
    <sheetView showGridLines="0" workbookViewId="0" topLeftCell="A1">
      <selection activeCell="A1" sqref="A1:T24"/>
    </sheetView>
  </sheetViews>
  <sheetFormatPr defaultColWidth="8.796875" defaultRowHeight="14.25"/>
  <sheetData>
    <row r="1" spans="1:29" ht="15" customHeight="1">
      <c r="A1" s="73" t="s">
        <v>31</v>
      </c>
      <c r="B1" s="73"/>
      <c r="C1" s="73"/>
      <c r="D1" s="73"/>
      <c r="E1" s="73"/>
      <c r="F1" s="73"/>
      <c r="G1" s="73"/>
      <c r="H1" s="73"/>
      <c r="I1" s="73"/>
      <c r="J1" s="73"/>
      <c r="K1" s="73"/>
      <c r="L1" s="73"/>
      <c r="M1" s="73"/>
      <c r="N1" s="73"/>
      <c r="O1" s="73"/>
      <c r="P1" s="73"/>
      <c r="Q1" s="73"/>
      <c r="R1" s="73"/>
      <c r="S1" s="73"/>
      <c r="T1" s="73"/>
      <c r="U1" s="21"/>
      <c r="V1" s="21"/>
      <c r="W1" s="21"/>
      <c r="X1" s="21"/>
      <c r="Y1" s="21"/>
      <c r="Z1" s="21"/>
      <c r="AA1" s="21"/>
      <c r="AB1" s="21"/>
      <c r="AC1" s="21"/>
    </row>
    <row r="2" spans="1:29" ht="14.25">
      <c r="A2" s="73"/>
      <c r="B2" s="73"/>
      <c r="C2" s="73"/>
      <c r="D2" s="73"/>
      <c r="E2" s="73"/>
      <c r="F2" s="73"/>
      <c r="G2" s="73"/>
      <c r="H2" s="73"/>
      <c r="I2" s="73"/>
      <c r="J2" s="73"/>
      <c r="K2" s="73"/>
      <c r="L2" s="73"/>
      <c r="M2" s="73"/>
      <c r="N2" s="73"/>
      <c r="O2" s="73"/>
      <c r="P2" s="73"/>
      <c r="Q2" s="73"/>
      <c r="R2" s="73"/>
      <c r="S2" s="73"/>
      <c r="T2" s="73"/>
      <c r="U2" s="21"/>
      <c r="V2" s="21"/>
      <c r="W2" s="21"/>
      <c r="X2" s="21"/>
      <c r="Y2" s="21"/>
      <c r="Z2" s="21"/>
      <c r="AA2" s="21"/>
      <c r="AB2" s="21"/>
      <c r="AC2" s="21"/>
    </row>
    <row r="3" spans="1:29" ht="14.25">
      <c r="A3" s="73"/>
      <c r="B3" s="73"/>
      <c r="C3" s="73"/>
      <c r="D3" s="73"/>
      <c r="E3" s="73"/>
      <c r="F3" s="73"/>
      <c r="G3" s="73"/>
      <c r="H3" s="73"/>
      <c r="I3" s="73"/>
      <c r="J3" s="73"/>
      <c r="K3" s="73"/>
      <c r="L3" s="73"/>
      <c r="M3" s="73"/>
      <c r="N3" s="73"/>
      <c r="O3" s="73"/>
      <c r="P3" s="73"/>
      <c r="Q3" s="73"/>
      <c r="R3" s="73"/>
      <c r="S3" s="73"/>
      <c r="T3" s="73"/>
      <c r="U3" s="21"/>
      <c r="V3" s="21"/>
      <c r="W3" s="21"/>
      <c r="X3" s="21"/>
      <c r="Y3" s="21"/>
      <c r="Z3" s="21"/>
      <c r="AA3" s="21"/>
      <c r="AB3" s="21"/>
      <c r="AC3" s="21"/>
    </row>
    <row r="4" spans="1:29" ht="14.25">
      <c r="A4" s="73"/>
      <c r="B4" s="73"/>
      <c r="C4" s="73"/>
      <c r="D4" s="73"/>
      <c r="E4" s="73"/>
      <c r="F4" s="73"/>
      <c r="G4" s="73"/>
      <c r="H4" s="73"/>
      <c r="I4" s="73"/>
      <c r="J4" s="73"/>
      <c r="K4" s="73"/>
      <c r="L4" s="73"/>
      <c r="M4" s="73"/>
      <c r="N4" s="73"/>
      <c r="O4" s="73"/>
      <c r="P4" s="73"/>
      <c r="Q4" s="73"/>
      <c r="R4" s="73"/>
      <c r="S4" s="73"/>
      <c r="T4" s="73"/>
      <c r="U4" s="21"/>
      <c r="V4" s="21"/>
      <c r="W4" s="21"/>
      <c r="X4" s="21"/>
      <c r="Y4" s="21"/>
      <c r="Z4" s="21"/>
      <c r="AA4" s="21"/>
      <c r="AB4" s="21"/>
      <c r="AC4" s="21"/>
    </row>
    <row r="5" spans="1:29" ht="14.25">
      <c r="A5" s="73"/>
      <c r="B5" s="73"/>
      <c r="C5" s="73"/>
      <c r="D5" s="73"/>
      <c r="E5" s="73"/>
      <c r="F5" s="73"/>
      <c r="G5" s="73"/>
      <c r="H5" s="73"/>
      <c r="I5" s="73"/>
      <c r="J5" s="73"/>
      <c r="K5" s="73"/>
      <c r="L5" s="73"/>
      <c r="M5" s="73"/>
      <c r="N5" s="73"/>
      <c r="O5" s="73"/>
      <c r="P5" s="73"/>
      <c r="Q5" s="73"/>
      <c r="R5" s="73"/>
      <c r="S5" s="73"/>
      <c r="T5" s="73"/>
      <c r="U5" s="21"/>
      <c r="V5" s="21"/>
      <c r="W5" s="21"/>
      <c r="X5" s="21"/>
      <c r="Y5" s="21"/>
      <c r="Z5" s="21"/>
      <c r="AA5" s="21"/>
      <c r="AB5" s="21"/>
      <c r="AC5" s="21"/>
    </row>
    <row r="6" spans="1:29" ht="14.25">
      <c r="A6" s="73"/>
      <c r="B6" s="73"/>
      <c r="C6" s="73"/>
      <c r="D6" s="73"/>
      <c r="E6" s="73"/>
      <c r="F6" s="73"/>
      <c r="G6" s="73"/>
      <c r="H6" s="73"/>
      <c r="I6" s="73"/>
      <c r="J6" s="73"/>
      <c r="K6" s="73"/>
      <c r="L6" s="73"/>
      <c r="M6" s="73"/>
      <c r="N6" s="73"/>
      <c r="O6" s="73"/>
      <c r="P6" s="73"/>
      <c r="Q6" s="73"/>
      <c r="R6" s="73"/>
      <c r="S6" s="73"/>
      <c r="T6" s="73"/>
      <c r="U6" s="21"/>
      <c r="V6" s="21"/>
      <c r="W6" s="21"/>
      <c r="X6" s="21"/>
      <c r="Y6" s="21"/>
      <c r="Z6" s="21"/>
      <c r="AA6" s="21"/>
      <c r="AB6" s="21"/>
      <c r="AC6" s="21"/>
    </row>
    <row r="7" spans="1:29" ht="14.25">
      <c r="A7" s="73"/>
      <c r="B7" s="73"/>
      <c r="C7" s="73"/>
      <c r="D7" s="73"/>
      <c r="E7" s="73"/>
      <c r="F7" s="73"/>
      <c r="G7" s="73"/>
      <c r="H7" s="73"/>
      <c r="I7" s="73"/>
      <c r="J7" s="73"/>
      <c r="K7" s="73"/>
      <c r="L7" s="73"/>
      <c r="M7" s="73"/>
      <c r="N7" s="73"/>
      <c r="O7" s="73"/>
      <c r="P7" s="73"/>
      <c r="Q7" s="73"/>
      <c r="R7" s="73"/>
      <c r="S7" s="73"/>
      <c r="T7" s="73"/>
      <c r="U7" s="21"/>
      <c r="V7" s="21"/>
      <c r="W7" s="21"/>
      <c r="X7" s="21"/>
      <c r="Y7" s="21"/>
      <c r="Z7" s="21"/>
      <c r="AA7" s="21"/>
      <c r="AB7" s="21"/>
      <c r="AC7" s="21"/>
    </row>
    <row r="8" spans="1:29" ht="14.25">
      <c r="A8" s="73"/>
      <c r="B8" s="73"/>
      <c r="C8" s="73"/>
      <c r="D8" s="73"/>
      <c r="E8" s="73"/>
      <c r="F8" s="73"/>
      <c r="G8" s="73"/>
      <c r="H8" s="73"/>
      <c r="I8" s="73"/>
      <c r="J8" s="73"/>
      <c r="K8" s="73"/>
      <c r="L8" s="73"/>
      <c r="M8" s="73"/>
      <c r="N8" s="73"/>
      <c r="O8" s="73"/>
      <c r="P8" s="73"/>
      <c r="Q8" s="73"/>
      <c r="R8" s="73"/>
      <c r="S8" s="73"/>
      <c r="T8" s="73"/>
      <c r="U8" s="21"/>
      <c r="V8" s="21"/>
      <c r="W8" s="21"/>
      <c r="X8" s="21"/>
      <c r="Y8" s="21"/>
      <c r="Z8" s="21"/>
      <c r="AA8" s="21"/>
      <c r="AB8" s="21"/>
      <c r="AC8" s="21"/>
    </row>
    <row r="9" spans="1:29" ht="14.25">
      <c r="A9" s="73"/>
      <c r="B9" s="73"/>
      <c r="C9" s="73"/>
      <c r="D9" s="73"/>
      <c r="E9" s="73"/>
      <c r="F9" s="73"/>
      <c r="G9" s="73"/>
      <c r="H9" s="73"/>
      <c r="I9" s="73"/>
      <c r="J9" s="73"/>
      <c r="K9" s="73"/>
      <c r="L9" s="73"/>
      <c r="M9" s="73"/>
      <c r="N9" s="73"/>
      <c r="O9" s="73"/>
      <c r="P9" s="73"/>
      <c r="Q9" s="73"/>
      <c r="R9" s="73"/>
      <c r="S9" s="73"/>
      <c r="T9" s="73"/>
      <c r="U9" s="21"/>
      <c r="V9" s="21"/>
      <c r="W9" s="21"/>
      <c r="X9" s="21"/>
      <c r="Y9" s="21"/>
      <c r="Z9" s="21"/>
      <c r="AA9" s="21"/>
      <c r="AB9" s="21"/>
      <c r="AC9" s="21"/>
    </row>
    <row r="10" spans="1:29" ht="14.25">
      <c r="A10" s="73"/>
      <c r="B10" s="73"/>
      <c r="C10" s="73"/>
      <c r="D10" s="73"/>
      <c r="E10" s="73"/>
      <c r="F10" s="73"/>
      <c r="G10" s="73"/>
      <c r="H10" s="73"/>
      <c r="I10" s="73"/>
      <c r="J10" s="73"/>
      <c r="K10" s="73"/>
      <c r="L10" s="73"/>
      <c r="M10" s="73"/>
      <c r="N10" s="73"/>
      <c r="O10" s="73"/>
      <c r="P10" s="73"/>
      <c r="Q10" s="73"/>
      <c r="R10" s="73"/>
      <c r="S10" s="73"/>
      <c r="T10" s="73"/>
      <c r="U10" s="21"/>
      <c r="V10" s="21"/>
      <c r="W10" s="21"/>
      <c r="X10" s="21"/>
      <c r="Y10" s="21"/>
      <c r="Z10" s="21"/>
      <c r="AA10" s="21"/>
      <c r="AB10" s="21"/>
      <c r="AC10" s="21"/>
    </row>
    <row r="11" spans="1:29" ht="14.25">
      <c r="A11" s="73"/>
      <c r="B11" s="73"/>
      <c r="C11" s="73"/>
      <c r="D11" s="73"/>
      <c r="E11" s="73"/>
      <c r="F11" s="73"/>
      <c r="G11" s="73"/>
      <c r="H11" s="73"/>
      <c r="I11" s="73"/>
      <c r="J11" s="73"/>
      <c r="K11" s="73"/>
      <c r="L11" s="73"/>
      <c r="M11" s="73"/>
      <c r="N11" s="73"/>
      <c r="O11" s="73"/>
      <c r="P11" s="73"/>
      <c r="Q11" s="73"/>
      <c r="R11" s="73"/>
      <c r="S11" s="73"/>
      <c r="T11" s="73"/>
      <c r="U11" s="21"/>
      <c r="V11" s="21"/>
      <c r="W11" s="21"/>
      <c r="X11" s="21"/>
      <c r="Y11" s="21"/>
      <c r="Z11" s="21"/>
      <c r="AA11" s="21"/>
      <c r="AB11" s="21"/>
      <c r="AC11" s="21"/>
    </row>
    <row r="12" spans="1:29" ht="14.25">
      <c r="A12" s="73"/>
      <c r="B12" s="73"/>
      <c r="C12" s="73"/>
      <c r="D12" s="73"/>
      <c r="E12" s="73"/>
      <c r="F12" s="73"/>
      <c r="G12" s="73"/>
      <c r="H12" s="73"/>
      <c r="I12" s="73"/>
      <c r="J12" s="73"/>
      <c r="K12" s="73"/>
      <c r="L12" s="73"/>
      <c r="M12" s="73"/>
      <c r="N12" s="73"/>
      <c r="O12" s="73"/>
      <c r="P12" s="73"/>
      <c r="Q12" s="73"/>
      <c r="R12" s="73"/>
      <c r="S12" s="73"/>
      <c r="T12" s="73"/>
      <c r="U12" s="21"/>
      <c r="V12" s="21"/>
      <c r="W12" s="21"/>
      <c r="X12" s="21"/>
      <c r="Y12" s="21"/>
      <c r="Z12" s="21"/>
      <c r="AA12" s="21"/>
      <c r="AB12" s="21"/>
      <c r="AC12" s="21"/>
    </row>
    <row r="13" spans="1:29" ht="14.25">
      <c r="A13" s="73"/>
      <c r="B13" s="73"/>
      <c r="C13" s="73"/>
      <c r="D13" s="73"/>
      <c r="E13" s="73"/>
      <c r="F13" s="73"/>
      <c r="G13" s="73"/>
      <c r="H13" s="73"/>
      <c r="I13" s="73"/>
      <c r="J13" s="73"/>
      <c r="K13" s="73"/>
      <c r="L13" s="73"/>
      <c r="M13" s="73"/>
      <c r="N13" s="73"/>
      <c r="O13" s="73"/>
      <c r="P13" s="73"/>
      <c r="Q13" s="73"/>
      <c r="R13" s="73"/>
      <c r="S13" s="73"/>
      <c r="T13" s="73"/>
      <c r="U13" s="21"/>
      <c r="V13" s="21"/>
      <c r="W13" s="21"/>
      <c r="X13" s="21"/>
      <c r="Y13" s="21"/>
      <c r="Z13" s="21"/>
      <c r="AA13" s="21"/>
      <c r="AB13" s="21"/>
      <c r="AC13" s="21"/>
    </row>
    <row r="14" spans="1:29" ht="14.25">
      <c r="A14" s="73"/>
      <c r="B14" s="73"/>
      <c r="C14" s="73"/>
      <c r="D14" s="73"/>
      <c r="E14" s="73"/>
      <c r="F14" s="73"/>
      <c r="G14" s="73"/>
      <c r="H14" s="73"/>
      <c r="I14" s="73"/>
      <c r="J14" s="73"/>
      <c r="K14" s="73"/>
      <c r="L14" s="73"/>
      <c r="M14" s="73"/>
      <c r="N14" s="73"/>
      <c r="O14" s="73"/>
      <c r="P14" s="73"/>
      <c r="Q14" s="73"/>
      <c r="R14" s="73"/>
      <c r="S14" s="73"/>
      <c r="T14" s="73"/>
      <c r="U14" s="21"/>
      <c r="V14" s="21"/>
      <c r="W14" s="21"/>
      <c r="X14" s="21"/>
      <c r="Y14" s="21"/>
      <c r="Z14" s="21"/>
      <c r="AA14" s="21"/>
      <c r="AB14" s="21"/>
      <c r="AC14" s="21"/>
    </row>
    <row r="15" spans="1:29" ht="14.25">
      <c r="A15" s="73"/>
      <c r="B15" s="73"/>
      <c r="C15" s="73"/>
      <c r="D15" s="73"/>
      <c r="E15" s="73"/>
      <c r="F15" s="73"/>
      <c r="G15" s="73"/>
      <c r="H15" s="73"/>
      <c r="I15" s="73"/>
      <c r="J15" s="73"/>
      <c r="K15" s="73"/>
      <c r="L15" s="73"/>
      <c r="M15" s="73"/>
      <c r="N15" s="73"/>
      <c r="O15" s="73"/>
      <c r="P15" s="73"/>
      <c r="Q15" s="73"/>
      <c r="R15" s="73"/>
      <c r="S15" s="73"/>
      <c r="T15" s="73"/>
      <c r="U15" s="21"/>
      <c r="V15" s="21"/>
      <c r="W15" s="21"/>
      <c r="X15" s="21"/>
      <c r="Y15" s="21"/>
      <c r="Z15" s="21"/>
      <c r="AA15" s="21"/>
      <c r="AB15" s="21"/>
      <c r="AC15" s="21"/>
    </row>
    <row r="16" spans="1:29" ht="14.25">
      <c r="A16" s="73"/>
      <c r="B16" s="73"/>
      <c r="C16" s="73"/>
      <c r="D16" s="73"/>
      <c r="E16" s="73"/>
      <c r="F16" s="73"/>
      <c r="G16" s="73"/>
      <c r="H16" s="73"/>
      <c r="I16" s="73"/>
      <c r="J16" s="73"/>
      <c r="K16" s="73"/>
      <c r="L16" s="73"/>
      <c r="M16" s="73"/>
      <c r="N16" s="73"/>
      <c r="O16" s="73"/>
      <c r="P16" s="73"/>
      <c r="Q16" s="73"/>
      <c r="R16" s="73"/>
      <c r="S16" s="73"/>
      <c r="T16" s="73"/>
      <c r="U16" s="21"/>
      <c r="V16" s="21"/>
      <c r="W16" s="21"/>
      <c r="X16" s="21"/>
      <c r="Y16" s="21"/>
      <c r="Z16" s="21"/>
      <c r="AA16" s="21"/>
      <c r="AB16" s="21"/>
      <c r="AC16" s="21"/>
    </row>
    <row r="17" spans="1:29" ht="14.25">
      <c r="A17" s="73"/>
      <c r="B17" s="73"/>
      <c r="C17" s="73"/>
      <c r="D17" s="73"/>
      <c r="E17" s="73"/>
      <c r="F17" s="73"/>
      <c r="G17" s="73"/>
      <c r="H17" s="73"/>
      <c r="I17" s="73"/>
      <c r="J17" s="73"/>
      <c r="K17" s="73"/>
      <c r="L17" s="73"/>
      <c r="M17" s="73"/>
      <c r="N17" s="73"/>
      <c r="O17" s="73"/>
      <c r="P17" s="73"/>
      <c r="Q17" s="73"/>
      <c r="R17" s="73"/>
      <c r="S17" s="73"/>
      <c r="T17" s="73"/>
      <c r="U17" s="21"/>
      <c r="V17" s="21"/>
      <c r="W17" s="21"/>
      <c r="X17" s="21"/>
      <c r="Y17" s="21"/>
      <c r="Z17" s="21"/>
      <c r="AA17" s="21"/>
      <c r="AB17" s="21"/>
      <c r="AC17" s="21"/>
    </row>
    <row r="18" spans="1:29" ht="14.25">
      <c r="A18" s="73"/>
      <c r="B18" s="73"/>
      <c r="C18" s="73"/>
      <c r="D18" s="73"/>
      <c r="E18" s="73"/>
      <c r="F18" s="73"/>
      <c r="G18" s="73"/>
      <c r="H18" s="73"/>
      <c r="I18" s="73"/>
      <c r="J18" s="73"/>
      <c r="K18" s="73"/>
      <c r="L18" s="73"/>
      <c r="M18" s="73"/>
      <c r="N18" s="73"/>
      <c r="O18" s="73"/>
      <c r="P18" s="73"/>
      <c r="Q18" s="73"/>
      <c r="R18" s="73"/>
      <c r="S18" s="73"/>
      <c r="T18" s="73"/>
      <c r="U18" s="21"/>
      <c r="V18" s="21"/>
      <c r="W18" s="21"/>
      <c r="X18" s="21"/>
      <c r="Y18" s="21"/>
      <c r="Z18" s="21"/>
      <c r="AA18" s="21"/>
      <c r="AB18" s="21"/>
      <c r="AC18" s="21"/>
    </row>
    <row r="19" spans="1:29" ht="14.25">
      <c r="A19" s="73"/>
      <c r="B19" s="73"/>
      <c r="C19" s="73"/>
      <c r="D19" s="73"/>
      <c r="E19" s="73"/>
      <c r="F19" s="73"/>
      <c r="G19" s="73"/>
      <c r="H19" s="73"/>
      <c r="I19" s="73"/>
      <c r="J19" s="73"/>
      <c r="K19" s="73"/>
      <c r="L19" s="73"/>
      <c r="M19" s="73"/>
      <c r="N19" s="73"/>
      <c r="O19" s="73"/>
      <c r="P19" s="73"/>
      <c r="Q19" s="73"/>
      <c r="R19" s="73"/>
      <c r="S19" s="73"/>
      <c r="T19" s="73"/>
      <c r="U19" s="21"/>
      <c r="V19" s="21"/>
      <c r="W19" s="21"/>
      <c r="X19" s="21"/>
      <c r="Y19" s="21"/>
      <c r="Z19" s="21"/>
      <c r="AA19" s="21"/>
      <c r="AB19" s="21"/>
      <c r="AC19" s="21"/>
    </row>
    <row r="20" spans="1:29" ht="14.25">
      <c r="A20" s="73"/>
      <c r="B20" s="73"/>
      <c r="C20" s="73"/>
      <c r="D20" s="73"/>
      <c r="E20" s="73"/>
      <c r="F20" s="73"/>
      <c r="G20" s="73"/>
      <c r="H20" s="73"/>
      <c r="I20" s="73"/>
      <c r="J20" s="73"/>
      <c r="K20" s="73"/>
      <c r="L20" s="73"/>
      <c r="M20" s="73"/>
      <c r="N20" s="73"/>
      <c r="O20" s="73"/>
      <c r="P20" s="73"/>
      <c r="Q20" s="73"/>
      <c r="R20" s="73"/>
      <c r="S20" s="73"/>
      <c r="T20" s="73"/>
      <c r="U20" s="21"/>
      <c r="V20" s="21"/>
      <c r="W20" s="21"/>
      <c r="X20" s="21"/>
      <c r="Y20" s="21"/>
      <c r="Z20" s="21"/>
      <c r="AA20" s="21"/>
      <c r="AB20" s="21"/>
      <c r="AC20" s="21"/>
    </row>
    <row r="21" spans="1:29" ht="14.25">
      <c r="A21" s="73"/>
      <c r="B21" s="73"/>
      <c r="C21" s="73"/>
      <c r="D21" s="73"/>
      <c r="E21" s="73"/>
      <c r="F21" s="73"/>
      <c r="G21" s="73"/>
      <c r="H21" s="73"/>
      <c r="I21" s="73"/>
      <c r="J21" s="73"/>
      <c r="K21" s="73"/>
      <c r="L21" s="73"/>
      <c r="M21" s="73"/>
      <c r="N21" s="73"/>
      <c r="O21" s="73"/>
      <c r="P21" s="73"/>
      <c r="Q21" s="73"/>
      <c r="R21" s="73"/>
      <c r="S21" s="73"/>
      <c r="T21" s="73"/>
      <c r="U21" s="21"/>
      <c r="V21" s="21"/>
      <c r="W21" s="21"/>
      <c r="X21" s="21"/>
      <c r="Y21" s="21"/>
      <c r="Z21" s="21"/>
      <c r="AA21" s="21"/>
      <c r="AB21" s="21"/>
      <c r="AC21" s="21"/>
    </row>
    <row r="22" spans="1:29" ht="14.25">
      <c r="A22" s="73"/>
      <c r="B22" s="73"/>
      <c r="C22" s="73"/>
      <c r="D22" s="73"/>
      <c r="E22" s="73"/>
      <c r="F22" s="73"/>
      <c r="G22" s="73"/>
      <c r="H22" s="73"/>
      <c r="I22" s="73"/>
      <c r="J22" s="73"/>
      <c r="K22" s="73"/>
      <c r="L22" s="73"/>
      <c r="M22" s="73"/>
      <c r="N22" s="73"/>
      <c r="O22" s="73"/>
      <c r="P22" s="73"/>
      <c r="Q22" s="73"/>
      <c r="R22" s="73"/>
      <c r="S22" s="73"/>
      <c r="T22" s="73"/>
      <c r="U22" s="21"/>
      <c r="V22" s="21"/>
      <c r="W22" s="21"/>
      <c r="X22" s="21"/>
      <c r="Y22" s="21"/>
      <c r="Z22" s="21"/>
      <c r="AA22" s="21"/>
      <c r="AB22" s="21"/>
      <c r="AC22" s="21"/>
    </row>
    <row r="23" spans="1:29" ht="14.25">
      <c r="A23" s="73"/>
      <c r="B23" s="73"/>
      <c r="C23" s="73"/>
      <c r="D23" s="73"/>
      <c r="E23" s="73"/>
      <c r="F23" s="73"/>
      <c r="G23" s="73"/>
      <c r="H23" s="73"/>
      <c r="I23" s="73"/>
      <c r="J23" s="73"/>
      <c r="K23" s="73"/>
      <c r="L23" s="73"/>
      <c r="M23" s="73"/>
      <c r="N23" s="73"/>
      <c r="O23" s="73"/>
      <c r="P23" s="73"/>
      <c r="Q23" s="73"/>
      <c r="R23" s="73"/>
      <c r="S23" s="73"/>
      <c r="T23" s="73"/>
      <c r="U23" s="21"/>
      <c r="V23" s="21"/>
      <c r="W23" s="21"/>
      <c r="X23" s="21"/>
      <c r="Y23" s="21"/>
      <c r="Z23" s="21"/>
      <c r="AA23" s="21"/>
      <c r="AB23" s="21"/>
      <c r="AC23" s="21"/>
    </row>
    <row r="24" spans="1:29" ht="14.25">
      <c r="A24" s="73"/>
      <c r="B24" s="73"/>
      <c r="C24" s="73"/>
      <c r="D24" s="73"/>
      <c r="E24" s="73"/>
      <c r="F24" s="73"/>
      <c r="G24" s="73"/>
      <c r="H24" s="73"/>
      <c r="I24" s="73"/>
      <c r="J24" s="73"/>
      <c r="K24" s="73"/>
      <c r="L24" s="73"/>
      <c r="M24" s="73"/>
      <c r="N24" s="73"/>
      <c r="O24" s="73"/>
      <c r="P24" s="73"/>
      <c r="Q24" s="73"/>
      <c r="R24" s="73"/>
      <c r="S24" s="73"/>
      <c r="T24" s="73"/>
      <c r="U24" s="21"/>
      <c r="V24" s="21"/>
      <c r="W24" s="21"/>
      <c r="X24" s="21"/>
      <c r="Y24" s="21"/>
      <c r="Z24" s="21"/>
      <c r="AA24" s="21"/>
      <c r="AB24" s="21"/>
      <c r="AC24" s="21"/>
    </row>
    <row r="25" spans="1:29"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ht="14.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ht="14.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4.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4.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4.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4.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4.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4.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4.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4.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sheetData>
  <mergeCells count="1">
    <mergeCell ref="A1:T2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799847602844"/>
  </sheetPr>
  <dimension ref="A1:Q38"/>
  <sheetViews>
    <sheetView zoomScale="85" zoomScaleNormal="85" workbookViewId="0" topLeftCell="A1">
      <selection activeCell="B9" sqref="B9"/>
    </sheetView>
  </sheetViews>
  <sheetFormatPr defaultColWidth="8.796875" defaultRowHeight="14.25"/>
  <cols>
    <col min="1" max="1" width="24.796875" style="0" customWidth="1"/>
    <col min="2" max="5" width="16.19921875" style="0" customWidth="1"/>
    <col min="6" max="6" width="9.19921875" style="0" customWidth="1"/>
    <col min="7" max="7" width="24.796875" style="0" customWidth="1"/>
    <col min="8" max="11" width="16.19921875" style="0" customWidth="1"/>
    <col min="12" max="12" width="11.19921875" style="0" customWidth="1"/>
    <col min="13" max="13" width="24.796875" style="0" customWidth="1"/>
    <col min="14" max="17" width="16.19921875" style="0" customWidth="1"/>
  </cols>
  <sheetData>
    <row r="1" spans="1:17" ht="15" thickBot="1">
      <c r="A1" s="69" t="s">
        <v>99</v>
      </c>
      <c r="B1" s="70" t="s">
        <v>51</v>
      </c>
      <c r="C1" s="70"/>
      <c r="D1" s="70"/>
      <c r="E1" s="70"/>
      <c r="F1" s="70"/>
      <c r="G1" s="70"/>
      <c r="H1" s="70"/>
      <c r="I1" s="70"/>
      <c r="J1" s="70"/>
      <c r="K1" s="70"/>
      <c r="L1" s="70"/>
      <c r="M1" s="70"/>
      <c r="N1" s="70"/>
      <c r="O1" s="70"/>
      <c r="P1" s="70"/>
      <c r="Q1" s="70"/>
    </row>
    <row r="2" spans="1:7" ht="15" thickBot="1">
      <c r="A2" s="9" t="s">
        <v>8</v>
      </c>
      <c r="B2" s="9" t="s">
        <v>98</v>
      </c>
      <c r="C2" s="9"/>
      <c r="D2" s="9"/>
      <c r="E2" s="9"/>
      <c r="G2" s="38" t="s">
        <v>53</v>
      </c>
    </row>
    <row r="3" spans="1:17" ht="45">
      <c r="A3" s="64" t="s">
        <v>73</v>
      </c>
      <c r="B3" s="64" t="s">
        <v>18</v>
      </c>
      <c r="C3" s="64" t="s">
        <v>19</v>
      </c>
      <c r="D3" s="64" t="s">
        <v>94</v>
      </c>
      <c r="E3" s="63" t="s">
        <v>6</v>
      </c>
      <c r="G3" s="60" t="s">
        <v>73</v>
      </c>
      <c r="H3" s="61" t="s">
        <v>18</v>
      </c>
      <c r="I3" s="61" t="s">
        <v>19</v>
      </c>
      <c r="J3" s="61" t="s">
        <v>94</v>
      </c>
      <c r="K3" s="62" t="s">
        <v>6</v>
      </c>
      <c r="M3" s="64" t="s">
        <v>73</v>
      </c>
      <c r="N3" s="64" t="s">
        <v>18</v>
      </c>
      <c r="O3" s="64" t="s">
        <v>19</v>
      </c>
      <c r="P3" s="64" t="s">
        <v>94</v>
      </c>
      <c r="Q3" s="64" t="s">
        <v>6</v>
      </c>
    </row>
    <row r="4" spans="1:17" ht="14.25">
      <c r="A4" s="1" t="s">
        <v>71</v>
      </c>
      <c r="B4" s="4">
        <v>36</v>
      </c>
      <c r="C4" s="4">
        <v>294</v>
      </c>
      <c r="D4" s="4">
        <v>9</v>
      </c>
      <c r="E4" s="4">
        <f>SUM(B4:D4)</f>
        <v>339</v>
      </c>
      <c r="G4" s="31" t="s">
        <v>71</v>
      </c>
      <c r="H4" s="32">
        <f aca="true" t="shared" si="0" ref="H4:H10">B4/$E4</f>
        <v>0.10619469026548672</v>
      </c>
      <c r="I4" s="32">
        <f aca="true" t="shared" si="1" ref="I4:I9">C4/$E4</f>
        <v>0.8672566371681416</v>
      </c>
      <c r="J4" s="32">
        <f aca="true" t="shared" si="2" ref="J4:J9">D4/$E4</f>
        <v>0.02654867256637168</v>
      </c>
      <c r="K4" s="42">
        <f aca="true" t="shared" si="3" ref="K4:K9">E4/$E4</f>
        <v>1</v>
      </c>
      <c r="M4" s="1" t="s">
        <v>71</v>
      </c>
      <c r="N4" s="7">
        <f>B4/B$9</f>
        <v>0.0055248618784530384</v>
      </c>
      <c r="O4" s="7">
        <f aca="true" t="shared" si="4" ref="O4:O9">C4/C$9</f>
        <v>0.034325744308231175</v>
      </c>
      <c r="P4" s="7">
        <f aca="true" t="shared" si="5" ref="P4:P9">D4/D$9</f>
        <v>0.007352941176470588</v>
      </c>
      <c r="Q4" s="8">
        <f aca="true" t="shared" si="6" ref="Q4:Q9">E4/E$9</f>
        <v>0.02079116835326587</v>
      </c>
    </row>
    <row r="5" spans="1:17" ht="14.25">
      <c r="A5" s="1" t="s">
        <v>2</v>
      </c>
      <c r="B5" s="4">
        <v>84</v>
      </c>
      <c r="C5" s="4">
        <v>231</v>
      </c>
      <c r="D5" s="4">
        <v>21</v>
      </c>
      <c r="E5" s="4">
        <f>SUM(B5:D5)</f>
        <v>336</v>
      </c>
      <c r="G5" s="31" t="s">
        <v>2</v>
      </c>
      <c r="H5" s="32">
        <f t="shared" si="0"/>
        <v>0.25</v>
      </c>
      <c r="I5" s="32">
        <f t="shared" si="1"/>
        <v>0.6875</v>
      </c>
      <c r="J5" s="32">
        <f t="shared" si="2"/>
        <v>0.0625</v>
      </c>
      <c r="K5" s="42">
        <f t="shared" si="3"/>
        <v>1</v>
      </c>
      <c r="M5" s="1" t="s">
        <v>2</v>
      </c>
      <c r="N5" s="7">
        <f aca="true" t="shared" si="7" ref="N5:N10">B5/B$9</f>
        <v>0.01289134438305709</v>
      </c>
      <c r="O5" s="7">
        <f t="shared" si="4"/>
        <v>0.026970227670753064</v>
      </c>
      <c r="P5" s="7">
        <f t="shared" si="5"/>
        <v>0.01715686274509804</v>
      </c>
      <c r="Q5" s="8">
        <f t="shared" si="6"/>
        <v>0.020607175712971482</v>
      </c>
    </row>
    <row r="6" spans="1:17" ht="14.25">
      <c r="A6" s="1" t="s">
        <v>3</v>
      </c>
      <c r="B6" s="4">
        <v>423</v>
      </c>
      <c r="C6" s="4">
        <v>870</v>
      </c>
      <c r="D6" s="4">
        <v>90</v>
      </c>
      <c r="E6" s="4">
        <f>SUM(B6:D6)</f>
        <v>1383</v>
      </c>
      <c r="G6" s="31" t="s">
        <v>3</v>
      </c>
      <c r="H6" s="32">
        <f t="shared" si="0"/>
        <v>0.30585683297180044</v>
      </c>
      <c r="I6" s="32">
        <f t="shared" si="1"/>
        <v>0.6290672451193059</v>
      </c>
      <c r="J6" s="32">
        <f t="shared" si="2"/>
        <v>0.0650759219088937</v>
      </c>
      <c r="K6" s="42">
        <f t="shared" si="3"/>
        <v>1</v>
      </c>
      <c r="M6" s="1" t="s">
        <v>3</v>
      </c>
      <c r="N6" s="7">
        <f t="shared" si="7"/>
        <v>0.0649171270718232</v>
      </c>
      <c r="O6" s="7">
        <f t="shared" si="4"/>
        <v>0.10157618213660245</v>
      </c>
      <c r="P6" s="7">
        <f t="shared" si="5"/>
        <v>0.07352941176470588</v>
      </c>
      <c r="Q6" s="8">
        <f t="shared" si="6"/>
        <v>0.08482060717571298</v>
      </c>
    </row>
    <row r="7" spans="1:17" ht="14.25">
      <c r="A7" s="1" t="s">
        <v>4</v>
      </c>
      <c r="B7" s="4">
        <v>1266</v>
      </c>
      <c r="C7" s="4">
        <v>2220</v>
      </c>
      <c r="D7" s="4">
        <v>291</v>
      </c>
      <c r="E7" s="4">
        <f>SUM(B7:D7)</f>
        <v>3777</v>
      </c>
      <c r="G7" s="31" t="s">
        <v>4</v>
      </c>
      <c r="H7" s="32">
        <f t="shared" si="0"/>
        <v>0.335186656076251</v>
      </c>
      <c r="I7" s="32">
        <f t="shared" si="1"/>
        <v>0.5877680698967435</v>
      </c>
      <c r="J7" s="32">
        <f t="shared" si="2"/>
        <v>0.07704527402700556</v>
      </c>
      <c r="K7" s="42">
        <f t="shared" si="3"/>
        <v>1</v>
      </c>
      <c r="M7" s="1" t="s">
        <v>4</v>
      </c>
      <c r="N7" s="7">
        <f t="shared" si="7"/>
        <v>0.19429097605893186</v>
      </c>
      <c r="O7" s="7">
        <f t="shared" si="4"/>
        <v>0.2591943957968476</v>
      </c>
      <c r="P7" s="7">
        <f t="shared" si="5"/>
        <v>0.23774509803921567</v>
      </c>
      <c r="Q7" s="8">
        <f t="shared" si="6"/>
        <v>0.23164673413063477</v>
      </c>
    </row>
    <row r="8" spans="1:17" ht="14.25">
      <c r="A8" s="1" t="s">
        <v>5</v>
      </c>
      <c r="B8" s="4">
        <v>4707</v>
      </c>
      <c r="C8" s="4">
        <v>4950</v>
      </c>
      <c r="D8" s="4">
        <v>813</v>
      </c>
      <c r="E8" s="4">
        <f>SUM(B8:D8)</f>
        <v>10470</v>
      </c>
      <c r="G8" s="31" t="s">
        <v>5</v>
      </c>
      <c r="H8" s="32">
        <f t="shared" si="0"/>
        <v>0.4495702005730659</v>
      </c>
      <c r="I8" s="32">
        <f t="shared" si="1"/>
        <v>0.47277936962750716</v>
      </c>
      <c r="J8" s="32">
        <f t="shared" si="2"/>
        <v>0.07765042979942693</v>
      </c>
      <c r="K8" s="42">
        <f t="shared" si="3"/>
        <v>1</v>
      </c>
      <c r="M8" s="1" t="s">
        <v>5</v>
      </c>
      <c r="N8" s="7">
        <f t="shared" si="7"/>
        <v>0.7223756906077348</v>
      </c>
      <c r="O8" s="7">
        <f t="shared" si="4"/>
        <v>0.5779334500875657</v>
      </c>
      <c r="P8" s="7">
        <f t="shared" si="5"/>
        <v>0.6642156862745098</v>
      </c>
      <c r="Q8" s="8">
        <f t="shared" si="6"/>
        <v>0.6421343146274149</v>
      </c>
    </row>
    <row r="9" spans="1:17" ht="14.25">
      <c r="A9" s="2" t="s">
        <v>6</v>
      </c>
      <c r="B9" s="15">
        <f>SUM(B4:B8)</f>
        <v>6516</v>
      </c>
      <c r="C9" s="15">
        <f>SUM(C4:C8)</f>
        <v>8565</v>
      </c>
      <c r="D9" s="15">
        <f>SUM(D4:D8)</f>
        <v>1224</v>
      </c>
      <c r="E9" s="15">
        <f>SUM(E4:E8)</f>
        <v>16305</v>
      </c>
      <c r="G9" s="43" t="s">
        <v>6</v>
      </c>
      <c r="H9" s="12">
        <f t="shared" si="0"/>
        <v>0.39963201471941123</v>
      </c>
      <c r="I9" s="12">
        <f t="shared" si="1"/>
        <v>0.5252989880404784</v>
      </c>
      <c r="J9" s="12">
        <f t="shared" si="2"/>
        <v>0.0750689972401104</v>
      </c>
      <c r="K9" s="44">
        <f t="shared" si="3"/>
        <v>1</v>
      </c>
      <c r="M9" s="2" t="s">
        <v>6</v>
      </c>
      <c r="N9" s="12">
        <f t="shared" si="7"/>
        <v>1</v>
      </c>
      <c r="O9" s="12">
        <f t="shared" si="4"/>
        <v>1</v>
      </c>
      <c r="P9" s="12">
        <f t="shared" si="5"/>
        <v>1</v>
      </c>
      <c r="Q9" s="12">
        <f t="shared" si="6"/>
        <v>1</v>
      </c>
    </row>
    <row r="10" spans="1:17" ht="15" thickBot="1">
      <c r="A10" s="24" t="s">
        <v>28</v>
      </c>
      <c r="B10" s="26">
        <f>SUM(B4:B7)</f>
        <v>1809</v>
      </c>
      <c r="C10" s="26">
        <f>SUM(C4:C7)</f>
        <v>3615</v>
      </c>
      <c r="D10" s="26">
        <f>SUM(D4:D7)</f>
        <v>411</v>
      </c>
      <c r="E10" s="26">
        <f>SUM(E4:E7)</f>
        <v>5835</v>
      </c>
      <c r="G10" s="45" t="s">
        <v>28</v>
      </c>
      <c r="H10" s="46">
        <f t="shared" si="0"/>
        <v>0.31002570694087406</v>
      </c>
      <c r="I10" s="46">
        <f>C10/$E10</f>
        <v>0.6195372750642674</v>
      </c>
      <c r="J10" s="46">
        <f>D10/$E10</f>
        <v>0.07043701799485862</v>
      </c>
      <c r="K10" s="47">
        <f>E10/$E10</f>
        <v>1</v>
      </c>
      <c r="M10" s="24"/>
      <c r="N10" s="27">
        <f t="shared" si="7"/>
        <v>0.2776243093922652</v>
      </c>
      <c r="O10" s="27"/>
      <c r="P10" s="27"/>
      <c r="Q10" s="27"/>
    </row>
    <row r="11" spans="9:15" ht="15" thickBot="1">
      <c r="I11" s="22"/>
      <c r="N11" s="7"/>
      <c r="O11" s="13"/>
    </row>
    <row r="12" spans="1:16" ht="15" thickBot="1">
      <c r="A12" s="9" t="s">
        <v>8</v>
      </c>
      <c r="B12" s="9" t="s">
        <v>95</v>
      </c>
      <c r="C12" s="9"/>
      <c r="D12" s="9"/>
      <c r="G12" s="38" t="s">
        <v>54</v>
      </c>
      <c r="H12" t="s">
        <v>95</v>
      </c>
      <c r="N12" s="11"/>
      <c r="O12" s="11"/>
      <c r="P12" s="14"/>
    </row>
    <row r="13" spans="1:16" ht="15">
      <c r="A13" s="64" t="s">
        <v>73</v>
      </c>
      <c r="B13" s="3" t="s">
        <v>97</v>
      </c>
      <c r="C13" s="3" t="s">
        <v>96</v>
      </c>
      <c r="D13" s="3" t="s">
        <v>6</v>
      </c>
      <c r="G13" s="60" t="s">
        <v>73</v>
      </c>
      <c r="H13" s="29" t="s">
        <v>97</v>
      </c>
      <c r="I13" s="29" t="s">
        <v>96</v>
      </c>
      <c r="J13" s="30" t="s">
        <v>6</v>
      </c>
      <c r="M13" s="3" t="s">
        <v>73</v>
      </c>
      <c r="N13" s="3" t="s">
        <v>97</v>
      </c>
      <c r="O13" s="3" t="s">
        <v>96</v>
      </c>
      <c r="P13" s="3" t="s">
        <v>6</v>
      </c>
    </row>
    <row r="14" spans="1:16" ht="14.25">
      <c r="A14" s="1" t="s">
        <v>71</v>
      </c>
      <c r="B14" s="4">
        <v>222</v>
      </c>
      <c r="C14" s="4">
        <v>114</v>
      </c>
      <c r="D14" s="4">
        <f>SUM(B14:C14)</f>
        <v>336</v>
      </c>
      <c r="G14" s="31" t="s">
        <v>71</v>
      </c>
      <c r="H14" s="32">
        <f aca="true" t="shared" si="8" ref="H14:H20">B14/$D14</f>
        <v>0.6607142857142857</v>
      </c>
      <c r="I14" s="32">
        <f aca="true" t="shared" si="9" ref="I14:I19">C14/$D14</f>
        <v>0.3392857142857143</v>
      </c>
      <c r="J14" s="42">
        <f aca="true" t="shared" si="10" ref="J14:J19">D14/$D14</f>
        <v>1</v>
      </c>
      <c r="M14" s="1" t="s">
        <v>71</v>
      </c>
      <c r="N14" s="7">
        <f aca="true" t="shared" si="11" ref="N14:N19">B14/B$19</f>
        <v>0.026485325697924122</v>
      </c>
      <c r="O14" s="7">
        <f aca="true" t="shared" si="12" ref="O14:O19">C14/C$19</f>
        <v>0.014415781487101669</v>
      </c>
      <c r="P14" s="8">
        <f aca="true" t="shared" si="13" ref="P14:P19">D14/D$19</f>
        <v>0.020626151012891343</v>
      </c>
    </row>
    <row r="15" spans="1:16" ht="14.25">
      <c r="A15" s="1" t="s">
        <v>2</v>
      </c>
      <c r="B15" s="4">
        <v>243</v>
      </c>
      <c r="C15" s="4">
        <v>87</v>
      </c>
      <c r="D15" s="4">
        <f>SUM(B15:C15)</f>
        <v>330</v>
      </c>
      <c r="G15" s="31" t="s">
        <v>2</v>
      </c>
      <c r="H15" s="32">
        <f t="shared" si="8"/>
        <v>0.7363636363636363</v>
      </c>
      <c r="I15" s="32">
        <f t="shared" si="9"/>
        <v>0.2636363636363636</v>
      </c>
      <c r="J15" s="42">
        <f t="shared" si="10"/>
        <v>1</v>
      </c>
      <c r="M15" s="1" t="s">
        <v>2</v>
      </c>
      <c r="N15" s="7">
        <f t="shared" si="11"/>
        <v>0.028990694345025055</v>
      </c>
      <c r="O15" s="7">
        <f t="shared" si="12"/>
        <v>0.011001517450682853</v>
      </c>
      <c r="P15" s="8">
        <f t="shared" si="13"/>
        <v>0.020257826887661142</v>
      </c>
    </row>
    <row r="16" spans="1:16" ht="14.25">
      <c r="A16" s="1" t="s">
        <v>3</v>
      </c>
      <c r="B16" s="4">
        <v>825</v>
      </c>
      <c r="C16" s="4">
        <v>555</v>
      </c>
      <c r="D16" s="4">
        <f>SUM(B16:C16)</f>
        <v>1380</v>
      </c>
      <c r="G16" s="31" t="s">
        <v>3</v>
      </c>
      <c r="H16" s="32">
        <f t="shared" si="8"/>
        <v>0.5978260869565217</v>
      </c>
      <c r="I16" s="32">
        <f t="shared" si="9"/>
        <v>0.40217391304347827</v>
      </c>
      <c r="J16" s="42">
        <f t="shared" si="10"/>
        <v>1</v>
      </c>
      <c r="M16" s="1" t="s">
        <v>3</v>
      </c>
      <c r="N16" s="7">
        <f t="shared" si="11"/>
        <v>0.0984251968503937</v>
      </c>
      <c r="O16" s="7">
        <f t="shared" si="12"/>
        <v>0.07018209408194234</v>
      </c>
      <c r="P16" s="8">
        <f t="shared" si="13"/>
        <v>0.0847145488029466</v>
      </c>
    </row>
    <row r="17" spans="1:16" ht="14.25">
      <c r="A17" s="1" t="s">
        <v>4</v>
      </c>
      <c r="B17" s="4">
        <v>2055</v>
      </c>
      <c r="C17" s="4">
        <v>1722</v>
      </c>
      <c r="D17" s="4">
        <f>SUM(B17:C17)</f>
        <v>3777</v>
      </c>
      <c r="G17" s="31" t="s">
        <v>4</v>
      </c>
      <c r="H17" s="32">
        <f t="shared" si="8"/>
        <v>0.5440826052422557</v>
      </c>
      <c r="I17" s="32">
        <f t="shared" si="9"/>
        <v>0.45591739475774423</v>
      </c>
      <c r="J17" s="42">
        <f t="shared" si="10"/>
        <v>1</v>
      </c>
      <c r="M17" s="1" t="s">
        <v>4</v>
      </c>
      <c r="N17" s="7">
        <f t="shared" si="11"/>
        <v>0.2451682176091625</v>
      </c>
      <c r="O17" s="7">
        <f t="shared" si="12"/>
        <v>0.21775417298937785</v>
      </c>
      <c r="P17" s="8">
        <f t="shared" si="13"/>
        <v>0.23186003683241252</v>
      </c>
    </row>
    <row r="18" spans="1:16" ht="14.25">
      <c r="A18" s="1" t="s">
        <v>5</v>
      </c>
      <c r="B18" s="4">
        <v>5037</v>
      </c>
      <c r="C18" s="4">
        <v>5430</v>
      </c>
      <c r="D18" s="4">
        <f>SUM(B18:C18)</f>
        <v>10467</v>
      </c>
      <c r="G18" s="31" t="s">
        <v>5</v>
      </c>
      <c r="H18" s="32">
        <f t="shared" si="8"/>
        <v>0.4812267125250788</v>
      </c>
      <c r="I18" s="32">
        <f t="shared" si="9"/>
        <v>0.5187732874749211</v>
      </c>
      <c r="J18" s="42">
        <f t="shared" si="10"/>
        <v>1</v>
      </c>
      <c r="M18" s="1" t="s">
        <v>5</v>
      </c>
      <c r="N18" s="7">
        <f t="shared" si="11"/>
        <v>0.6009305654974947</v>
      </c>
      <c r="O18" s="7">
        <f t="shared" si="12"/>
        <v>0.6866464339908953</v>
      </c>
      <c r="P18" s="8">
        <f t="shared" si="13"/>
        <v>0.6425414364640883</v>
      </c>
    </row>
    <row r="19" spans="1:16" ht="14.25">
      <c r="A19" s="2" t="s">
        <v>6</v>
      </c>
      <c r="B19" s="15">
        <f>SUM(B14:B18)</f>
        <v>8382</v>
      </c>
      <c r="C19" s="15">
        <f>SUM(C14:C18)</f>
        <v>7908</v>
      </c>
      <c r="D19" s="15">
        <f>SUM(D14:D18)</f>
        <v>16290</v>
      </c>
      <c r="G19" s="43" t="s">
        <v>6</v>
      </c>
      <c r="H19" s="12">
        <f t="shared" si="8"/>
        <v>0.514548802946593</v>
      </c>
      <c r="I19" s="12">
        <f t="shared" si="9"/>
        <v>0.485451197053407</v>
      </c>
      <c r="J19" s="44">
        <f t="shared" si="10"/>
        <v>1</v>
      </c>
      <c r="M19" s="2" t="s">
        <v>6</v>
      </c>
      <c r="N19" s="12">
        <f t="shared" si="11"/>
        <v>1</v>
      </c>
      <c r="O19" s="12">
        <f t="shared" si="12"/>
        <v>1</v>
      </c>
      <c r="P19" s="12">
        <f t="shared" si="13"/>
        <v>1</v>
      </c>
    </row>
    <row r="20" spans="1:16" ht="15" thickBot="1">
      <c r="A20" s="24" t="s">
        <v>28</v>
      </c>
      <c r="B20" s="26">
        <f>SUM(B14:B17)</f>
        <v>3345</v>
      </c>
      <c r="C20" s="26">
        <f>SUM(C14:C17)</f>
        <v>2478</v>
      </c>
      <c r="D20" s="26">
        <f>SUM(D14:D17)</f>
        <v>5823</v>
      </c>
      <c r="G20" s="45" t="s">
        <v>28</v>
      </c>
      <c r="H20" s="46">
        <f t="shared" si="8"/>
        <v>0.5744461617722824</v>
      </c>
      <c r="I20" s="46">
        <f>C20/$D20</f>
        <v>0.4255538382277177</v>
      </c>
      <c r="J20" s="47">
        <f>D20/$D20</f>
        <v>1</v>
      </c>
      <c r="M20" s="24"/>
      <c r="N20" s="27"/>
      <c r="O20" s="27"/>
      <c r="P20" s="27"/>
    </row>
    <row r="22" spans="1:8" ht="14.25">
      <c r="A22" s="9" t="s">
        <v>8</v>
      </c>
      <c r="B22" s="9" t="s">
        <v>95</v>
      </c>
      <c r="C22" s="9"/>
      <c r="D22" s="9"/>
      <c r="H22" t="s">
        <v>95</v>
      </c>
    </row>
    <row r="23" spans="1:10" ht="14.25">
      <c r="A23" s="9" t="s">
        <v>98</v>
      </c>
      <c r="B23" s="3" t="s">
        <v>97</v>
      </c>
      <c r="C23" s="3" t="s">
        <v>96</v>
      </c>
      <c r="D23" s="3" t="s">
        <v>6</v>
      </c>
      <c r="G23" s="9" t="s">
        <v>98</v>
      </c>
      <c r="H23" s="3" t="s">
        <v>97</v>
      </c>
      <c r="I23" s="3" t="s">
        <v>96</v>
      </c>
      <c r="J23" s="3" t="s">
        <v>6</v>
      </c>
    </row>
    <row r="24" spans="1:10" ht="14.25">
      <c r="A24" s="1" t="s">
        <v>18</v>
      </c>
      <c r="B24" s="4">
        <v>2997</v>
      </c>
      <c r="C24" s="4">
        <v>3513</v>
      </c>
      <c r="D24" s="4">
        <f>SUM(B24:C24)</f>
        <v>6510</v>
      </c>
      <c r="G24" s="1" t="s">
        <v>18</v>
      </c>
      <c r="H24" s="7">
        <f>B24/$D24</f>
        <v>0.46036866359447004</v>
      </c>
      <c r="I24" s="7">
        <f aca="true" t="shared" si="14" ref="I24:J27">C24/$D24</f>
        <v>0.53963133640553</v>
      </c>
      <c r="J24" s="8">
        <f t="shared" si="14"/>
        <v>1</v>
      </c>
    </row>
    <row r="25" spans="1:10" ht="14.25">
      <c r="A25" s="1" t="s">
        <v>19</v>
      </c>
      <c r="B25" s="4">
        <v>4770</v>
      </c>
      <c r="C25" s="4">
        <v>3792</v>
      </c>
      <c r="D25" s="4">
        <f>SUM(B25:C25)</f>
        <v>8562</v>
      </c>
      <c r="G25" s="1" t="s">
        <v>19</v>
      </c>
      <c r="H25" s="7">
        <f>B25/$D25</f>
        <v>0.5571128241065172</v>
      </c>
      <c r="I25" s="7">
        <f t="shared" si="14"/>
        <v>0.4428871758934828</v>
      </c>
      <c r="J25" s="8">
        <f t="shared" si="14"/>
        <v>1</v>
      </c>
    </row>
    <row r="26" spans="1:10" ht="14.25">
      <c r="A26" s="1" t="s">
        <v>94</v>
      </c>
      <c r="B26" s="4">
        <v>621</v>
      </c>
      <c r="C26" s="4">
        <v>603</v>
      </c>
      <c r="D26" s="4">
        <f>SUM(B26:C26)</f>
        <v>1224</v>
      </c>
      <c r="G26" s="1" t="s">
        <v>94</v>
      </c>
      <c r="H26" s="7">
        <f>B26/$D26</f>
        <v>0.5073529411764706</v>
      </c>
      <c r="I26" s="7">
        <f t="shared" si="14"/>
        <v>0.49264705882352944</v>
      </c>
      <c r="J26" s="8">
        <f t="shared" si="14"/>
        <v>1</v>
      </c>
    </row>
    <row r="27" spans="1:10" ht="14.25">
      <c r="A27" s="2" t="s">
        <v>6</v>
      </c>
      <c r="B27" s="15">
        <f>SUM(B24:B26)</f>
        <v>8388</v>
      </c>
      <c r="C27" s="15">
        <f>SUM(C24:C26)</f>
        <v>7908</v>
      </c>
      <c r="D27" s="15">
        <f>SUM(D24:D26)</f>
        <v>16296</v>
      </c>
      <c r="G27" s="2" t="s">
        <v>6</v>
      </c>
      <c r="H27" s="12">
        <f>B27/$D27</f>
        <v>0.5147275405007363</v>
      </c>
      <c r="I27" s="12">
        <f t="shared" si="14"/>
        <v>0.4852724594992636</v>
      </c>
      <c r="J27" s="12">
        <f t="shared" si="14"/>
        <v>1</v>
      </c>
    </row>
    <row r="30" spans="1:17" ht="15" thickBot="1">
      <c r="A30" s="69" t="s">
        <v>99</v>
      </c>
      <c r="B30" s="69" t="s">
        <v>100</v>
      </c>
      <c r="C30" s="71"/>
      <c r="D30" s="71"/>
      <c r="E30" s="71"/>
      <c r="F30" s="71"/>
      <c r="G30" s="71"/>
      <c r="H30" s="71"/>
      <c r="I30" s="71"/>
      <c r="J30" s="71"/>
      <c r="K30" s="71"/>
      <c r="L30" s="71"/>
      <c r="M30" s="71"/>
      <c r="N30" s="71"/>
      <c r="O30" s="71"/>
      <c r="P30" s="71"/>
      <c r="Q30" s="71"/>
    </row>
    <row r="31" spans="1:7" ht="15" thickBot="1">
      <c r="A31" s="9" t="s">
        <v>8</v>
      </c>
      <c r="B31" s="9" t="s">
        <v>7</v>
      </c>
      <c r="C31" s="9"/>
      <c r="D31" s="9"/>
      <c r="E31" s="9"/>
      <c r="G31" s="38" t="s">
        <v>55</v>
      </c>
    </row>
    <row r="32" spans="1:17" ht="45">
      <c r="A32" s="64" t="s">
        <v>72</v>
      </c>
      <c r="B32" s="64" t="s">
        <v>18</v>
      </c>
      <c r="C32" s="64" t="s">
        <v>19</v>
      </c>
      <c r="D32" s="64" t="s">
        <v>94</v>
      </c>
      <c r="E32" s="63" t="s">
        <v>6</v>
      </c>
      <c r="G32" s="60" t="s">
        <v>73</v>
      </c>
      <c r="H32" s="61" t="s">
        <v>18</v>
      </c>
      <c r="I32" s="61" t="s">
        <v>19</v>
      </c>
      <c r="J32" s="61" t="s">
        <v>94</v>
      </c>
      <c r="K32" s="62" t="s">
        <v>6</v>
      </c>
      <c r="M32" s="64" t="s">
        <v>72</v>
      </c>
      <c r="N32" s="64" t="s">
        <v>18</v>
      </c>
      <c r="O32" s="64" t="s">
        <v>19</v>
      </c>
      <c r="P32" s="64" t="s">
        <v>94</v>
      </c>
      <c r="Q32" s="63" t="s">
        <v>6</v>
      </c>
    </row>
    <row r="33" spans="1:17" ht="14.25">
      <c r="A33" s="1" t="s">
        <v>78</v>
      </c>
      <c r="B33">
        <v>240</v>
      </c>
      <c r="C33">
        <v>1161</v>
      </c>
      <c r="D33">
        <v>96</v>
      </c>
      <c r="E33">
        <f aca="true" t="shared" si="15" ref="E33:E38">SUM(B33:D33)</f>
        <v>1497</v>
      </c>
      <c r="G33" s="31" t="s">
        <v>78</v>
      </c>
      <c r="H33" s="32">
        <f>B33/$E33</f>
        <v>0.16032064128256512</v>
      </c>
      <c r="I33" s="32">
        <f aca="true" t="shared" si="16" ref="I33:I38">C33/$E33</f>
        <v>0.7755511022044088</v>
      </c>
      <c r="J33" s="32">
        <f aca="true" t="shared" si="17" ref="J33:J38">D33/$E33</f>
        <v>0.06412825651302605</v>
      </c>
      <c r="K33" s="42">
        <f aca="true" t="shared" si="18" ref="K33:K38">E33/$E33</f>
        <v>1</v>
      </c>
      <c r="M33" s="49" t="s">
        <v>78</v>
      </c>
      <c r="N33" s="32">
        <f>B33/B$9</f>
        <v>0.03683241252302026</v>
      </c>
      <c r="O33" s="32">
        <f aca="true" t="shared" si="19" ref="O33:O36">C33/C$9</f>
        <v>0.13555166374781086</v>
      </c>
      <c r="P33" s="32">
        <f aca="true" t="shared" si="20" ref="P33:P36">D33/D$9</f>
        <v>0.0784313725490196</v>
      </c>
      <c r="Q33" s="50">
        <f aca="true" t="shared" si="21" ref="Q33:Q36">E33/E$9</f>
        <v>0.09181232750689973</v>
      </c>
    </row>
    <row r="34" spans="1:17" ht="14.25">
      <c r="A34" s="1" t="s">
        <v>101</v>
      </c>
      <c r="B34">
        <v>426</v>
      </c>
      <c r="C34">
        <v>1062</v>
      </c>
      <c r="D34">
        <v>216</v>
      </c>
      <c r="E34">
        <f t="shared" si="15"/>
        <v>1704</v>
      </c>
      <c r="G34" s="31" t="s">
        <v>101</v>
      </c>
      <c r="H34" s="32">
        <f aca="true" t="shared" si="22" ref="H34:H38">B34/$E34</f>
        <v>0.25</v>
      </c>
      <c r="I34" s="32">
        <f t="shared" si="16"/>
        <v>0.6232394366197183</v>
      </c>
      <c r="J34" s="32">
        <f t="shared" si="17"/>
        <v>0.1267605633802817</v>
      </c>
      <c r="K34" s="42">
        <f t="shared" si="18"/>
        <v>1</v>
      </c>
      <c r="M34" s="49" t="s">
        <v>101</v>
      </c>
      <c r="N34" s="32">
        <f aca="true" t="shared" si="23" ref="N34:N36">B34/B$9</f>
        <v>0.06537753222836096</v>
      </c>
      <c r="O34" s="32">
        <f t="shared" si="19"/>
        <v>0.12399299474605954</v>
      </c>
      <c r="P34" s="32">
        <f t="shared" si="20"/>
        <v>0.17647058823529413</v>
      </c>
      <c r="Q34" s="50">
        <f t="shared" si="21"/>
        <v>0.10450781968721251</v>
      </c>
    </row>
    <row r="35" spans="1:17" ht="14.25">
      <c r="A35" s="1"/>
      <c r="G35" s="31"/>
      <c r="H35" s="32"/>
      <c r="I35" s="32"/>
      <c r="J35" s="32"/>
      <c r="K35" s="42"/>
      <c r="M35" s="49"/>
      <c r="N35" s="32"/>
      <c r="O35" s="32"/>
      <c r="P35" s="32"/>
      <c r="Q35" s="50"/>
    </row>
    <row r="36" spans="1:17" ht="14.25">
      <c r="A36" s="1" t="s">
        <v>30</v>
      </c>
      <c r="B36">
        <v>1338</v>
      </c>
      <c r="C36">
        <v>2235</v>
      </c>
      <c r="D36">
        <v>621</v>
      </c>
      <c r="E36">
        <f t="shared" si="15"/>
        <v>4194</v>
      </c>
      <c r="G36" s="31" t="s">
        <v>30</v>
      </c>
      <c r="H36" s="32">
        <f t="shared" si="22"/>
        <v>0.3190271816881259</v>
      </c>
      <c r="I36" s="32">
        <f t="shared" si="16"/>
        <v>0.5329041487839771</v>
      </c>
      <c r="J36" s="32">
        <f t="shared" si="17"/>
        <v>0.148068669527897</v>
      </c>
      <c r="K36" s="42">
        <f t="shared" si="18"/>
        <v>1</v>
      </c>
      <c r="M36" s="49" t="s">
        <v>30</v>
      </c>
      <c r="N36" s="32">
        <f t="shared" si="23"/>
        <v>0.20534069981583794</v>
      </c>
      <c r="O36" s="32">
        <f t="shared" si="19"/>
        <v>0.2609457092819615</v>
      </c>
      <c r="P36" s="32">
        <f t="shared" si="20"/>
        <v>0.5073529411764706</v>
      </c>
      <c r="Q36" s="50">
        <f t="shared" si="21"/>
        <v>0.25722171113155473</v>
      </c>
    </row>
    <row r="37" spans="1:17" ht="14.25">
      <c r="A37" s="2" t="s">
        <v>6</v>
      </c>
      <c r="B37" s="17">
        <f>SUM(B33:B36)</f>
        <v>2004</v>
      </c>
      <c r="C37" s="17">
        <f aca="true" t="shared" si="24" ref="C37:D37">SUM(C33:C36)</f>
        <v>4458</v>
      </c>
      <c r="D37" s="17">
        <f t="shared" si="24"/>
        <v>933</v>
      </c>
      <c r="E37" s="48">
        <f t="shared" si="15"/>
        <v>7395</v>
      </c>
      <c r="G37" s="43" t="s">
        <v>6</v>
      </c>
      <c r="H37" s="12">
        <f t="shared" si="22"/>
        <v>0.2709939148073022</v>
      </c>
      <c r="I37" s="12">
        <f t="shared" si="16"/>
        <v>0.602839756592292</v>
      </c>
      <c r="J37" s="12">
        <f t="shared" si="17"/>
        <v>0.1261663286004057</v>
      </c>
      <c r="K37" s="44">
        <f t="shared" si="18"/>
        <v>1</v>
      </c>
      <c r="M37" s="24" t="s">
        <v>6</v>
      </c>
      <c r="N37" s="27">
        <f>B37/B$37</f>
        <v>1</v>
      </c>
      <c r="O37" s="27">
        <f aca="true" t="shared" si="25" ref="O37:Q37">C37/C$37</f>
        <v>1</v>
      </c>
      <c r="P37" s="27">
        <f t="shared" si="25"/>
        <v>1</v>
      </c>
      <c r="Q37" s="27">
        <f t="shared" si="25"/>
        <v>1</v>
      </c>
    </row>
    <row r="38" spans="1:17" ht="15" thickBot="1">
      <c r="A38" s="24" t="s">
        <v>35</v>
      </c>
      <c r="B38" s="26">
        <f>SUM(B33:B35)</f>
        <v>666</v>
      </c>
      <c r="C38" s="26">
        <f aca="true" t="shared" si="26" ref="C38:D38">SUM(C33:C35)</f>
        <v>2223</v>
      </c>
      <c r="D38" s="26">
        <f t="shared" si="26"/>
        <v>312</v>
      </c>
      <c r="E38" s="26">
        <f t="shared" si="15"/>
        <v>3201</v>
      </c>
      <c r="G38" s="45" t="s">
        <v>28</v>
      </c>
      <c r="H38" s="46">
        <f t="shared" si="22"/>
        <v>0.20805998125585753</v>
      </c>
      <c r="I38" s="46">
        <f t="shared" si="16"/>
        <v>0.6944704779756327</v>
      </c>
      <c r="J38" s="46">
        <f t="shared" si="17"/>
        <v>0.09746954076850985</v>
      </c>
      <c r="K38" s="47">
        <f t="shared" si="18"/>
        <v>1</v>
      </c>
      <c r="M38" s="24"/>
      <c r="N38" s="27">
        <f>B38/B$37</f>
        <v>0.3323353293413174</v>
      </c>
      <c r="O38" s="27"/>
      <c r="P38" s="27"/>
      <c r="Q38" s="27"/>
    </row>
  </sheetData>
  <conditionalFormatting sqref="H4:J8 I11">
    <cfRule type="colorScale" priority="10">
      <colorScale>
        <cfvo type="min" val="0"/>
        <cfvo type="max"/>
        <color rgb="FFFCFCFF"/>
        <color rgb="FF63BE7B"/>
      </colorScale>
    </cfRule>
  </conditionalFormatting>
  <conditionalFormatting sqref="H14:I18">
    <cfRule type="colorScale" priority="9">
      <colorScale>
        <cfvo type="min" val="0"/>
        <cfvo type="max"/>
        <color rgb="FFFCFCFF"/>
        <color rgb="FF63BE7B"/>
      </colorScale>
    </cfRule>
  </conditionalFormatting>
  <conditionalFormatting sqref="N4:P8">
    <cfRule type="colorScale" priority="6">
      <colorScale>
        <cfvo type="min" val="0"/>
        <cfvo type="max"/>
        <color rgb="FFFCFCFF"/>
        <color rgb="FF63BE7B"/>
      </colorScale>
    </cfRule>
  </conditionalFormatting>
  <conditionalFormatting sqref="N14:O18">
    <cfRule type="colorScale" priority="5">
      <colorScale>
        <cfvo type="min" val="0"/>
        <cfvo type="max"/>
        <color rgb="FFFCFCFF"/>
        <color rgb="FF63BE7B"/>
      </colorScale>
    </cfRule>
  </conditionalFormatting>
  <conditionalFormatting sqref="H33:J36">
    <cfRule type="colorScale" priority="2">
      <colorScale>
        <cfvo type="min" val="0"/>
        <cfvo type="max"/>
        <color rgb="FFFCFCFF"/>
        <color rgb="FF63BE7B"/>
      </colorScale>
    </cfRule>
  </conditionalFormatting>
  <conditionalFormatting sqref="N33:P36">
    <cfRule type="colorScale" priority="1">
      <colorScale>
        <cfvo type="min" val="0"/>
        <cfvo type="max"/>
        <color rgb="FFFCFCFF"/>
        <color rgb="FF63BE7B"/>
      </colorScale>
    </cfRule>
  </conditionalFormatting>
  <conditionalFormatting sqref="H24:I26">
    <cfRule type="colorScale" priority="140">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71C7-BB5D-46D9-8D8B-8E108D1D67D3}">
  <sheetPr>
    <tabColor theme="7" tint="0.7999799847602844"/>
  </sheetPr>
  <dimension ref="A1:V27"/>
  <sheetViews>
    <sheetView zoomScale="85" zoomScaleNormal="85" workbookViewId="0" topLeftCell="A1">
      <selection activeCell="A4" sqref="A4:XFD8"/>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 min="18" max="18" width="16.5" style="0" bestFit="1" customWidth="1"/>
    <col min="19" max="22" width="16.19921875" style="0" customWidth="1"/>
  </cols>
  <sheetData>
    <row r="1" spans="2:19" ht="14.25">
      <c r="B1" s="3" t="s">
        <v>0</v>
      </c>
      <c r="C1" s="65" t="s">
        <v>81</v>
      </c>
      <c r="J1" s="3" t="s">
        <v>0</v>
      </c>
      <c r="K1" s="65" t="s">
        <v>83</v>
      </c>
      <c r="R1" s="3" t="s">
        <v>0</v>
      </c>
      <c r="S1" s="65" t="s">
        <v>86</v>
      </c>
    </row>
    <row r="2" spans="2:22" ht="14.25">
      <c r="B2" s="9"/>
      <c r="C2" s="9" t="s">
        <v>98</v>
      </c>
      <c r="D2" s="9"/>
      <c r="E2" s="9"/>
      <c r="F2" s="9"/>
      <c r="J2" s="9"/>
      <c r="K2" s="9" t="s">
        <v>98</v>
      </c>
      <c r="L2" s="9"/>
      <c r="M2" s="9"/>
      <c r="N2" s="9"/>
      <c r="R2" s="9"/>
      <c r="S2" s="9" t="s">
        <v>98</v>
      </c>
      <c r="T2" s="9"/>
      <c r="U2" s="9"/>
      <c r="V2" s="9"/>
    </row>
    <row r="3" spans="2:22" ht="45">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ht="14.25">
      <c r="A4">
        <v>2</v>
      </c>
      <c r="B4" s="1" t="s">
        <v>71</v>
      </c>
      <c r="C4" s="5" t="s">
        <v>20</v>
      </c>
      <c r="D4" s="5">
        <v>18</v>
      </c>
      <c r="E4" s="5" t="s">
        <v>20</v>
      </c>
      <c r="F4" s="5">
        <v>18</v>
      </c>
      <c r="I4">
        <v>3</v>
      </c>
      <c r="J4" s="1" t="s">
        <v>71</v>
      </c>
      <c r="K4" s="5">
        <v>30</v>
      </c>
      <c r="L4" s="5">
        <v>195</v>
      </c>
      <c r="M4" s="5">
        <v>6</v>
      </c>
      <c r="N4" s="5">
        <v>231</v>
      </c>
      <c r="Q4">
        <v>4</v>
      </c>
      <c r="R4" s="1" t="s">
        <v>71</v>
      </c>
      <c r="S4" s="5">
        <v>9</v>
      </c>
      <c r="T4" s="5">
        <v>81</v>
      </c>
      <c r="U4" s="5" t="s">
        <v>20</v>
      </c>
      <c r="V4" s="5">
        <v>90</v>
      </c>
    </row>
    <row r="5" spans="1:22" ht="14.25">
      <c r="A5">
        <v>6</v>
      </c>
      <c r="B5" s="1" t="s">
        <v>2</v>
      </c>
      <c r="C5" s="5">
        <v>9</v>
      </c>
      <c r="D5" s="5">
        <v>12</v>
      </c>
      <c r="E5" s="5" t="s">
        <v>20</v>
      </c>
      <c r="F5" s="5">
        <v>21</v>
      </c>
      <c r="I5">
        <v>7</v>
      </c>
      <c r="J5" s="1" t="s">
        <v>2</v>
      </c>
      <c r="K5" s="5">
        <v>48</v>
      </c>
      <c r="L5" s="5">
        <v>132</v>
      </c>
      <c r="M5" s="5">
        <v>12</v>
      </c>
      <c r="N5" s="5">
        <v>192</v>
      </c>
      <c r="Q5">
        <v>8</v>
      </c>
      <c r="R5" s="1" t="s">
        <v>2</v>
      </c>
      <c r="S5" s="5">
        <v>27</v>
      </c>
      <c r="T5" s="5">
        <v>84</v>
      </c>
      <c r="U5" s="5">
        <v>6</v>
      </c>
      <c r="V5" s="5">
        <v>117</v>
      </c>
    </row>
    <row r="6" spans="1:22" ht="14.25">
      <c r="A6">
        <v>10</v>
      </c>
      <c r="B6" s="1" t="s">
        <v>3</v>
      </c>
      <c r="C6" s="5">
        <v>33</v>
      </c>
      <c r="D6" s="5">
        <v>75</v>
      </c>
      <c r="E6" s="5">
        <v>6</v>
      </c>
      <c r="F6" s="5">
        <v>117</v>
      </c>
      <c r="I6">
        <v>11</v>
      </c>
      <c r="J6" s="1" t="s">
        <v>3</v>
      </c>
      <c r="K6" s="5">
        <v>315</v>
      </c>
      <c r="L6" s="5">
        <v>615</v>
      </c>
      <c r="M6" s="5">
        <v>63</v>
      </c>
      <c r="N6" s="5">
        <v>996</v>
      </c>
      <c r="Q6">
        <v>12</v>
      </c>
      <c r="R6" s="1" t="s">
        <v>3</v>
      </c>
      <c r="S6" s="5">
        <v>75</v>
      </c>
      <c r="T6" s="5">
        <v>177</v>
      </c>
      <c r="U6" s="5">
        <v>18</v>
      </c>
      <c r="V6" s="5">
        <v>270</v>
      </c>
    </row>
    <row r="7" spans="1:22" ht="14.25">
      <c r="A7">
        <v>14</v>
      </c>
      <c r="B7" s="1" t="s">
        <v>4</v>
      </c>
      <c r="C7" s="5">
        <v>39</v>
      </c>
      <c r="D7" s="5">
        <v>75</v>
      </c>
      <c r="E7" s="5">
        <v>15</v>
      </c>
      <c r="F7" s="5">
        <v>126</v>
      </c>
      <c r="I7">
        <v>15</v>
      </c>
      <c r="J7" s="1" t="s">
        <v>4</v>
      </c>
      <c r="K7" s="5">
        <v>927</v>
      </c>
      <c r="L7" s="5">
        <v>1500</v>
      </c>
      <c r="M7" s="5">
        <v>204</v>
      </c>
      <c r="N7" s="5">
        <v>2634</v>
      </c>
      <c r="Q7">
        <v>16</v>
      </c>
      <c r="R7" s="1" t="s">
        <v>4</v>
      </c>
      <c r="S7" s="5">
        <v>303</v>
      </c>
      <c r="T7" s="5">
        <v>645</v>
      </c>
      <c r="U7" s="5">
        <v>72</v>
      </c>
      <c r="V7" s="5">
        <v>1017</v>
      </c>
    </row>
    <row r="8" spans="1:22" ht="14.25">
      <c r="A8">
        <v>18</v>
      </c>
      <c r="B8" s="1" t="s">
        <v>5</v>
      </c>
      <c r="C8" s="5">
        <v>384</v>
      </c>
      <c r="D8" s="5">
        <v>588</v>
      </c>
      <c r="E8" s="5">
        <v>102</v>
      </c>
      <c r="F8" s="5">
        <v>1074</v>
      </c>
      <c r="I8">
        <v>19</v>
      </c>
      <c r="J8" s="1" t="s">
        <v>5</v>
      </c>
      <c r="K8" s="5">
        <v>3486</v>
      </c>
      <c r="L8" s="5">
        <v>3378</v>
      </c>
      <c r="M8" s="5">
        <v>513</v>
      </c>
      <c r="N8" s="5">
        <v>7380</v>
      </c>
      <c r="Q8">
        <v>20</v>
      </c>
      <c r="R8" s="1" t="s">
        <v>5</v>
      </c>
      <c r="S8" s="5">
        <v>834</v>
      </c>
      <c r="T8" s="5">
        <v>981</v>
      </c>
      <c r="U8" s="5">
        <v>198</v>
      </c>
      <c r="V8" s="5">
        <v>2010</v>
      </c>
    </row>
    <row r="9" spans="2:22" ht="14.25">
      <c r="B9" s="2" t="s">
        <v>6</v>
      </c>
      <c r="C9" s="6">
        <f>SUM(C4:C8)</f>
        <v>465</v>
      </c>
      <c r="D9" s="6">
        <f>SUM(D4:D8)</f>
        <v>768</v>
      </c>
      <c r="E9" s="6">
        <f>SUM(E4:E8)</f>
        <v>123</v>
      </c>
      <c r="F9" s="6">
        <f>SUM(F4:F8)</f>
        <v>1356</v>
      </c>
      <c r="J9" s="2" t="s">
        <v>6</v>
      </c>
      <c r="K9" s="6">
        <f>SUM(K4:K8)</f>
        <v>4806</v>
      </c>
      <c r="L9" s="6">
        <f>SUM(L4:L8)</f>
        <v>5820</v>
      </c>
      <c r="M9" s="6">
        <f>SUM(M4:M8)</f>
        <v>798</v>
      </c>
      <c r="N9" s="6">
        <f>SUM(N4:N8)</f>
        <v>11433</v>
      </c>
      <c r="R9" s="2" t="s">
        <v>6</v>
      </c>
      <c r="S9" s="6">
        <f>SUM(S4:S8)</f>
        <v>1248</v>
      </c>
      <c r="T9" s="6">
        <f>SUM(T4:T8)</f>
        <v>1968</v>
      </c>
      <c r="U9" s="6">
        <f>SUM(U4:U8)</f>
        <v>294</v>
      </c>
      <c r="V9" s="6">
        <f>SUM(V4:V8)</f>
        <v>3504</v>
      </c>
    </row>
    <row r="10" spans="2:22" ht="14.25">
      <c r="B10" s="24" t="s">
        <v>35</v>
      </c>
      <c r="C10" s="25">
        <f>SUM(C4:C7)</f>
        <v>81</v>
      </c>
      <c r="D10" s="25">
        <f>SUM(D4:D7)</f>
        <v>180</v>
      </c>
      <c r="E10" s="25">
        <f>SUM(E4:E7)</f>
        <v>21</v>
      </c>
      <c r="F10" s="25">
        <f>SUM(F4:F7)</f>
        <v>282</v>
      </c>
      <c r="J10" s="24" t="s">
        <v>35</v>
      </c>
      <c r="K10" s="25">
        <f>SUM(K4:K7)</f>
        <v>1320</v>
      </c>
      <c r="L10" s="25">
        <f>SUM(L4:L7)</f>
        <v>2442</v>
      </c>
      <c r="M10" s="25">
        <f>SUM(M4:M7)</f>
        <v>285</v>
      </c>
      <c r="N10" s="25">
        <f>SUM(N4:N7)</f>
        <v>4053</v>
      </c>
      <c r="R10" s="24" t="s">
        <v>35</v>
      </c>
      <c r="S10" s="25">
        <f>SUM(S4:S7)</f>
        <v>414</v>
      </c>
      <c r="T10" s="25">
        <f>SUM(T4:T7)</f>
        <v>987</v>
      </c>
      <c r="U10" s="25">
        <f>SUM(U4:U7)</f>
        <v>96</v>
      </c>
      <c r="V10" s="25">
        <f>SUM(V4:V7)</f>
        <v>1494</v>
      </c>
    </row>
    <row r="12" spans="2:21" ht="45">
      <c r="B12" s="64" t="s">
        <v>73</v>
      </c>
      <c r="C12" s="64" t="s">
        <v>18</v>
      </c>
      <c r="D12" s="64" t="s">
        <v>19</v>
      </c>
      <c r="E12" s="64" t="s">
        <v>94</v>
      </c>
      <c r="J12" s="64" t="s">
        <v>73</v>
      </c>
      <c r="K12" s="64" t="s">
        <v>18</v>
      </c>
      <c r="L12" s="64" t="s">
        <v>19</v>
      </c>
      <c r="M12" s="64" t="s">
        <v>94</v>
      </c>
      <c r="R12" s="64" t="s">
        <v>73</v>
      </c>
      <c r="S12" s="64" t="s">
        <v>18</v>
      </c>
      <c r="T12" s="64" t="s">
        <v>19</v>
      </c>
      <c r="U12" s="64" t="s">
        <v>94</v>
      </c>
    </row>
    <row r="13" spans="2:21" ht="14.25">
      <c r="B13" s="1" t="s">
        <v>71</v>
      </c>
      <c r="C13" s="7" t="str">
        <f>_xlfn.IFERROR(C4/C$9,"")</f>
        <v/>
      </c>
      <c r="D13" s="7">
        <f>_xlfn.IFERROR(D4/D$9,"")</f>
        <v>0.0234375</v>
      </c>
      <c r="E13" s="7" t="str">
        <f>_xlfn.IFERROR(E4/E$9,"")</f>
        <v/>
      </c>
      <c r="J13" s="1" t="s">
        <v>71</v>
      </c>
      <c r="K13" s="7">
        <f aca="true" t="shared" si="0" ref="K13:M17">_xlfn.IFERROR(K4/K$9,"")</f>
        <v>0.006242197253433208</v>
      </c>
      <c r="L13" s="7">
        <f t="shared" si="0"/>
        <v>0.03350515463917526</v>
      </c>
      <c r="M13" s="7">
        <f t="shared" si="0"/>
        <v>0.007518796992481203</v>
      </c>
      <c r="R13" s="1" t="s">
        <v>71</v>
      </c>
      <c r="S13" s="7">
        <f aca="true" t="shared" si="1" ref="S13:U17">_xlfn.IFERROR(S4/S$9,"")</f>
        <v>0.007211538461538462</v>
      </c>
      <c r="T13" s="7">
        <f t="shared" si="1"/>
        <v>0.041158536585365856</v>
      </c>
      <c r="U13" s="7" t="str">
        <f t="shared" si="1"/>
        <v/>
      </c>
    </row>
    <row r="14" spans="2:21" ht="14.25">
      <c r="B14" s="1" t="s">
        <v>2</v>
      </c>
      <c r="C14" s="7">
        <f aca="true" t="shared" si="2" ref="C14:E17">_xlfn.IFERROR(C5/C$9,"")</f>
        <v>0.01935483870967742</v>
      </c>
      <c r="D14" s="7">
        <f t="shared" si="2"/>
        <v>0.015625</v>
      </c>
      <c r="E14" s="7" t="str">
        <f t="shared" si="2"/>
        <v/>
      </c>
      <c r="J14" s="1" t="s">
        <v>2</v>
      </c>
      <c r="K14" s="7">
        <f t="shared" si="0"/>
        <v>0.009987515605493134</v>
      </c>
      <c r="L14" s="7">
        <f t="shared" si="0"/>
        <v>0.02268041237113402</v>
      </c>
      <c r="M14" s="7">
        <f t="shared" si="0"/>
        <v>0.015037593984962405</v>
      </c>
      <c r="R14" s="1" t="s">
        <v>2</v>
      </c>
      <c r="S14" s="7">
        <f t="shared" si="1"/>
        <v>0.021634615384615384</v>
      </c>
      <c r="T14" s="7">
        <f t="shared" si="1"/>
        <v>0.042682926829268296</v>
      </c>
      <c r="U14" s="7">
        <f t="shared" si="1"/>
        <v>0.02040816326530612</v>
      </c>
    </row>
    <row r="15" spans="2:21" ht="14.25">
      <c r="B15" s="1" t="s">
        <v>3</v>
      </c>
      <c r="C15" s="7">
        <f t="shared" si="2"/>
        <v>0.07096774193548387</v>
      </c>
      <c r="D15" s="7">
        <f t="shared" si="2"/>
        <v>0.09765625</v>
      </c>
      <c r="E15" s="7">
        <f t="shared" si="2"/>
        <v>0.04878048780487805</v>
      </c>
      <c r="J15" s="1" t="s">
        <v>3</v>
      </c>
      <c r="K15" s="7">
        <f t="shared" si="0"/>
        <v>0.06554307116104868</v>
      </c>
      <c r="L15" s="7">
        <f t="shared" si="0"/>
        <v>0.1056701030927835</v>
      </c>
      <c r="M15" s="7">
        <f t="shared" si="0"/>
        <v>0.07894736842105263</v>
      </c>
      <c r="R15" s="1" t="s">
        <v>3</v>
      </c>
      <c r="S15" s="7">
        <f t="shared" si="1"/>
        <v>0.06009615384615385</v>
      </c>
      <c r="T15" s="7">
        <f t="shared" si="1"/>
        <v>0.0899390243902439</v>
      </c>
      <c r="U15" s="7">
        <f t="shared" si="1"/>
        <v>0.061224489795918366</v>
      </c>
    </row>
    <row r="16" spans="2:21" ht="14.25">
      <c r="B16" s="1" t="s">
        <v>4</v>
      </c>
      <c r="C16" s="7">
        <f t="shared" si="2"/>
        <v>0.08387096774193549</v>
      </c>
      <c r="D16" s="7">
        <f t="shared" si="2"/>
        <v>0.09765625</v>
      </c>
      <c r="E16" s="7">
        <f t="shared" si="2"/>
        <v>0.12195121951219512</v>
      </c>
      <c r="J16" s="1" t="s">
        <v>4</v>
      </c>
      <c r="K16" s="7">
        <f t="shared" si="0"/>
        <v>0.19288389513108614</v>
      </c>
      <c r="L16" s="7">
        <f t="shared" si="0"/>
        <v>0.25773195876288657</v>
      </c>
      <c r="M16" s="7">
        <f t="shared" si="0"/>
        <v>0.2556390977443609</v>
      </c>
      <c r="R16" s="1" t="s">
        <v>4</v>
      </c>
      <c r="S16" s="7">
        <f t="shared" si="1"/>
        <v>0.24278846153846154</v>
      </c>
      <c r="T16" s="7">
        <f t="shared" si="1"/>
        <v>0.3277439024390244</v>
      </c>
      <c r="U16" s="7">
        <f t="shared" si="1"/>
        <v>0.24489795918367346</v>
      </c>
    </row>
    <row r="17" spans="2:21" ht="14.25">
      <c r="B17" s="1" t="s">
        <v>5</v>
      </c>
      <c r="C17" s="7">
        <f t="shared" si="2"/>
        <v>0.8258064516129032</v>
      </c>
      <c r="D17" s="7">
        <f t="shared" si="2"/>
        <v>0.765625</v>
      </c>
      <c r="E17" s="7">
        <f t="shared" si="2"/>
        <v>0.8292682926829268</v>
      </c>
      <c r="J17" s="1" t="s">
        <v>5</v>
      </c>
      <c r="K17" s="7">
        <f t="shared" si="0"/>
        <v>0.7253433208489388</v>
      </c>
      <c r="L17" s="7">
        <f t="shared" si="0"/>
        <v>0.5804123711340207</v>
      </c>
      <c r="M17" s="7">
        <f t="shared" si="0"/>
        <v>0.6428571428571429</v>
      </c>
      <c r="R17" s="1" t="s">
        <v>5</v>
      </c>
      <c r="S17" s="7">
        <f t="shared" si="1"/>
        <v>0.6682692307692307</v>
      </c>
      <c r="T17" s="7">
        <f t="shared" si="1"/>
        <v>0.49847560975609756</v>
      </c>
      <c r="U17" s="7">
        <f t="shared" si="1"/>
        <v>0.673469387755102</v>
      </c>
    </row>
    <row r="18" spans="2:21" ht="15" thickBot="1">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18" ht="15" thickBot="1">
      <c r="B19" s="38" t="s">
        <v>56</v>
      </c>
      <c r="J19" s="51" t="s">
        <v>57</v>
      </c>
      <c r="R19" s="51" t="s">
        <v>58</v>
      </c>
    </row>
    <row r="20" spans="2:21" ht="45">
      <c r="B20" s="60" t="s">
        <v>73</v>
      </c>
      <c r="C20" s="61" t="s">
        <v>18</v>
      </c>
      <c r="D20" s="61" t="s">
        <v>19</v>
      </c>
      <c r="E20" s="62" t="s">
        <v>94</v>
      </c>
      <c r="J20" s="60" t="s">
        <v>73</v>
      </c>
      <c r="K20" s="61" t="s">
        <v>18</v>
      </c>
      <c r="L20" s="61" t="s">
        <v>19</v>
      </c>
      <c r="M20" s="62" t="s">
        <v>94</v>
      </c>
      <c r="R20" s="60" t="s">
        <v>73</v>
      </c>
      <c r="S20" s="61" t="s">
        <v>18</v>
      </c>
      <c r="T20" s="61" t="s">
        <v>19</v>
      </c>
      <c r="U20" s="62" t="s">
        <v>94</v>
      </c>
    </row>
    <row r="21" spans="2:21" ht="14.25">
      <c r="B21" s="31" t="s">
        <v>71</v>
      </c>
      <c r="C21" s="32" t="str">
        <f>_xlfn.IFERROR(C4/$F4,"")</f>
        <v/>
      </c>
      <c r="D21" s="32"/>
      <c r="E21" s="33" t="str">
        <f>_xlfn.IFERROR(E4/$F4,"")</f>
        <v/>
      </c>
      <c r="J21" s="31" t="s">
        <v>71</v>
      </c>
      <c r="K21" s="32">
        <f aca="true" t="shared" si="3" ref="K21:M24">_xlfn.IFERROR(K4/$N4,"")</f>
        <v>0.12987012987012986</v>
      </c>
      <c r="L21" s="32">
        <f t="shared" si="3"/>
        <v>0.8441558441558441</v>
      </c>
      <c r="M21" s="33">
        <f t="shared" si="3"/>
        <v>0.025974025974025976</v>
      </c>
      <c r="R21" s="31" t="s">
        <v>71</v>
      </c>
      <c r="S21" s="32">
        <f>_xlfn.IFERROR(S4/$V4,"")</f>
        <v>0.1</v>
      </c>
      <c r="T21" s="32">
        <f>_xlfn.IFERROR(T4/$V4,"")</f>
        <v>0.9</v>
      </c>
      <c r="U21" s="33" t="str">
        <f>_xlfn.IFERROR(U4/$V4,"")</f>
        <v/>
      </c>
    </row>
    <row r="22" spans="2:21" ht="14.25">
      <c r="B22" s="31" t="s">
        <v>2</v>
      </c>
      <c r="C22" s="32">
        <f aca="true" t="shared" si="4" ref="C22:E24">_xlfn.IFERROR(C5/$F5,"")</f>
        <v>0.42857142857142855</v>
      </c>
      <c r="D22" s="32">
        <f t="shared" si="4"/>
        <v>0.5714285714285714</v>
      </c>
      <c r="E22" s="33" t="str">
        <f t="shared" si="4"/>
        <v/>
      </c>
      <c r="J22" s="31" t="s">
        <v>2</v>
      </c>
      <c r="K22" s="32">
        <f t="shared" si="3"/>
        <v>0.25</v>
      </c>
      <c r="L22" s="32">
        <f t="shared" si="3"/>
        <v>0.6875</v>
      </c>
      <c r="M22" s="33">
        <f t="shared" si="3"/>
        <v>0.0625</v>
      </c>
      <c r="R22" s="31" t="s">
        <v>2</v>
      </c>
      <c r="S22" s="32">
        <f aca="true" t="shared" si="5" ref="S22:U24">_xlfn.IFERROR(S5/$V5,"")</f>
        <v>0.23076923076923078</v>
      </c>
      <c r="T22" s="32">
        <f t="shared" si="5"/>
        <v>0.717948717948718</v>
      </c>
      <c r="U22" s="33">
        <f t="shared" si="5"/>
        <v>0.05128205128205128</v>
      </c>
    </row>
    <row r="23" spans="2:21" ht="14.25">
      <c r="B23" s="31" t="s">
        <v>3</v>
      </c>
      <c r="C23" s="32">
        <f t="shared" si="4"/>
        <v>0.28205128205128205</v>
      </c>
      <c r="D23" s="32">
        <f t="shared" si="4"/>
        <v>0.6410256410256411</v>
      </c>
      <c r="E23" s="33">
        <f t="shared" si="4"/>
        <v>0.05128205128205128</v>
      </c>
      <c r="J23" s="31" t="s">
        <v>3</v>
      </c>
      <c r="K23" s="32">
        <f t="shared" si="3"/>
        <v>0.31626506024096385</v>
      </c>
      <c r="L23" s="32">
        <f t="shared" si="3"/>
        <v>0.6174698795180723</v>
      </c>
      <c r="M23" s="33">
        <f t="shared" si="3"/>
        <v>0.06325301204819277</v>
      </c>
      <c r="R23" s="31" t="s">
        <v>3</v>
      </c>
      <c r="S23" s="32">
        <f t="shared" si="5"/>
        <v>0.2777777777777778</v>
      </c>
      <c r="T23" s="32">
        <f t="shared" si="5"/>
        <v>0.6555555555555556</v>
      </c>
      <c r="U23" s="33">
        <f t="shared" si="5"/>
        <v>0.06666666666666667</v>
      </c>
    </row>
    <row r="24" spans="2:21" ht="14.25">
      <c r="B24" s="31" t="s">
        <v>4</v>
      </c>
      <c r="C24" s="32">
        <f t="shared" si="4"/>
        <v>0.30952380952380953</v>
      </c>
      <c r="D24" s="32">
        <f t="shared" si="4"/>
        <v>0.5952380952380952</v>
      </c>
      <c r="E24" s="33">
        <f t="shared" si="4"/>
        <v>0.11904761904761904</v>
      </c>
      <c r="J24" s="31" t="s">
        <v>4</v>
      </c>
      <c r="K24" s="32">
        <f t="shared" si="3"/>
        <v>0.35193621867881547</v>
      </c>
      <c r="L24" s="32">
        <f t="shared" si="3"/>
        <v>0.5694760820045558</v>
      </c>
      <c r="M24" s="33">
        <f t="shared" si="3"/>
        <v>0.0774487471526196</v>
      </c>
      <c r="R24" s="31" t="s">
        <v>4</v>
      </c>
      <c r="S24" s="32">
        <f t="shared" si="5"/>
        <v>0.29793510324483774</v>
      </c>
      <c r="T24" s="32">
        <f t="shared" si="5"/>
        <v>0.6342182890855457</v>
      </c>
      <c r="U24" s="33">
        <f t="shared" si="5"/>
        <v>0.07079646017699115</v>
      </c>
    </row>
    <row r="25" spans="2:21" ht="14.25">
      <c r="B25" s="31" t="s">
        <v>28</v>
      </c>
      <c r="C25" s="32">
        <f>_xlfn.IFERROR(C10/$F10,"")</f>
        <v>0.2872340425531915</v>
      </c>
      <c r="D25" s="32">
        <f>_xlfn.IFERROR(D10/$F10,"")</f>
        <v>0.6382978723404256</v>
      </c>
      <c r="E25" s="33">
        <f>_xlfn.IFERROR(E10/$F10,"")</f>
        <v>0.07446808510638298</v>
      </c>
      <c r="J25" s="31" t="s">
        <v>28</v>
      </c>
      <c r="K25" s="32">
        <f>_xlfn.IFERROR(K10/$N10,"")</f>
        <v>0.32568467801628426</v>
      </c>
      <c r="L25" s="32">
        <f>_xlfn.IFERROR(L10/$N10,"")</f>
        <v>0.6025166543301258</v>
      </c>
      <c r="M25" s="33">
        <f>_xlfn.IFERROR(M10/$N10,"")</f>
        <v>0.07031828275351591</v>
      </c>
      <c r="R25" s="31" t="s">
        <v>28</v>
      </c>
      <c r="S25" s="32">
        <f>_xlfn.IFERROR(S10/$V10,"")</f>
        <v>0.27710843373493976</v>
      </c>
      <c r="T25" s="32">
        <f>_xlfn.IFERROR(T10/$V10,"")</f>
        <v>0.6606425702811245</v>
      </c>
      <c r="U25" s="33">
        <f>_xlfn.IFERROR(U10/$V10,"")</f>
        <v>0.0642570281124498</v>
      </c>
    </row>
    <row r="26" spans="2:21" ht="14.25">
      <c r="B26" s="31" t="s">
        <v>5</v>
      </c>
      <c r="C26" s="32">
        <f aca="true" t="shared" si="6" ref="C26:E27">_xlfn.IFERROR(C8/$F8,"")</f>
        <v>0.3575418994413408</v>
      </c>
      <c r="D26" s="32">
        <f t="shared" si="6"/>
        <v>0.547486033519553</v>
      </c>
      <c r="E26" s="33">
        <f t="shared" si="6"/>
        <v>0.09497206703910614</v>
      </c>
      <c r="J26" s="31" t="s">
        <v>5</v>
      </c>
      <c r="K26" s="32">
        <f aca="true" t="shared" si="7" ref="K26:M27">_xlfn.IFERROR(K8/$N8,"")</f>
        <v>0.47235772357723577</v>
      </c>
      <c r="L26" s="32">
        <f t="shared" si="7"/>
        <v>0.45772357723577234</v>
      </c>
      <c r="M26" s="33">
        <f t="shared" si="7"/>
        <v>0.06951219512195123</v>
      </c>
      <c r="R26" s="31" t="s">
        <v>5</v>
      </c>
      <c r="S26" s="32">
        <f aca="true" t="shared" si="8" ref="S26:U27">_xlfn.IFERROR(S8/$V8,"")</f>
        <v>0.41492537313432837</v>
      </c>
      <c r="T26" s="32">
        <f t="shared" si="8"/>
        <v>0.4880597014925373</v>
      </c>
      <c r="U26" s="33">
        <f t="shared" si="8"/>
        <v>0.09850746268656717</v>
      </c>
    </row>
    <row r="27" spans="2:21" ht="15" thickBot="1">
      <c r="B27" s="34" t="s">
        <v>29</v>
      </c>
      <c r="C27" s="35">
        <f t="shared" si="6"/>
        <v>0.34292035398230086</v>
      </c>
      <c r="D27" s="35">
        <f t="shared" si="6"/>
        <v>0.5663716814159292</v>
      </c>
      <c r="E27" s="36">
        <f t="shared" si="6"/>
        <v>0.09070796460176991</v>
      </c>
      <c r="J27" s="34" t="s">
        <v>29</v>
      </c>
      <c r="K27" s="35">
        <f t="shared" si="7"/>
        <v>0.42036210968249804</v>
      </c>
      <c r="L27" s="35">
        <f t="shared" si="7"/>
        <v>0.5090527420624508</v>
      </c>
      <c r="M27" s="36">
        <f t="shared" si="7"/>
        <v>0.06979795329309893</v>
      </c>
      <c r="R27" s="34" t="s">
        <v>29</v>
      </c>
      <c r="S27" s="35">
        <f t="shared" si="8"/>
        <v>0.3561643835616438</v>
      </c>
      <c r="T27" s="35">
        <f t="shared" si="8"/>
        <v>0.5616438356164384</v>
      </c>
      <c r="U27" s="36">
        <f t="shared" si="8"/>
        <v>0.0839041095890411</v>
      </c>
    </row>
  </sheetData>
  <conditionalFormatting sqref="C13:E17">
    <cfRule type="colorScale" priority="8">
      <colorScale>
        <cfvo type="min" val="0"/>
        <cfvo type="max"/>
        <color rgb="FFFCFCFF"/>
        <color rgb="FF63BE7B"/>
      </colorScale>
    </cfRule>
  </conditionalFormatting>
  <conditionalFormatting sqref="K13:M17">
    <cfRule type="colorScale" priority="4">
      <colorScale>
        <cfvo type="min" val="0"/>
        <cfvo type="max"/>
        <color rgb="FFFCFCFF"/>
        <color rgb="FF63BE7B"/>
      </colorScale>
    </cfRule>
  </conditionalFormatting>
  <conditionalFormatting sqref="S13:U17">
    <cfRule type="colorScale" priority="2">
      <colorScale>
        <cfvo type="min" val="0"/>
        <cfvo type="max"/>
        <color rgb="FFFCFCFF"/>
        <color rgb="FF63BE7B"/>
      </colorScale>
    </cfRule>
  </conditionalFormatting>
  <conditionalFormatting sqref="C21:E27">
    <cfRule type="colorScale" priority="123">
      <colorScale>
        <cfvo type="min" val="0"/>
        <cfvo type="max"/>
        <color rgb="FFFCFCFF"/>
        <color rgb="FF63BE7B"/>
      </colorScale>
    </cfRule>
  </conditionalFormatting>
  <conditionalFormatting sqref="K21:M27">
    <cfRule type="colorScale" priority="125">
      <colorScale>
        <cfvo type="min" val="0"/>
        <cfvo type="max"/>
        <color rgb="FFFCFCFF"/>
        <color rgb="FF63BE7B"/>
      </colorScale>
    </cfRule>
  </conditionalFormatting>
  <conditionalFormatting sqref="S21:U27">
    <cfRule type="colorScale" priority="127">
      <colorScale>
        <cfvo type="min" val="0"/>
        <cfvo type="max"/>
        <color rgb="FFFCFCFF"/>
        <color rgb="FF63BE7B"/>
      </colorScale>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0922-1A0C-4194-B7A6-BD5666F67AB2}">
  <sheetPr>
    <tabColor theme="7" tint="0.7999799847602844"/>
  </sheetPr>
  <dimension ref="A1:N27"/>
  <sheetViews>
    <sheetView zoomScale="70" zoomScaleNormal="70" workbookViewId="0" topLeftCell="A1">
      <selection activeCell="A4" sqref="A4:XFD8"/>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s>
  <sheetData>
    <row r="1" spans="2:11" ht="14.25">
      <c r="B1" s="3" t="s">
        <v>36</v>
      </c>
      <c r="C1" s="18" t="s">
        <v>84</v>
      </c>
      <c r="J1" s="3" t="s">
        <v>36</v>
      </c>
      <c r="K1" s="18" t="s">
        <v>85</v>
      </c>
    </row>
    <row r="2" spans="2:14" ht="14.25">
      <c r="B2" s="9"/>
      <c r="C2" s="9" t="s">
        <v>98</v>
      </c>
      <c r="D2" s="9"/>
      <c r="E2" s="9"/>
      <c r="F2" s="9"/>
      <c r="J2" s="9"/>
      <c r="K2" s="9" t="s">
        <v>98</v>
      </c>
      <c r="L2" s="9"/>
      <c r="M2" s="9"/>
      <c r="N2" s="9"/>
    </row>
    <row r="3" spans="2:14" ht="45">
      <c r="B3" s="64" t="s">
        <v>73</v>
      </c>
      <c r="C3" s="64" t="s">
        <v>18</v>
      </c>
      <c r="D3" s="64" t="s">
        <v>19</v>
      </c>
      <c r="E3" s="64" t="s">
        <v>94</v>
      </c>
      <c r="F3" s="63" t="s">
        <v>6</v>
      </c>
      <c r="J3" s="64" t="s">
        <v>73</v>
      </c>
      <c r="K3" s="64" t="s">
        <v>18</v>
      </c>
      <c r="L3" s="64" t="s">
        <v>19</v>
      </c>
      <c r="M3" s="64" t="s">
        <v>94</v>
      </c>
      <c r="N3" s="63" t="s">
        <v>6</v>
      </c>
    </row>
    <row r="4" spans="1:14" ht="14.25">
      <c r="A4">
        <v>2</v>
      </c>
      <c r="B4" s="1" t="s">
        <v>71</v>
      </c>
      <c r="C4" s="5">
        <v>9</v>
      </c>
      <c r="D4" s="5">
        <v>120</v>
      </c>
      <c r="E4" s="5" t="s">
        <v>20</v>
      </c>
      <c r="F4" s="5">
        <v>129</v>
      </c>
      <c r="I4">
        <v>3</v>
      </c>
      <c r="J4" s="1" t="s">
        <v>71</v>
      </c>
      <c r="K4" s="5">
        <v>27</v>
      </c>
      <c r="L4" s="5">
        <v>174</v>
      </c>
      <c r="M4" s="5" t="s">
        <v>20</v>
      </c>
      <c r="N4" s="5">
        <v>201</v>
      </c>
    </row>
    <row r="5" spans="1:14" ht="14.25">
      <c r="A5">
        <v>5</v>
      </c>
      <c r="B5" s="1" t="s">
        <v>2</v>
      </c>
      <c r="C5" s="5">
        <v>18</v>
      </c>
      <c r="D5" s="5">
        <v>60</v>
      </c>
      <c r="E5" s="5">
        <v>9</v>
      </c>
      <c r="F5" s="5">
        <v>84</v>
      </c>
      <c r="I5">
        <v>6</v>
      </c>
      <c r="J5" s="1" t="s">
        <v>2</v>
      </c>
      <c r="K5" s="5">
        <v>66</v>
      </c>
      <c r="L5" s="5">
        <v>171</v>
      </c>
      <c r="M5" s="5">
        <v>12</v>
      </c>
      <c r="N5" s="5">
        <v>249</v>
      </c>
    </row>
    <row r="6" spans="1:14" ht="14.25">
      <c r="A6">
        <v>8</v>
      </c>
      <c r="B6" s="1" t="s">
        <v>3</v>
      </c>
      <c r="C6" s="5">
        <v>99</v>
      </c>
      <c r="D6" s="5">
        <v>321</v>
      </c>
      <c r="E6" s="5">
        <v>36</v>
      </c>
      <c r="F6" s="5">
        <v>456</v>
      </c>
      <c r="I6">
        <v>9</v>
      </c>
      <c r="J6" s="1" t="s">
        <v>3</v>
      </c>
      <c r="K6" s="5">
        <v>324</v>
      </c>
      <c r="L6" s="5">
        <v>546</v>
      </c>
      <c r="M6" s="5">
        <v>51</v>
      </c>
      <c r="N6" s="5">
        <v>921</v>
      </c>
    </row>
    <row r="7" spans="1:14" ht="14.25">
      <c r="A7">
        <v>11</v>
      </c>
      <c r="B7" s="1" t="s">
        <v>4</v>
      </c>
      <c r="C7" s="5">
        <v>237</v>
      </c>
      <c r="D7" s="5">
        <v>768</v>
      </c>
      <c r="E7" s="5">
        <v>126</v>
      </c>
      <c r="F7" s="5">
        <v>1128</v>
      </c>
      <c r="I7">
        <v>12</v>
      </c>
      <c r="J7" s="1" t="s">
        <v>4</v>
      </c>
      <c r="K7" s="5">
        <v>1026</v>
      </c>
      <c r="L7" s="5">
        <v>1452</v>
      </c>
      <c r="M7" s="5">
        <v>168</v>
      </c>
      <c r="N7" s="5">
        <v>2649</v>
      </c>
    </row>
    <row r="8" spans="1:14" ht="14.25">
      <c r="A8">
        <v>14</v>
      </c>
      <c r="B8" s="1" t="s">
        <v>5</v>
      </c>
      <c r="C8" s="5">
        <v>867</v>
      </c>
      <c r="D8" s="5">
        <v>1755</v>
      </c>
      <c r="E8" s="5">
        <v>351</v>
      </c>
      <c r="F8" s="5">
        <v>2973</v>
      </c>
      <c r="I8">
        <v>15</v>
      </c>
      <c r="J8" s="1" t="s">
        <v>5</v>
      </c>
      <c r="K8" s="5">
        <v>3837</v>
      </c>
      <c r="L8" s="5">
        <v>3195</v>
      </c>
      <c r="M8" s="5">
        <v>462</v>
      </c>
      <c r="N8" s="5">
        <v>7491</v>
      </c>
    </row>
    <row r="9" spans="2:14" ht="14.25">
      <c r="B9" s="2" t="s">
        <v>6</v>
      </c>
      <c r="C9" s="6">
        <f>SUM(C4:C8)</f>
        <v>1230</v>
      </c>
      <c r="D9" s="6">
        <f>SUM(D4:D8)</f>
        <v>3024</v>
      </c>
      <c r="E9" s="6">
        <f>SUM(E4:E8)</f>
        <v>522</v>
      </c>
      <c r="F9" s="6">
        <f>SUM(F4:F8)</f>
        <v>4770</v>
      </c>
      <c r="J9" s="2" t="s">
        <v>6</v>
      </c>
      <c r="K9" s="6">
        <f>SUM(K4:K8)</f>
        <v>5280</v>
      </c>
      <c r="L9" s="6">
        <f>SUM(L4:L8)</f>
        <v>5538</v>
      </c>
      <c r="M9" s="6">
        <f>SUM(M4:M8)</f>
        <v>693</v>
      </c>
      <c r="N9" s="6">
        <f>SUM(N4:N8)</f>
        <v>11511</v>
      </c>
    </row>
    <row r="10" spans="2:14" ht="14.25">
      <c r="B10" s="24" t="s">
        <v>35</v>
      </c>
      <c r="C10" s="25">
        <f>SUM(C4:C7)</f>
        <v>363</v>
      </c>
      <c r="D10" s="25">
        <f>SUM(D4:D7)</f>
        <v>1269</v>
      </c>
      <c r="E10" s="25">
        <f>SUM(E4:E7)</f>
        <v>171</v>
      </c>
      <c r="F10" s="25">
        <f>SUM(F4:F7)</f>
        <v>1797</v>
      </c>
      <c r="J10" s="24" t="s">
        <v>35</v>
      </c>
      <c r="K10" s="25">
        <f>SUM(K4:K7)</f>
        <v>1443</v>
      </c>
      <c r="L10" s="25">
        <f>SUM(L4:L7)</f>
        <v>2343</v>
      </c>
      <c r="M10" s="25">
        <f>SUM(M4:M7)</f>
        <v>231</v>
      </c>
      <c r="N10" s="25">
        <f>SUM(N4:N7)</f>
        <v>4020</v>
      </c>
    </row>
    <row r="12" spans="2:13" ht="45">
      <c r="B12" s="64" t="s">
        <v>73</v>
      </c>
      <c r="C12" s="64" t="s">
        <v>18</v>
      </c>
      <c r="D12" s="64" t="s">
        <v>19</v>
      </c>
      <c r="E12" s="64" t="s">
        <v>94</v>
      </c>
      <c r="J12" s="64" t="s">
        <v>73</v>
      </c>
      <c r="K12" s="64" t="s">
        <v>18</v>
      </c>
      <c r="L12" s="64" t="s">
        <v>19</v>
      </c>
      <c r="M12" s="64" t="s">
        <v>94</v>
      </c>
    </row>
    <row r="13" spans="2:13" ht="14.25">
      <c r="B13" s="1" t="s">
        <v>71</v>
      </c>
      <c r="C13" s="7">
        <f>_xlfn.IFERROR(C4/C$9,"")</f>
        <v>0.007317073170731708</v>
      </c>
      <c r="D13" s="7">
        <f>_xlfn.IFERROR(D4/D$9,"")</f>
        <v>0.03968253968253968</v>
      </c>
      <c r="E13" s="7" t="str">
        <f>_xlfn.IFERROR(E4/E$9,"")</f>
        <v/>
      </c>
      <c r="J13" s="1" t="s">
        <v>71</v>
      </c>
      <c r="K13" s="7">
        <f>_xlfn.IFERROR(K4/K$9,"")</f>
        <v>0.005113636363636364</v>
      </c>
      <c r="L13" s="7">
        <f>_xlfn.IFERROR(L4/L$9,"")</f>
        <v>0.0314192849404117</v>
      </c>
      <c r="M13" s="7" t="str">
        <f>_xlfn.IFERROR(M4/M$9,"")</f>
        <v/>
      </c>
    </row>
    <row r="14" spans="2:13" ht="14.25">
      <c r="B14" s="1" t="s">
        <v>2</v>
      </c>
      <c r="C14" s="7">
        <f aca="true" t="shared" si="0" ref="C14:E17">_xlfn.IFERROR(C5/C$9,"")</f>
        <v>0.014634146341463415</v>
      </c>
      <c r="D14" s="7">
        <f t="shared" si="0"/>
        <v>0.01984126984126984</v>
      </c>
      <c r="E14" s="7">
        <f t="shared" si="0"/>
        <v>0.017241379310344827</v>
      </c>
      <c r="J14" s="1" t="s">
        <v>2</v>
      </c>
      <c r="K14" s="7">
        <f aca="true" t="shared" si="1" ref="K14:M17">_xlfn.IFERROR(K5/K$9,"")</f>
        <v>0.0125</v>
      </c>
      <c r="L14" s="7">
        <f t="shared" si="1"/>
        <v>0.03087757313109426</v>
      </c>
      <c r="M14" s="7">
        <f t="shared" si="1"/>
        <v>0.017316017316017316</v>
      </c>
    </row>
    <row r="15" spans="2:13" ht="14.25">
      <c r="B15" s="1" t="s">
        <v>3</v>
      </c>
      <c r="C15" s="7">
        <f t="shared" si="0"/>
        <v>0.08048780487804878</v>
      </c>
      <c r="D15" s="7">
        <f t="shared" si="0"/>
        <v>0.10615079365079365</v>
      </c>
      <c r="E15" s="7">
        <f t="shared" si="0"/>
        <v>0.06896551724137931</v>
      </c>
      <c r="J15" s="1" t="s">
        <v>3</v>
      </c>
      <c r="K15" s="7">
        <f t="shared" si="1"/>
        <v>0.06136363636363636</v>
      </c>
      <c r="L15" s="7">
        <f t="shared" si="1"/>
        <v>0.09859154929577464</v>
      </c>
      <c r="M15" s="7">
        <f t="shared" si="1"/>
        <v>0.0735930735930736</v>
      </c>
    </row>
    <row r="16" spans="2:13" ht="14.25">
      <c r="B16" s="1" t="s">
        <v>4</v>
      </c>
      <c r="C16" s="7">
        <f t="shared" si="0"/>
        <v>0.1926829268292683</v>
      </c>
      <c r="D16" s="7">
        <f t="shared" si="0"/>
        <v>0.25396825396825395</v>
      </c>
      <c r="E16" s="7">
        <f t="shared" si="0"/>
        <v>0.2413793103448276</v>
      </c>
      <c r="J16" s="1" t="s">
        <v>4</v>
      </c>
      <c r="K16" s="7">
        <f t="shared" si="1"/>
        <v>0.1943181818181818</v>
      </c>
      <c r="L16" s="7">
        <f t="shared" si="1"/>
        <v>0.26218851570964247</v>
      </c>
      <c r="M16" s="7">
        <f t="shared" si="1"/>
        <v>0.24242424242424243</v>
      </c>
    </row>
    <row r="17" spans="2:13" ht="14.25">
      <c r="B17" s="1" t="s">
        <v>5</v>
      </c>
      <c r="C17" s="7">
        <f t="shared" si="0"/>
        <v>0.7048780487804878</v>
      </c>
      <c r="D17" s="7">
        <f t="shared" si="0"/>
        <v>0.5803571428571429</v>
      </c>
      <c r="E17" s="7">
        <f t="shared" si="0"/>
        <v>0.6724137931034483</v>
      </c>
      <c r="J17" s="1" t="s">
        <v>5</v>
      </c>
      <c r="K17" s="7">
        <f t="shared" si="1"/>
        <v>0.7267045454545454</v>
      </c>
      <c r="L17" s="7">
        <f t="shared" si="1"/>
        <v>0.5769230769230769</v>
      </c>
      <c r="M17" s="7">
        <f t="shared" si="1"/>
        <v>0.6666666666666666</v>
      </c>
    </row>
    <row r="18" spans="2:13" ht="15" thickBot="1">
      <c r="B18" s="2" t="s">
        <v>6</v>
      </c>
      <c r="C18" s="8">
        <f>SUM(C13:C17)</f>
        <v>1</v>
      </c>
      <c r="D18" s="8">
        <f>SUM(D13:D17)</f>
        <v>1</v>
      </c>
      <c r="E18" s="8">
        <f>SUM(E13:E17)</f>
        <v>1</v>
      </c>
      <c r="J18" s="2" t="s">
        <v>6</v>
      </c>
      <c r="K18" s="8">
        <f>SUM(K13:K17)</f>
        <v>1</v>
      </c>
      <c r="L18" s="8">
        <f>SUM(L13:L17)</f>
        <v>1</v>
      </c>
      <c r="M18" s="8">
        <f>SUM(M13:M17)</f>
        <v>1</v>
      </c>
    </row>
    <row r="19" spans="2:10" ht="15" thickBot="1">
      <c r="B19" s="38" t="s">
        <v>59</v>
      </c>
      <c r="J19" s="51" t="s">
        <v>60</v>
      </c>
    </row>
    <row r="20" spans="2:13" ht="45">
      <c r="B20" s="60" t="s">
        <v>73</v>
      </c>
      <c r="C20" s="61" t="s">
        <v>18</v>
      </c>
      <c r="D20" s="61" t="s">
        <v>19</v>
      </c>
      <c r="E20" s="62" t="s">
        <v>94</v>
      </c>
      <c r="J20" s="60" t="s">
        <v>73</v>
      </c>
      <c r="K20" s="61" t="s">
        <v>18</v>
      </c>
      <c r="L20" s="61" t="s">
        <v>19</v>
      </c>
      <c r="M20" s="62" t="s">
        <v>94</v>
      </c>
    </row>
    <row r="21" spans="2:13" ht="14.25">
      <c r="B21" s="31" t="s">
        <v>71</v>
      </c>
      <c r="C21" s="32">
        <f>_xlfn.IFERROR(C4/$F4,"")</f>
        <v>0.06976744186046512</v>
      </c>
      <c r="D21" s="32">
        <f>_xlfn.IFERROR(D4/$F4,"")</f>
        <v>0.9302325581395349</v>
      </c>
      <c r="E21" s="33" t="str">
        <f>_xlfn.IFERROR(E4/$F4,"")</f>
        <v/>
      </c>
      <c r="J21" s="31" t="s">
        <v>71</v>
      </c>
      <c r="K21" s="32">
        <f>_xlfn.IFERROR(K4/$N4,"")</f>
        <v>0.13432835820895522</v>
      </c>
      <c r="L21" s="32">
        <f>_xlfn.IFERROR(L4/$N4,"")</f>
        <v>0.8656716417910447</v>
      </c>
      <c r="M21" s="33" t="str">
        <f>_xlfn.IFERROR(M4/$N4,"")</f>
        <v/>
      </c>
    </row>
    <row r="22" spans="2:13" ht="14.25">
      <c r="B22" s="31" t="s">
        <v>2</v>
      </c>
      <c r="C22" s="32">
        <f aca="true" t="shared" si="2" ref="C22:E24">_xlfn.IFERROR(C5/$F5,"")</f>
        <v>0.21428571428571427</v>
      </c>
      <c r="D22" s="32">
        <f t="shared" si="2"/>
        <v>0.7142857142857143</v>
      </c>
      <c r="E22" s="33">
        <f t="shared" si="2"/>
        <v>0.10714285714285714</v>
      </c>
      <c r="J22" s="31" t="s">
        <v>2</v>
      </c>
      <c r="K22" s="32">
        <f aca="true" t="shared" si="3" ref="K22:M24">_xlfn.IFERROR(K5/$N5,"")</f>
        <v>0.26506024096385544</v>
      </c>
      <c r="L22" s="32">
        <f t="shared" si="3"/>
        <v>0.6867469879518072</v>
      </c>
      <c r="M22" s="33">
        <f t="shared" si="3"/>
        <v>0.04819277108433735</v>
      </c>
    </row>
    <row r="23" spans="2:13" ht="14.25">
      <c r="B23" s="31" t="s">
        <v>3</v>
      </c>
      <c r="C23" s="32">
        <f t="shared" si="2"/>
        <v>0.21710526315789475</v>
      </c>
      <c r="D23" s="32">
        <f t="shared" si="2"/>
        <v>0.7039473684210527</v>
      </c>
      <c r="E23" s="33">
        <f t="shared" si="2"/>
        <v>0.07894736842105263</v>
      </c>
      <c r="J23" s="31" t="s">
        <v>3</v>
      </c>
      <c r="K23" s="32">
        <f t="shared" si="3"/>
        <v>0.3517915309446254</v>
      </c>
      <c r="L23" s="32">
        <f t="shared" si="3"/>
        <v>0.5928338762214984</v>
      </c>
      <c r="M23" s="33">
        <f t="shared" si="3"/>
        <v>0.05537459283387622</v>
      </c>
    </row>
    <row r="24" spans="2:13" ht="14.25">
      <c r="B24" s="31" t="s">
        <v>4</v>
      </c>
      <c r="C24" s="32">
        <f t="shared" si="2"/>
        <v>0.21010638297872342</v>
      </c>
      <c r="D24" s="32">
        <f t="shared" si="2"/>
        <v>0.6808510638297872</v>
      </c>
      <c r="E24" s="33">
        <f t="shared" si="2"/>
        <v>0.11170212765957446</v>
      </c>
      <c r="J24" s="31" t="s">
        <v>4</v>
      </c>
      <c r="K24" s="32">
        <f t="shared" si="3"/>
        <v>0.3873159682899207</v>
      </c>
      <c r="L24" s="32">
        <f t="shared" si="3"/>
        <v>0.5481313703284258</v>
      </c>
      <c r="M24" s="33">
        <f t="shared" si="3"/>
        <v>0.06342015855039637</v>
      </c>
    </row>
    <row r="25" spans="2:13" ht="14.25">
      <c r="B25" s="31" t="s">
        <v>28</v>
      </c>
      <c r="C25" s="32">
        <f>_xlfn.IFERROR(C10/$F10,"")</f>
        <v>0.2020033388981636</v>
      </c>
      <c r="D25" s="32">
        <f>_xlfn.IFERROR(D10/$F10,"")</f>
        <v>0.7061769616026711</v>
      </c>
      <c r="E25" s="33">
        <f>_xlfn.IFERROR(E10/$F10,"")</f>
        <v>0.09515859766277128</v>
      </c>
      <c r="J25" s="31" t="s">
        <v>28</v>
      </c>
      <c r="K25" s="32">
        <f>_xlfn.IFERROR(K10/$N10,"")</f>
        <v>0.35895522388059703</v>
      </c>
      <c r="L25" s="32">
        <f>_xlfn.IFERROR(L10/$N10,"")</f>
        <v>0.5828358208955224</v>
      </c>
      <c r="M25" s="33">
        <f>_xlfn.IFERROR(M10/$N10,"")</f>
        <v>0.057462686567164176</v>
      </c>
    </row>
    <row r="26" spans="2:13" ht="14.25">
      <c r="B26" s="31" t="s">
        <v>5</v>
      </c>
      <c r="C26" s="32">
        <f aca="true" t="shared" si="4" ref="C26:E27">_xlfn.IFERROR(C8/$F8,"")</f>
        <v>0.29162462159434915</v>
      </c>
      <c r="D26" s="32">
        <f t="shared" si="4"/>
        <v>0.5903128153380424</v>
      </c>
      <c r="E26" s="33">
        <f t="shared" si="4"/>
        <v>0.11806256306760847</v>
      </c>
      <c r="J26" s="31" t="s">
        <v>5</v>
      </c>
      <c r="K26" s="32">
        <f aca="true" t="shared" si="5" ref="K26:M27">_xlfn.IFERROR(K8/$N8,"")</f>
        <v>0.5122146575891069</v>
      </c>
      <c r="L26" s="32">
        <f t="shared" si="5"/>
        <v>0.4265118141770124</v>
      </c>
      <c r="M26" s="33">
        <f t="shared" si="5"/>
        <v>0.06167400881057269</v>
      </c>
    </row>
    <row r="27" spans="2:13" ht="15" thickBot="1">
      <c r="B27" s="34" t="s">
        <v>29</v>
      </c>
      <c r="C27" s="35">
        <f t="shared" si="4"/>
        <v>0.2578616352201258</v>
      </c>
      <c r="D27" s="35">
        <f t="shared" si="4"/>
        <v>0.6339622641509434</v>
      </c>
      <c r="E27" s="36">
        <f t="shared" si="4"/>
        <v>0.10943396226415095</v>
      </c>
      <c r="J27" s="34" t="s">
        <v>29</v>
      </c>
      <c r="K27" s="35">
        <f t="shared" si="5"/>
        <v>0.4586916862131874</v>
      </c>
      <c r="L27" s="35">
        <f t="shared" si="5"/>
        <v>0.48110502997133175</v>
      </c>
      <c r="M27" s="36">
        <f t="shared" si="5"/>
        <v>0.060203283815480846</v>
      </c>
    </row>
  </sheetData>
  <conditionalFormatting sqref="C13:E17">
    <cfRule type="colorScale" priority="3">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C21:E27">
    <cfRule type="colorScale" priority="4">
      <colorScale>
        <cfvo type="min" val="0"/>
        <cfvo type="max"/>
        <color rgb="FFFCFCFF"/>
        <color rgb="FF63BE7B"/>
      </colorScale>
    </cfRule>
  </conditionalFormatting>
  <conditionalFormatting sqref="K21:M27">
    <cfRule type="colorScale" priority="5">
      <colorScale>
        <cfvo type="min" val="0"/>
        <cfvo type="max"/>
        <color rgb="FFFCFCFF"/>
        <color rgb="FF63BE7B"/>
      </colorScale>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0B257-F4EF-4421-A000-D58A4AF4599C}">
  <sheetPr>
    <tabColor theme="7" tint="0.7999799847602844"/>
  </sheetPr>
  <dimension ref="A1:V29"/>
  <sheetViews>
    <sheetView zoomScale="150" zoomScaleNormal="150" workbookViewId="0" topLeftCell="A1">
      <selection activeCell="F12" sqref="F12"/>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 min="18" max="18" width="16.5" style="0" bestFit="1" customWidth="1"/>
    <col min="19" max="22" width="16.19921875" style="0" customWidth="1"/>
  </cols>
  <sheetData>
    <row r="1" spans="2:19" ht="14.25">
      <c r="B1" s="3" t="s">
        <v>1</v>
      </c>
      <c r="C1" s="3" t="s">
        <v>87</v>
      </c>
      <c r="J1" s="3" t="s">
        <v>1</v>
      </c>
      <c r="K1" s="3" t="s">
        <v>90</v>
      </c>
      <c r="L1" s="3"/>
      <c r="M1" s="3"/>
      <c r="N1" s="3"/>
      <c r="O1" s="3"/>
      <c r="P1" s="3"/>
      <c r="R1" s="3" t="s">
        <v>1</v>
      </c>
      <c r="S1" s="3" t="s">
        <v>88</v>
      </c>
    </row>
    <row r="2" spans="2:22" ht="14.25">
      <c r="B2" s="9"/>
      <c r="C2" s="9" t="s">
        <v>98</v>
      </c>
      <c r="D2" s="9"/>
      <c r="E2" s="9"/>
      <c r="F2" s="9"/>
      <c r="J2" s="9"/>
      <c r="K2" s="9" t="s">
        <v>98</v>
      </c>
      <c r="L2" s="9"/>
      <c r="M2" s="9"/>
      <c r="N2" s="9"/>
      <c r="R2" s="9"/>
      <c r="S2" s="9" t="s">
        <v>98</v>
      </c>
      <c r="T2" s="9"/>
      <c r="U2" s="9"/>
      <c r="V2" s="9"/>
    </row>
    <row r="3" spans="2:22" ht="45">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ht="14.25">
      <c r="A4">
        <v>2</v>
      </c>
      <c r="B4" s="1" t="s">
        <v>71</v>
      </c>
      <c r="C4" s="5">
        <v>15</v>
      </c>
      <c r="D4" s="5">
        <v>147</v>
      </c>
      <c r="E4" s="5" t="s">
        <v>20</v>
      </c>
      <c r="F4" s="5">
        <v>162</v>
      </c>
      <c r="I4">
        <v>3</v>
      </c>
      <c r="J4" s="1" t="s">
        <v>71</v>
      </c>
      <c r="K4" s="5">
        <v>24</v>
      </c>
      <c r="L4" s="5">
        <v>126</v>
      </c>
      <c r="M4" s="5">
        <v>6</v>
      </c>
      <c r="N4" s="5">
        <v>159</v>
      </c>
      <c r="Q4">
        <v>4</v>
      </c>
      <c r="R4" s="1" t="s">
        <v>71</v>
      </c>
      <c r="S4" s="5" t="s">
        <v>20</v>
      </c>
      <c r="T4" s="5">
        <v>18</v>
      </c>
      <c r="U4" s="5" t="s">
        <v>20</v>
      </c>
      <c r="V4" s="5">
        <v>18</v>
      </c>
    </row>
    <row r="5" spans="1:22" ht="14.25">
      <c r="A5">
        <v>6</v>
      </c>
      <c r="B5" s="1" t="s">
        <v>2</v>
      </c>
      <c r="C5" s="5">
        <v>36</v>
      </c>
      <c r="D5" s="5">
        <v>99</v>
      </c>
      <c r="E5" s="5">
        <v>15</v>
      </c>
      <c r="F5" s="5">
        <v>150</v>
      </c>
      <c r="I5">
        <v>7</v>
      </c>
      <c r="J5" s="1" t="s">
        <v>2</v>
      </c>
      <c r="K5" s="5">
        <v>42</v>
      </c>
      <c r="L5" s="5">
        <v>111</v>
      </c>
      <c r="M5" s="5" t="s">
        <v>20</v>
      </c>
      <c r="N5" s="5">
        <v>153</v>
      </c>
      <c r="Q5">
        <v>8</v>
      </c>
      <c r="R5" s="1" t="s">
        <v>2</v>
      </c>
      <c r="S5" s="5" t="s">
        <v>20</v>
      </c>
      <c r="T5" s="5">
        <v>21</v>
      </c>
      <c r="U5" s="5" t="s">
        <v>20</v>
      </c>
      <c r="V5" s="5">
        <v>21</v>
      </c>
    </row>
    <row r="6" spans="1:22" ht="14.25">
      <c r="A6">
        <v>10</v>
      </c>
      <c r="B6" s="1" t="s">
        <v>3</v>
      </c>
      <c r="C6" s="5">
        <v>150</v>
      </c>
      <c r="D6" s="5">
        <v>336</v>
      </c>
      <c r="E6" s="5">
        <v>42</v>
      </c>
      <c r="F6" s="5">
        <v>531</v>
      </c>
      <c r="I6">
        <v>11</v>
      </c>
      <c r="J6" s="1" t="s">
        <v>3</v>
      </c>
      <c r="K6" s="5">
        <v>249</v>
      </c>
      <c r="L6" s="5">
        <v>444</v>
      </c>
      <c r="M6" s="5">
        <v>39</v>
      </c>
      <c r="N6" s="5">
        <v>732</v>
      </c>
      <c r="Q6">
        <v>12</v>
      </c>
      <c r="R6" s="1" t="s">
        <v>3</v>
      </c>
      <c r="S6" s="5">
        <v>18</v>
      </c>
      <c r="T6" s="5">
        <v>87</v>
      </c>
      <c r="U6" s="5" t="s">
        <v>20</v>
      </c>
      <c r="V6" s="5">
        <v>105</v>
      </c>
    </row>
    <row r="7" spans="1:22" ht="14.25">
      <c r="A7">
        <v>14</v>
      </c>
      <c r="B7" s="1" t="s">
        <v>4</v>
      </c>
      <c r="C7" s="5">
        <v>393</v>
      </c>
      <c r="D7" s="5">
        <v>888</v>
      </c>
      <c r="E7" s="5">
        <v>120</v>
      </c>
      <c r="F7" s="5">
        <v>1401</v>
      </c>
      <c r="I7">
        <v>15</v>
      </c>
      <c r="J7" s="1" t="s">
        <v>4</v>
      </c>
      <c r="K7" s="5">
        <v>813</v>
      </c>
      <c r="L7" s="5">
        <v>1086</v>
      </c>
      <c r="M7" s="5">
        <v>153</v>
      </c>
      <c r="N7" s="5">
        <v>2052</v>
      </c>
      <c r="Q7">
        <v>16</v>
      </c>
      <c r="R7" s="1" t="s">
        <v>4</v>
      </c>
      <c r="S7" s="5">
        <v>60</v>
      </c>
      <c r="T7" s="5">
        <v>243</v>
      </c>
      <c r="U7" s="5">
        <v>21</v>
      </c>
      <c r="V7" s="5">
        <v>324</v>
      </c>
    </row>
    <row r="8" spans="1:22" ht="14.25">
      <c r="A8">
        <v>18</v>
      </c>
      <c r="B8" s="1" t="s">
        <v>5</v>
      </c>
      <c r="C8" s="5">
        <v>897</v>
      </c>
      <c r="D8" s="5">
        <v>1167</v>
      </c>
      <c r="E8" s="5">
        <v>177</v>
      </c>
      <c r="F8" s="5">
        <v>2244</v>
      </c>
      <c r="I8">
        <v>19</v>
      </c>
      <c r="J8" s="1" t="s">
        <v>5</v>
      </c>
      <c r="K8" s="5">
        <v>3594</v>
      </c>
      <c r="L8" s="5">
        <v>3285</v>
      </c>
      <c r="M8" s="5">
        <v>573</v>
      </c>
      <c r="N8" s="5">
        <v>7452</v>
      </c>
      <c r="Q8">
        <v>20</v>
      </c>
      <c r="R8" s="1" t="s">
        <v>5</v>
      </c>
      <c r="S8" s="5">
        <v>216</v>
      </c>
      <c r="T8" s="5">
        <v>495</v>
      </c>
      <c r="U8" s="5">
        <v>63</v>
      </c>
      <c r="V8" s="5">
        <v>771</v>
      </c>
    </row>
    <row r="9" spans="2:22" ht="14.25">
      <c r="B9" s="2" t="s">
        <v>6</v>
      </c>
      <c r="C9" s="6">
        <f>SUM(C4:C8)</f>
        <v>1491</v>
      </c>
      <c r="D9" s="6">
        <f>SUM(D4:D8)</f>
        <v>2637</v>
      </c>
      <c r="E9" s="6">
        <f>SUM(E4:E8)</f>
        <v>354</v>
      </c>
      <c r="F9" s="6">
        <f>SUM(F4:F8)</f>
        <v>4488</v>
      </c>
      <c r="J9" s="2" t="s">
        <v>6</v>
      </c>
      <c r="K9" s="6">
        <f>SUM(K4:K8)</f>
        <v>4722</v>
      </c>
      <c r="L9" s="6">
        <f>SUM(L4:L8)</f>
        <v>5052</v>
      </c>
      <c r="M9" s="6">
        <f>SUM(M4:M8)</f>
        <v>771</v>
      </c>
      <c r="N9" s="6">
        <f>SUM(N4:N8)</f>
        <v>10548</v>
      </c>
      <c r="R9" s="2" t="s">
        <v>6</v>
      </c>
      <c r="S9" s="6">
        <f>SUM(S4:S8)</f>
        <v>294</v>
      </c>
      <c r="T9" s="6">
        <f>SUM(T4:T8)</f>
        <v>864</v>
      </c>
      <c r="U9" s="6">
        <f>SUM(U4:U8)</f>
        <v>84</v>
      </c>
      <c r="V9" s="6">
        <f>SUM(V4:V8)</f>
        <v>1239</v>
      </c>
    </row>
    <row r="10" spans="2:22" ht="14.25">
      <c r="B10" s="24" t="s">
        <v>35</v>
      </c>
      <c r="C10" s="25">
        <f>SUM(C4:C7)</f>
        <v>594</v>
      </c>
      <c r="D10" s="25">
        <f>SUM(D4:D7)</f>
        <v>1470</v>
      </c>
      <c r="E10" s="25">
        <f>SUM(E4:E7)</f>
        <v>177</v>
      </c>
      <c r="F10" s="25">
        <f>SUM(F4:F7)</f>
        <v>2244</v>
      </c>
      <c r="J10" s="24" t="s">
        <v>35</v>
      </c>
      <c r="K10" s="25">
        <f>SUM(K4:K7)</f>
        <v>1128</v>
      </c>
      <c r="L10" s="25">
        <f>SUM(L4:L7)</f>
        <v>1767</v>
      </c>
      <c r="M10" s="25">
        <f>SUM(M4:M7)</f>
        <v>198</v>
      </c>
      <c r="N10" s="25">
        <f>SUM(N4:N7)</f>
        <v>3096</v>
      </c>
      <c r="R10" s="24" t="s">
        <v>35</v>
      </c>
      <c r="S10" s="25">
        <f>SUM(S4:S7)</f>
        <v>78</v>
      </c>
      <c r="T10" s="25">
        <f>SUM(T4:T7)</f>
        <v>369</v>
      </c>
      <c r="U10" s="25">
        <f>SUM(U4:U7)</f>
        <v>21</v>
      </c>
      <c r="V10" s="25">
        <f>SUM(V4:V7)</f>
        <v>468</v>
      </c>
    </row>
    <row r="12" spans="2:21" ht="45">
      <c r="B12" s="64" t="s">
        <v>73</v>
      </c>
      <c r="C12" s="64" t="s">
        <v>18</v>
      </c>
      <c r="D12" s="64" t="s">
        <v>19</v>
      </c>
      <c r="E12" s="64" t="s">
        <v>94</v>
      </c>
      <c r="J12" s="64" t="s">
        <v>73</v>
      </c>
      <c r="K12" s="64" t="s">
        <v>18</v>
      </c>
      <c r="L12" s="64" t="s">
        <v>19</v>
      </c>
      <c r="M12" s="64" t="s">
        <v>94</v>
      </c>
      <c r="R12" s="64" t="s">
        <v>73</v>
      </c>
      <c r="S12" s="64" t="s">
        <v>18</v>
      </c>
      <c r="T12" s="64" t="s">
        <v>19</v>
      </c>
      <c r="U12" s="64" t="s">
        <v>94</v>
      </c>
    </row>
    <row r="13" spans="2:21" ht="14.25">
      <c r="B13" s="1" t="s">
        <v>71</v>
      </c>
      <c r="C13" s="7">
        <f>_xlfn.IFERROR(C4/C$9,"")</f>
        <v>0.01006036217303823</v>
      </c>
      <c r="D13" s="7">
        <f>_xlfn.IFERROR(D4/D$9,"")</f>
        <v>0.055745164960182024</v>
      </c>
      <c r="E13" s="7" t="str">
        <f>_xlfn.IFERROR(E4/E$9,"")</f>
        <v/>
      </c>
      <c r="J13" s="1" t="s">
        <v>71</v>
      </c>
      <c r="K13" s="7">
        <f>_xlfn.IFERROR(K4/K$9,"")</f>
        <v>0.005082592121982211</v>
      </c>
      <c r="L13" s="7">
        <f>_xlfn.IFERROR(L4/L$9,"")</f>
        <v>0.02494061757719715</v>
      </c>
      <c r="M13" s="7">
        <f>_xlfn.IFERROR(M4/M$9,"")</f>
        <v>0.007782101167315175</v>
      </c>
      <c r="R13" s="1" t="s">
        <v>71</v>
      </c>
      <c r="S13" s="7" t="str">
        <f>_xlfn.IFERROR(S4/S$9,"")</f>
        <v/>
      </c>
      <c r="T13" s="7">
        <f>_xlfn.IFERROR(T4/T$9,"")</f>
        <v>0.020833333333333332</v>
      </c>
      <c r="U13" s="7" t="str">
        <f>_xlfn.IFERROR(U4/U$9,"")</f>
        <v/>
      </c>
    </row>
    <row r="14" spans="2:21" ht="14.25">
      <c r="B14" s="1" t="s">
        <v>2</v>
      </c>
      <c r="C14" s="7">
        <f aca="true" t="shared" si="0" ref="C14:E17">_xlfn.IFERROR(C5/C$9,"")</f>
        <v>0.02414486921529175</v>
      </c>
      <c r="D14" s="7">
        <f t="shared" si="0"/>
        <v>0.03754266211604096</v>
      </c>
      <c r="E14" s="7">
        <f t="shared" si="0"/>
        <v>0.0423728813559322</v>
      </c>
      <c r="J14" s="1" t="s">
        <v>2</v>
      </c>
      <c r="K14" s="7">
        <f aca="true" t="shared" si="1" ref="K14:M17">_xlfn.IFERROR(K5/K$9,"")</f>
        <v>0.008894536213468869</v>
      </c>
      <c r="L14" s="7">
        <f t="shared" si="1"/>
        <v>0.021971496437054632</v>
      </c>
      <c r="M14" s="7" t="str">
        <f t="shared" si="1"/>
        <v/>
      </c>
      <c r="R14" s="1" t="s">
        <v>2</v>
      </c>
      <c r="S14" s="7" t="str">
        <f aca="true" t="shared" si="2" ref="S14:U17">_xlfn.IFERROR(S5/S$9,"")</f>
        <v/>
      </c>
      <c r="T14" s="7">
        <f t="shared" si="2"/>
        <v>0.024305555555555556</v>
      </c>
      <c r="U14" s="7" t="str">
        <f t="shared" si="2"/>
        <v/>
      </c>
    </row>
    <row r="15" spans="2:21" ht="14.25">
      <c r="B15" s="1" t="s">
        <v>3</v>
      </c>
      <c r="C15" s="7">
        <f t="shared" si="0"/>
        <v>0.1006036217303823</v>
      </c>
      <c r="D15" s="7">
        <f t="shared" si="0"/>
        <v>0.12741751990898748</v>
      </c>
      <c r="E15" s="7">
        <f t="shared" si="0"/>
        <v>0.11864406779661017</v>
      </c>
      <c r="J15" s="1" t="s">
        <v>3</v>
      </c>
      <c r="K15" s="7">
        <f t="shared" si="1"/>
        <v>0.05273189326556544</v>
      </c>
      <c r="L15" s="7">
        <f t="shared" si="1"/>
        <v>0.08788598574821853</v>
      </c>
      <c r="M15" s="7">
        <f t="shared" si="1"/>
        <v>0.05058365758754864</v>
      </c>
      <c r="R15" s="1" t="s">
        <v>3</v>
      </c>
      <c r="S15" s="7">
        <f t="shared" si="2"/>
        <v>0.061224489795918366</v>
      </c>
      <c r="T15" s="7">
        <f t="shared" si="2"/>
        <v>0.10069444444444445</v>
      </c>
      <c r="U15" s="7" t="str">
        <f t="shared" si="2"/>
        <v/>
      </c>
    </row>
    <row r="16" spans="2:21" ht="14.25">
      <c r="B16" s="1" t="s">
        <v>4</v>
      </c>
      <c r="C16" s="7">
        <f t="shared" si="0"/>
        <v>0.2635814889336016</v>
      </c>
      <c r="D16" s="7">
        <f t="shared" si="0"/>
        <v>0.33674630261660976</v>
      </c>
      <c r="E16" s="7">
        <f t="shared" si="0"/>
        <v>0.3389830508474576</v>
      </c>
      <c r="J16" s="1" t="s">
        <v>4</v>
      </c>
      <c r="K16" s="7">
        <f t="shared" si="1"/>
        <v>0.1721728081321474</v>
      </c>
      <c r="L16" s="7">
        <f t="shared" si="1"/>
        <v>0.21496437054631828</v>
      </c>
      <c r="M16" s="7">
        <f t="shared" si="1"/>
        <v>0.19844357976653695</v>
      </c>
      <c r="R16" s="1" t="s">
        <v>4</v>
      </c>
      <c r="S16" s="7">
        <f t="shared" si="2"/>
        <v>0.20408163265306123</v>
      </c>
      <c r="T16" s="7">
        <f t="shared" si="2"/>
        <v>0.28125</v>
      </c>
      <c r="U16" s="7">
        <f t="shared" si="2"/>
        <v>0.25</v>
      </c>
    </row>
    <row r="17" spans="2:21" ht="14.25">
      <c r="B17" s="1" t="s">
        <v>5</v>
      </c>
      <c r="C17" s="7">
        <f t="shared" si="0"/>
        <v>0.6016096579476862</v>
      </c>
      <c r="D17" s="7">
        <f t="shared" si="0"/>
        <v>0.44254835039817975</v>
      </c>
      <c r="E17" s="7">
        <f t="shared" si="0"/>
        <v>0.5</v>
      </c>
      <c r="J17" s="1" t="s">
        <v>5</v>
      </c>
      <c r="K17" s="7">
        <f t="shared" si="1"/>
        <v>0.761118170266836</v>
      </c>
      <c r="L17" s="7">
        <f t="shared" si="1"/>
        <v>0.6502375296912114</v>
      </c>
      <c r="M17" s="7">
        <f t="shared" si="1"/>
        <v>0.7431906614785992</v>
      </c>
      <c r="R17" s="1" t="s">
        <v>5</v>
      </c>
      <c r="S17" s="7">
        <f t="shared" si="2"/>
        <v>0.7346938775510204</v>
      </c>
      <c r="T17" s="7">
        <f t="shared" si="2"/>
        <v>0.5729166666666666</v>
      </c>
      <c r="U17" s="7">
        <f t="shared" si="2"/>
        <v>0.75</v>
      </c>
    </row>
    <row r="18" spans="2:21" ht="15" thickBot="1">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18" ht="15" thickBot="1">
      <c r="B19" s="51" t="s">
        <v>61</v>
      </c>
      <c r="J19" s="51" t="s">
        <v>63</v>
      </c>
      <c r="R19" s="51" t="s">
        <v>62</v>
      </c>
    </row>
    <row r="20" spans="2:21" ht="45">
      <c r="B20" s="60" t="s">
        <v>73</v>
      </c>
      <c r="C20" s="61" t="s">
        <v>18</v>
      </c>
      <c r="D20" s="61" t="s">
        <v>19</v>
      </c>
      <c r="E20" s="62" t="s">
        <v>94</v>
      </c>
      <c r="J20" s="60" t="s">
        <v>73</v>
      </c>
      <c r="K20" s="61" t="s">
        <v>18</v>
      </c>
      <c r="L20" s="61" t="s">
        <v>19</v>
      </c>
      <c r="M20" s="62" t="s">
        <v>94</v>
      </c>
      <c r="R20" s="60" t="s">
        <v>73</v>
      </c>
      <c r="S20" s="61" t="s">
        <v>18</v>
      </c>
      <c r="T20" s="61" t="s">
        <v>19</v>
      </c>
      <c r="U20" s="62" t="s">
        <v>94</v>
      </c>
    </row>
    <row r="21" spans="2:21" ht="14.25">
      <c r="B21" s="31" t="s">
        <v>71</v>
      </c>
      <c r="C21" s="32">
        <f>_xlfn.IFERROR(C4/$F4,"")</f>
        <v>0.09259259259259259</v>
      </c>
      <c r="D21" s="32">
        <f>_xlfn.IFERROR(D4/$F4,"")</f>
        <v>0.9074074074074074</v>
      </c>
      <c r="E21" s="33" t="str">
        <f>_xlfn.IFERROR(E4/$F4,"")</f>
        <v/>
      </c>
      <c r="J21" s="31" t="s">
        <v>71</v>
      </c>
      <c r="K21" s="32">
        <f>_xlfn.IFERROR(K4/$N4,"")</f>
        <v>0.1509433962264151</v>
      </c>
      <c r="L21" s="32">
        <f>_xlfn.IFERROR(L4/$N4,"")</f>
        <v>0.7924528301886793</v>
      </c>
      <c r="M21" s="33">
        <f>_xlfn.IFERROR(M4/$N4,"")</f>
        <v>0.03773584905660377</v>
      </c>
      <c r="R21" s="31" t="s">
        <v>71</v>
      </c>
      <c r="S21" s="32" t="str">
        <f>_xlfn.IFERROR(S4/$V4,"")</f>
        <v/>
      </c>
      <c r="T21" s="32">
        <f>_xlfn.IFERROR(T4/$V4,"")</f>
        <v>1</v>
      </c>
      <c r="U21" s="33" t="str">
        <f>_xlfn.IFERROR(U4/$V4,"")</f>
        <v/>
      </c>
    </row>
    <row r="22" spans="2:21" ht="14.25">
      <c r="B22" s="31" t="s">
        <v>2</v>
      </c>
      <c r="C22" s="32">
        <f aca="true" t="shared" si="3" ref="C22:E24">_xlfn.IFERROR(C5/$F5,"")</f>
        <v>0.24</v>
      </c>
      <c r="D22" s="32">
        <f t="shared" si="3"/>
        <v>0.66</v>
      </c>
      <c r="E22" s="33">
        <f t="shared" si="3"/>
        <v>0.1</v>
      </c>
      <c r="J22" s="31" t="s">
        <v>2</v>
      </c>
      <c r="K22" s="32">
        <f aca="true" t="shared" si="4" ref="K22:M24">_xlfn.IFERROR(K5/$N5,"")</f>
        <v>0.27450980392156865</v>
      </c>
      <c r="L22" s="32">
        <f t="shared" si="4"/>
        <v>0.7254901960784313</v>
      </c>
      <c r="M22" s="33" t="str">
        <f t="shared" si="4"/>
        <v/>
      </c>
      <c r="R22" s="31" t="s">
        <v>2</v>
      </c>
      <c r="S22" s="32" t="str">
        <f aca="true" t="shared" si="5" ref="S22:U24">_xlfn.IFERROR(S5/$V5,"")</f>
        <v/>
      </c>
      <c r="T22" s="32">
        <f t="shared" si="5"/>
        <v>1</v>
      </c>
      <c r="U22" s="33" t="str">
        <f t="shared" si="5"/>
        <v/>
      </c>
    </row>
    <row r="23" spans="2:21" ht="14.25">
      <c r="B23" s="31" t="s">
        <v>3</v>
      </c>
      <c r="C23" s="32">
        <f t="shared" si="3"/>
        <v>0.2824858757062147</v>
      </c>
      <c r="D23" s="32">
        <f t="shared" si="3"/>
        <v>0.632768361581921</v>
      </c>
      <c r="E23" s="33">
        <f t="shared" si="3"/>
        <v>0.07909604519774012</v>
      </c>
      <c r="J23" s="31" t="s">
        <v>3</v>
      </c>
      <c r="K23" s="32">
        <f t="shared" si="4"/>
        <v>0.3401639344262295</v>
      </c>
      <c r="L23" s="32">
        <f t="shared" si="4"/>
        <v>0.6065573770491803</v>
      </c>
      <c r="M23" s="33">
        <f t="shared" si="4"/>
        <v>0.05327868852459016</v>
      </c>
      <c r="R23" s="31" t="s">
        <v>3</v>
      </c>
      <c r="S23" s="32">
        <f t="shared" si="5"/>
        <v>0.17142857142857143</v>
      </c>
      <c r="T23" s="32">
        <f t="shared" si="5"/>
        <v>0.8285714285714286</v>
      </c>
      <c r="U23" s="33" t="str">
        <f t="shared" si="5"/>
        <v/>
      </c>
    </row>
    <row r="24" spans="2:21" ht="14.25">
      <c r="B24" s="31" t="s">
        <v>4</v>
      </c>
      <c r="C24" s="32">
        <f t="shared" si="3"/>
        <v>0.28051391862955033</v>
      </c>
      <c r="D24" s="32">
        <f t="shared" si="3"/>
        <v>0.6338329764453962</v>
      </c>
      <c r="E24" s="33">
        <f t="shared" si="3"/>
        <v>0.08565310492505353</v>
      </c>
      <c r="J24" s="31" t="s">
        <v>4</v>
      </c>
      <c r="K24" s="32">
        <f t="shared" si="4"/>
        <v>0.3961988304093567</v>
      </c>
      <c r="L24" s="32">
        <f t="shared" si="4"/>
        <v>0.5292397660818714</v>
      </c>
      <c r="M24" s="33">
        <f t="shared" si="4"/>
        <v>0.07456140350877193</v>
      </c>
      <c r="R24" s="31" t="s">
        <v>4</v>
      </c>
      <c r="S24" s="32">
        <f t="shared" si="5"/>
        <v>0.18518518518518517</v>
      </c>
      <c r="T24" s="32">
        <f t="shared" si="5"/>
        <v>0.75</v>
      </c>
      <c r="U24" s="33">
        <f t="shared" si="5"/>
        <v>0.06481481481481481</v>
      </c>
    </row>
    <row r="25" spans="2:21" ht="14.25">
      <c r="B25" s="31" t="s">
        <v>5</v>
      </c>
      <c r="C25" s="32">
        <f>_xlfn.IFERROR(C10/$F10,"")</f>
        <v>0.2647058823529412</v>
      </c>
      <c r="D25" s="32">
        <f>_xlfn.IFERROR(D10/$F10,"")</f>
        <v>0.6550802139037433</v>
      </c>
      <c r="E25" s="33">
        <f>_xlfn.IFERROR(E10/$F10,"")</f>
        <v>0.07887700534759358</v>
      </c>
      <c r="J25" s="31" t="s">
        <v>28</v>
      </c>
      <c r="K25" s="32">
        <f>_xlfn.IFERROR(K10/$N10,"")</f>
        <v>0.3643410852713178</v>
      </c>
      <c r="L25" s="32">
        <f>_xlfn.IFERROR(L10/$N10,"")</f>
        <v>0.5707364341085271</v>
      </c>
      <c r="M25" s="33">
        <f>_xlfn.IFERROR(M10/$N10,"")</f>
        <v>0.06395348837209303</v>
      </c>
      <c r="R25" s="31" t="s">
        <v>28</v>
      </c>
      <c r="S25" s="32">
        <f>_xlfn.IFERROR(S10/$V10,"")</f>
        <v>0.16666666666666666</v>
      </c>
      <c r="T25" s="32">
        <f>_xlfn.IFERROR(T10/$V10,"")</f>
        <v>0.7884615384615384</v>
      </c>
      <c r="U25" s="33">
        <f>_xlfn.IFERROR(U10/$V10,"")</f>
        <v>0.04487179487179487</v>
      </c>
    </row>
    <row r="26" spans="2:21" ht="14.25">
      <c r="B26" s="31" t="s">
        <v>5</v>
      </c>
      <c r="C26" s="32">
        <f aca="true" t="shared" si="6" ref="C26:E27">_xlfn.IFERROR(C8/$F8,"")</f>
        <v>0.3997326203208556</v>
      </c>
      <c r="D26" s="32">
        <f t="shared" si="6"/>
        <v>0.5200534759358288</v>
      </c>
      <c r="E26" s="33">
        <f t="shared" si="6"/>
        <v>0.07887700534759358</v>
      </c>
      <c r="J26" s="31" t="s">
        <v>5</v>
      </c>
      <c r="K26" s="32">
        <f aca="true" t="shared" si="7" ref="K26:M27">_xlfn.IFERROR(K8/$N8,"")</f>
        <v>0.4822866344605475</v>
      </c>
      <c r="L26" s="32">
        <f t="shared" si="7"/>
        <v>0.44082125603864736</v>
      </c>
      <c r="M26" s="33">
        <f t="shared" si="7"/>
        <v>0.07689210950080515</v>
      </c>
      <c r="R26" s="31" t="s">
        <v>5</v>
      </c>
      <c r="S26" s="32">
        <f aca="true" t="shared" si="8" ref="S26:U27">_xlfn.IFERROR(S8/$V8,"")</f>
        <v>0.2801556420233463</v>
      </c>
      <c r="T26" s="32">
        <f t="shared" si="8"/>
        <v>0.642023346303502</v>
      </c>
      <c r="U26" s="33">
        <f t="shared" si="8"/>
        <v>0.08171206225680934</v>
      </c>
    </row>
    <row r="27" spans="2:21" ht="15" thickBot="1">
      <c r="B27" s="34" t="s">
        <v>29</v>
      </c>
      <c r="C27" s="35">
        <f t="shared" si="6"/>
        <v>0.3322192513368984</v>
      </c>
      <c r="D27" s="35">
        <f t="shared" si="6"/>
        <v>0.5875668449197861</v>
      </c>
      <c r="E27" s="36">
        <f t="shared" si="6"/>
        <v>0.07887700534759358</v>
      </c>
      <c r="J27" s="34" t="s">
        <v>29</v>
      </c>
      <c r="K27" s="35">
        <f t="shared" si="7"/>
        <v>0.44766780432309444</v>
      </c>
      <c r="L27" s="35">
        <f t="shared" si="7"/>
        <v>0.4789533560864619</v>
      </c>
      <c r="M27" s="36">
        <f t="shared" si="7"/>
        <v>0.07309442548350398</v>
      </c>
      <c r="R27" s="34" t="s">
        <v>29</v>
      </c>
      <c r="S27" s="35">
        <f t="shared" si="8"/>
        <v>0.23728813559322035</v>
      </c>
      <c r="T27" s="35">
        <f t="shared" si="8"/>
        <v>0.6973365617433414</v>
      </c>
      <c r="U27" s="36">
        <f t="shared" si="8"/>
        <v>0.06779661016949153</v>
      </c>
    </row>
    <row r="29" ht="14.25">
      <c r="B29" s="66" t="s">
        <v>89</v>
      </c>
    </row>
  </sheetData>
  <conditionalFormatting sqref="C13:E17">
    <cfRule type="colorScale" priority="3">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S13:U17">
    <cfRule type="colorScale" priority="1">
      <colorScale>
        <cfvo type="min" val="0"/>
        <cfvo type="max"/>
        <color rgb="FFFCFCFF"/>
        <color rgb="FF63BE7B"/>
      </colorScale>
    </cfRule>
  </conditionalFormatting>
  <conditionalFormatting sqref="C21:E27">
    <cfRule type="colorScale" priority="4">
      <colorScale>
        <cfvo type="min" val="0"/>
        <cfvo type="max"/>
        <color rgb="FFFCFCFF"/>
        <color rgb="FF63BE7B"/>
      </colorScale>
    </cfRule>
  </conditionalFormatting>
  <conditionalFormatting sqref="K21:M27">
    <cfRule type="colorScale" priority="5">
      <colorScale>
        <cfvo type="min" val="0"/>
        <cfvo type="max"/>
        <color rgb="FFFCFCFF"/>
        <color rgb="FF63BE7B"/>
      </colorScale>
    </cfRule>
  </conditionalFormatting>
  <conditionalFormatting sqref="S21:U27">
    <cfRule type="colorScale" priority="6">
      <colorScale>
        <cfvo type="min" val="0"/>
        <cfvo type="max"/>
        <color rgb="FFFCFCFF"/>
        <color rgb="FF63BE7B"/>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39998000860214233"/>
  </sheetPr>
  <dimension ref="A1:AC35"/>
  <sheetViews>
    <sheetView showGridLines="0" workbookViewId="0" topLeftCell="A1">
      <selection activeCell="A1" sqref="A1:AC35"/>
    </sheetView>
  </sheetViews>
  <sheetFormatPr defaultColWidth="8.796875" defaultRowHeight="14.25"/>
  <sheetData>
    <row r="1" spans="1:29" ht="15" customHeight="1">
      <c r="A1" s="73" t="s">
        <v>27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ht="14.2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29" ht="14.2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29" ht="14.2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ht="14.2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ht="14.2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row>
    <row r="7" spans="1:29" ht="14.2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row>
    <row r="8" spans="1:29" ht="14.2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row>
    <row r="9" spans="1:29" ht="14.2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row>
    <row r="10" spans="1:29" ht="14.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4.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4.2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4.2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row>
    <row r="14" spans="1:29" ht="14.2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29" ht="14.2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29" ht="14.2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29" ht="14.2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ht="14.2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ht="14.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29" ht="14.2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row>
    <row r="21" spans="1:29" ht="14.2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1:29" ht="14.2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row>
    <row r="23" spans="1:29" ht="14.2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29" ht="14.2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row>
    <row r="25" spans="1:29" ht="14.2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ht="14.2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ht="14.2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ht="14.2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29" ht="14.2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row>
    <row r="30" spans="1:29" ht="14.2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ht="14.2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ht="14.2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29" ht="14.2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ht="14.2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14.2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row>
  </sheetData>
  <mergeCells count="1">
    <mergeCell ref="A1:AC3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3DACE-B4A3-4D2A-A59E-30BC7C1823EC}">
  <sheetPr>
    <tabColor theme="7" tint="0.7999799847602844"/>
  </sheetPr>
  <dimension ref="B1:N27"/>
  <sheetViews>
    <sheetView zoomScale="220" zoomScaleNormal="220" workbookViewId="0" topLeftCell="A1">
      <selection activeCell="F19" sqref="F19"/>
    </sheetView>
  </sheetViews>
  <sheetFormatPr defaultColWidth="7.69921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69921875" style="0" customWidth="1"/>
  </cols>
  <sheetData>
    <row r="1" spans="2:11" ht="14.25">
      <c r="B1" s="16" t="s">
        <v>91</v>
      </c>
      <c r="C1" s="16" t="s">
        <v>93</v>
      </c>
      <c r="J1" s="16" t="s">
        <v>91</v>
      </c>
      <c r="K1" s="16" t="s">
        <v>92</v>
      </c>
    </row>
    <row r="2" spans="2:14" ht="14.25">
      <c r="B2" s="9"/>
      <c r="C2" s="9" t="s">
        <v>98</v>
      </c>
      <c r="D2" s="9"/>
      <c r="E2" s="9"/>
      <c r="F2" s="9"/>
      <c r="J2" s="9"/>
      <c r="K2" s="9" t="s">
        <v>98</v>
      </c>
      <c r="L2" s="9"/>
      <c r="M2" s="9"/>
      <c r="N2" s="9"/>
    </row>
    <row r="3" spans="2:14" ht="45">
      <c r="B3" s="64" t="s">
        <v>73</v>
      </c>
      <c r="C3" s="64" t="s">
        <v>18</v>
      </c>
      <c r="D3" s="64" t="s">
        <v>19</v>
      </c>
      <c r="E3" s="64" t="s">
        <v>94</v>
      </c>
      <c r="F3" s="63" t="s">
        <v>6</v>
      </c>
      <c r="J3" s="64" t="s">
        <v>73</v>
      </c>
      <c r="K3" s="64" t="s">
        <v>18</v>
      </c>
      <c r="L3" s="64" t="s">
        <v>19</v>
      </c>
      <c r="M3" s="64" t="s">
        <v>94</v>
      </c>
      <c r="N3" s="63" t="s">
        <v>6</v>
      </c>
    </row>
    <row r="4" spans="2:14" ht="14.25">
      <c r="B4" s="1" t="s">
        <v>71</v>
      </c>
      <c r="C4" s="5">
        <v>6</v>
      </c>
      <c r="D4" s="5">
        <v>66</v>
      </c>
      <c r="E4" s="5" t="s">
        <v>20</v>
      </c>
      <c r="F4" s="5">
        <v>72</v>
      </c>
      <c r="J4" s="1" t="s">
        <v>71</v>
      </c>
      <c r="K4" s="5">
        <v>30</v>
      </c>
      <c r="L4" s="5">
        <v>228</v>
      </c>
      <c r="M4" s="5">
        <v>9</v>
      </c>
      <c r="N4" s="5">
        <v>267</v>
      </c>
    </row>
    <row r="5" spans="2:14" ht="14.25">
      <c r="B5" s="1" t="s">
        <v>2</v>
      </c>
      <c r="C5" s="5">
        <v>12</v>
      </c>
      <c r="D5" s="5">
        <v>39</v>
      </c>
      <c r="E5" s="5" t="s">
        <v>20</v>
      </c>
      <c r="F5" s="5">
        <v>51</v>
      </c>
      <c r="J5" s="1" t="s">
        <v>2</v>
      </c>
      <c r="K5" s="5">
        <v>69</v>
      </c>
      <c r="L5" s="5">
        <v>192</v>
      </c>
      <c r="M5" s="5">
        <v>18</v>
      </c>
      <c r="N5" s="5">
        <v>276</v>
      </c>
    </row>
    <row r="6" spans="2:14" ht="14.25">
      <c r="B6" s="1" t="s">
        <v>3</v>
      </c>
      <c r="C6" s="5">
        <v>84</v>
      </c>
      <c r="D6" s="5">
        <v>159</v>
      </c>
      <c r="E6" s="5">
        <v>18</v>
      </c>
      <c r="F6" s="5">
        <v>264</v>
      </c>
      <c r="J6" s="1" t="s">
        <v>3</v>
      </c>
      <c r="K6" s="5">
        <v>336</v>
      </c>
      <c r="L6" s="5">
        <v>711</v>
      </c>
      <c r="M6" s="5">
        <v>69</v>
      </c>
      <c r="N6" s="5">
        <v>1116</v>
      </c>
    </row>
    <row r="7" spans="2:14" ht="14.25">
      <c r="B7" s="1" t="s">
        <v>4</v>
      </c>
      <c r="C7" s="5">
        <v>288</v>
      </c>
      <c r="D7" s="5">
        <v>477</v>
      </c>
      <c r="E7" s="5">
        <v>72</v>
      </c>
      <c r="F7" s="5">
        <v>840</v>
      </c>
      <c r="J7" s="1" t="s">
        <v>4</v>
      </c>
      <c r="K7" s="5">
        <v>975</v>
      </c>
      <c r="L7" s="5">
        <v>1740</v>
      </c>
      <c r="M7" s="5">
        <v>219</v>
      </c>
      <c r="N7" s="5">
        <v>2937</v>
      </c>
    </row>
    <row r="8" spans="2:14" ht="14.25">
      <c r="B8" s="1" t="s">
        <v>5</v>
      </c>
      <c r="C8" s="5">
        <v>930</v>
      </c>
      <c r="D8" s="5">
        <v>984</v>
      </c>
      <c r="E8" s="5">
        <v>192</v>
      </c>
      <c r="F8" s="5">
        <v>2106</v>
      </c>
      <c r="J8" s="1" t="s">
        <v>5</v>
      </c>
      <c r="K8" s="5">
        <v>3777</v>
      </c>
      <c r="L8" s="5">
        <v>3960</v>
      </c>
      <c r="M8" s="5">
        <v>621</v>
      </c>
      <c r="N8" s="5">
        <v>8358</v>
      </c>
    </row>
    <row r="9" spans="2:14" ht="14.25">
      <c r="B9" s="2" t="s">
        <v>6</v>
      </c>
      <c r="C9" s="6">
        <v>1320</v>
      </c>
      <c r="D9" s="6">
        <v>1725</v>
      </c>
      <c r="E9" s="6">
        <v>282</v>
      </c>
      <c r="F9" s="6">
        <v>3333</v>
      </c>
      <c r="J9" s="2" t="s">
        <v>6</v>
      </c>
      <c r="K9" s="6">
        <v>5187</v>
      </c>
      <c r="L9" s="6">
        <v>6831</v>
      </c>
      <c r="M9" s="6">
        <v>936</v>
      </c>
      <c r="N9" s="6">
        <v>12954</v>
      </c>
    </row>
    <row r="10" spans="2:14" ht="14.25">
      <c r="B10" s="40" t="s">
        <v>35</v>
      </c>
      <c r="C10" s="25">
        <v>390</v>
      </c>
      <c r="D10" s="25">
        <v>741</v>
      </c>
      <c r="E10" s="25">
        <v>90</v>
      </c>
      <c r="F10" s="25">
        <v>1227</v>
      </c>
      <c r="J10" s="40" t="s">
        <v>35</v>
      </c>
      <c r="K10" s="25">
        <v>1410</v>
      </c>
      <c r="L10" s="25">
        <v>2871</v>
      </c>
      <c r="M10" s="25">
        <v>315</v>
      </c>
      <c r="N10" s="25">
        <v>4596</v>
      </c>
    </row>
    <row r="12" spans="2:13" ht="45">
      <c r="B12" s="64" t="s">
        <v>73</v>
      </c>
      <c r="C12" s="64" t="s">
        <v>18</v>
      </c>
      <c r="D12" s="64" t="s">
        <v>19</v>
      </c>
      <c r="E12" s="64" t="s">
        <v>94</v>
      </c>
      <c r="J12" s="64" t="s">
        <v>73</v>
      </c>
      <c r="K12" s="64" t="s">
        <v>18</v>
      </c>
      <c r="L12" s="64" t="s">
        <v>19</v>
      </c>
      <c r="M12" s="64" t="s">
        <v>94</v>
      </c>
    </row>
    <row r="13" spans="2:13" ht="14.25">
      <c r="B13" s="1" t="s">
        <v>71</v>
      </c>
      <c r="C13" s="7">
        <f>_xlfn.IFERROR(C4/C$9,"")</f>
        <v>0.004545454545454545</v>
      </c>
      <c r="D13" s="7">
        <f aca="true" t="shared" si="0" ref="D13:E13">_xlfn.IFERROR(D4/D$9,"")</f>
        <v>0.03826086956521739</v>
      </c>
      <c r="E13" s="7" t="str">
        <f t="shared" si="0"/>
        <v/>
      </c>
      <c r="J13" s="1" t="s">
        <v>71</v>
      </c>
      <c r="K13" s="7">
        <f>_xlfn.IFERROR(K4/K$9,"")</f>
        <v>0.00578368999421631</v>
      </c>
      <c r="L13" s="7">
        <f aca="true" t="shared" si="1" ref="L13:M13">_xlfn.IFERROR(L4/L$9,"")</f>
        <v>0.03337725076855512</v>
      </c>
      <c r="M13" s="7">
        <f t="shared" si="1"/>
        <v>0.009615384615384616</v>
      </c>
    </row>
    <row r="14" spans="2:13" ht="14.25">
      <c r="B14" s="1" t="s">
        <v>2</v>
      </c>
      <c r="C14" s="7">
        <f aca="true" t="shared" si="2" ref="C14:E17">_xlfn.IFERROR(C5/C$9,"")</f>
        <v>0.00909090909090909</v>
      </c>
      <c r="D14" s="7">
        <f t="shared" si="2"/>
        <v>0.022608695652173914</v>
      </c>
      <c r="E14" s="7" t="str">
        <f t="shared" si="2"/>
        <v/>
      </c>
      <c r="J14" s="1" t="s">
        <v>2</v>
      </c>
      <c r="K14" s="7">
        <f aca="true" t="shared" si="3" ref="K14:M17">_xlfn.IFERROR(K5/K$9,"")</f>
        <v>0.013302486986697512</v>
      </c>
      <c r="L14" s="7">
        <f t="shared" si="3"/>
        <v>0.028107158541941152</v>
      </c>
      <c r="M14" s="7">
        <f t="shared" si="3"/>
        <v>0.019230769230769232</v>
      </c>
    </row>
    <row r="15" spans="2:13" ht="14.25">
      <c r="B15" s="1" t="s">
        <v>3</v>
      </c>
      <c r="C15" s="7">
        <f t="shared" si="2"/>
        <v>0.06363636363636363</v>
      </c>
      <c r="D15" s="7">
        <f t="shared" si="2"/>
        <v>0.09217391304347826</v>
      </c>
      <c r="E15" s="7">
        <f t="shared" si="2"/>
        <v>0.06382978723404255</v>
      </c>
      <c r="J15" s="1" t="s">
        <v>3</v>
      </c>
      <c r="K15" s="7">
        <f t="shared" si="3"/>
        <v>0.06477732793522267</v>
      </c>
      <c r="L15" s="7">
        <f t="shared" si="3"/>
        <v>0.10408432147562582</v>
      </c>
      <c r="M15" s="7">
        <f t="shared" si="3"/>
        <v>0.07371794871794872</v>
      </c>
    </row>
    <row r="16" spans="2:13" ht="14.25">
      <c r="B16" s="1" t="s">
        <v>4</v>
      </c>
      <c r="C16" s="7">
        <f t="shared" si="2"/>
        <v>0.21818181818181817</v>
      </c>
      <c r="D16" s="7">
        <f t="shared" si="2"/>
        <v>0.27652173913043476</v>
      </c>
      <c r="E16" s="7">
        <f t="shared" si="2"/>
        <v>0.2553191489361702</v>
      </c>
      <c r="J16" s="1" t="s">
        <v>4</v>
      </c>
      <c r="K16" s="7">
        <f t="shared" si="3"/>
        <v>0.18796992481203006</v>
      </c>
      <c r="L16" s="7">
        <f t="shared" si="3"/>
        <v>0.2547211242863417</v>
      </c>
      <c r="M16" s="7">
        <f t="shared" si="3"/>
        <v>0.23397435897435898</v>
      </c>
    </row>
    <row r="17" spans="2:13" ht="14.25">
      <c r="B17" s="1" t="s">
        <v>5</v>
      </c>
      <c r="C17" s="7">
        <f t="shared" si="2"/>
        <v>0.7045454545454546</v>
      </c>
      <c r="D17" s="7">
        <f t="shared" si="2"/>
        <v>0.5704347826086956</v>
      </c>
      <c r="E17" s="7">
        <f t="shared" si="2"/>
        <v>0.6808510638297872</v>
      </c>
      <c r="J17" s="1" t="s">
        <v>5</v>
      </c>
      <c r="K17" s="7">
        <f t="shared" si="3"/>
        <v>0.7281665702718334</v>
      </c>
      <c r="L17" s="7">
        <f t="shared" si="3"/>
        <v>0.5797101449275363</v>
      </c>
      <c r="M17" s="7">
        <f t="shared" si="3"/>
        <v>0.6634615384615384</v>
      </c>
    </row>
    <row r="18" spans="2:13" ht="15" thickBot="1">
      <c r="B18" s="2" t="s">
        <v>6</v>
      </c>
      <c r="C18" s="8">
        <f>SUM(C13:C17)</f>
        <v>1</v>
      </c>
      <c r="D18" s="8">
        <f>SUM(D13:D17)</f>
        <v>1</v>
      </c>
      <c r="E18" s="8">
        <f>SUM(E13:E17)</f>
        <v>1</v>
      </c>
      <c r="J18" s="2" t="s">
        <v>6</v>
      </c>
      <c r="K18" s="8">
        <f>SUM(K13:K17)</f>
        <v>1</v>
      </c>
      <c r="L18" s="8">
        <f>SUM(L13:L17)</f>
        <v>1</v>
      </c>
      <c r="M18" s="8">
        <f>SUM(M13:M17)</f>
        <v>1</v>
      </c>
    </row>
    <row r="19" spans="2:10" ht="15" thickBot="1">
      <c r="B19" s="51" t="s">
        <v>64</v>
      </c>
      <c r="J19" s="51" t="s">
        <v>65</v>
      </c>
    </row>
    <row r="20" spans="2:13" ht="45">
      <c r="B20" s="60" t="s">
        <v>73</v>
      </c>
      <c r="C20" s="61" t="s">
        <v>18</v>
      </c>
      <c r="D20" s="61" t="s">
        <v>19</v>
      </c>
      <c r="E20" s="62" t="s">
        <v>94</v>
      </c>
      <c r="J20" s="60" t="s">
        <v>73</v>
      </c>
      <c r="K20" s="61" t="s">
        <v>18</v>
      </c>
      <c r="L20" s="61" t="s">
        <v>19</v>
      </c>
      <c r="M20" s="62" t="s">
        <v>94</v>
      </c>
    </row>
    <row r="21" spans="2:13" ht="14.25">
      <c r="B21" s="31" t="s">
        <v>71</v>
      </c>
      <c r="C21" s="32">
        <f>_xlfn.IFERROR(C4/$F4,"")</f>
        <v>0.08333333333333333</v>
      </c>
      <c r="D21" s="32">
        <f aca="true" t="shared" si="4" ref="D21:E21">_xlfn.IFERROR(D4/$F4,"")</f>
        <v>0.9166666666666666</v>
      </c>
      <c r="E21" s="33" t="str">
        <f t="shared" si="4"/>
        <v/>
      </c>
      <c r="J21" s="31" t="s">
        <v>71</v>
      </c>
      <c r="K21" s="32">
        <f>_xlfn.IFERROR(K4/$N4,"")</f>
        <v>0.11235955056179775</v>
      </c>
      <c r="L21" s="32">
        <f aca="true" t="shared" si="5" ref="L21:M21">_xlfn.IFERROR(L4/$N4,"")</f>
        <v>0.8539325842696629</v>
      </c>
      <c r="M21" s="33">
        <f t="shared" si="5"/>
        <v>0.033707865168539325</v>
      </c>
    </row>
    <row r="22" spans="2:13" ht="14.25">
      <c r="B22" s="31" t="s">
        <v>2</v>
      </c>
      <c r="C22" s="32">
        <f aca="true" t="shared" si="6" ref="C22:E25">_xlfn.IFERROR(C5/$F5,"")</f>
        <v>0.23529411764705882</v>
      </c>
      <c r="D22" s="32">
        <f t="shared" si="6"/>
        <v>0.7647058823529411</v>
      </c>
      <c r="E22" s="33" t="str">
        <f t="shared" si="6"/>
        <v/>
      </c>
      <c r="J22" s="31" t="s">
        <v>2</v>
      </c>
      <c r="K22" s="32">
        <f aca="true" t="shared" si="7" ref="K22:M25">_xlfn.IFERROR(K5/$N5,"")</f>
        <v>0.25</v>
      </c>
      <c r="L22" s="32">
        <f t="shared" si="7"/>
        <v>0.6956521739130435</v>
      </c>
      <c r="M22" s="33">
        <f t="shared" si="7"/>
        <v>0.06521739130434782</v>
      </c>
    </row>
    <row r="23" spans="2:13" ht="14.25">
      <c r="B23" s="31" t="s">
        <v>3</v>
      </c>
      <c r="C23" s="32">
        <f t="shared" si="6"/>
        <v>0.3181818181818182</v>
      </c>
      <c r="D23" s="32">
        <f t="shared" si="6"/>
        <v>0.6022727272727273</v>
      </c>
      <c r="E23" s="33">
        <f t="shared" si="6"/>
        <v>0.06818181818181818</v>
      </c>
      <c r="J23" s="31" t="s">
        <v>3</v>
      </c>
      <c r="K23" s="32">
        <f t="shared" si="7"/>
        <v>0.3010752688172043</v>
      </c>
      <c r="L23" s="32">
        <f t="shared" si="7"/>
        <v>0.6370967741935484</v>
      </c>
      <c r="M23" s="33">
        <f t="shared" si="7"/>
        <v>0.06182795698924731</v>
      </c>
    </row>
    <row r="24" spans="2:13" ht="14.25">
      <c r="B24" s="31" t="s">
        <v>4</v>
      </c>
      <c r="C24" s="32">
        <f t="shared" si="6"/>
        <v>0.34285714285714286</v>
      </c>
      <c r="D24" s="32">
        <f t="shared" si="6"/>
        <v>0.5678571428571428</v>
      </c>
      <c r="E24" s="33">
        <f t="shared" si="6"/>
        <v>0.08571428571428572</v>
      </c>
      <c r="J24" s="31" t="s">
        <v>4</v>
      </c>
      <c r="K24" s="32">
        <f t="shared" si="7"/>
        <v>0.3319713993871297</v>
      </c>
      <c r="L24" s="32">
        <f t="shared" si="7"/>
        <v>0.59244126659857</v>
      </c>
      <c r="M24" s="33">
        <f t="shared" si="7"/>
        <v>0.0745658835546476</v>
      </c>
    </row>
    <row r="25" spans="2:13" ht="14.25">
      <c r="B25" s="31" t="s">
        <v>5</v>
      </c>
      <c r="C25" s="32">
        <f t="shared" si="6"/>
        <v>0.4415954415954416</v>
      </c>
      <c r="D25" s="32">
        <f t="shared" si="6"/>
        <v>0.4672364672364672</v>
      </c>
      <c r="E25" s="33">
        <f t="shared" si="6"/>
        <v>0.09116809116809117</v>
      </c>
      <c r="J25" s="31" t="s">
        <v>5</v>
      </c>
      <c r="K25" s="32">
        <f t="shared" si="7"/>
        <v>0.4519023689877961</v>
      </c>
      <c r="L25" s="32">
        <f t="shared" si="7"/>
        <v>0.4737975592246949</v>
      </c>
      <c r="M25" s="33">
        <f t="shared" si="7"/>
        <v>0.07430007178750897</v>
      </c>
    </row>
    <row r="26" spans="2:13" ht="14.25">
      <c r="B26" s="31" t="s">
        <v>28</v>
      </c>
      <c r="C26" s="32">
        <f>_xlfn.IFERROR(C10/$F10,"")</f>
        <v>0.31784841075794623</v>
      </c>
      <c r="D26" s="32">
        <f>_xlfn.IFERROR(D10/$F10,"")</f>
        <v>0.6039119804400978</v>
      </c>
      <c r="E26" s="33">
        <f>_xlfn.IFERROR(E10/$F10,"")</f>
        <v>0.07334963325183375</v>
      </c>
      <c r="J26" s="31" t="s">
        <v>28</v>
      </c>
      <c r="K26" s="32">
        <f>_xlfn.IFERROR(K10/$N10,"")</f>
        <v>0.30678851174934724</v>
      </c>
      <c r="L26" s="32">
        <f>_xlfn.IFERROR(L10/$N10,"")</f>
        <v>0.6246736292428199</v>
      </c>
      <c r="M26" s="33">
        <f>_xlfn.IFERROR(M10/$N10,"")</f>
        <v>0.0685378590078329</v>
      </c>
    </row>
    <row r="27" spans="2:13" ht="15" thickBot="1">
      <c r="B27" s="34" t="s">
        <v>29</v>
      </c>
      <c r="C27" s="35">
        <f>_xlfn.IFERROR(C9/$F9,"")</f>
        <v>0.39603960396039606</v>
      </c>
      <c r="D27" s="35">
        <f>_xlfn.IFERROR(D9/$F9,"")</f>
        <v>0.5175517551755175</v>
      </c>
      <c r="E27" s="36">
        <f>_xlfn.IFERROR(E9/$F9,"")</f>
        <v>0.0846084608460846</v>
      </c>
      <c r="J27" s="34" t="s">
        <v>29</v>
      </c>
      <c r="K27" s="35">
        <f aca="true" t="shared" si="8" ref="K27:M27">_xlfn.IFERROR(K9/$N9,"")</f>
        <v>0.4004168596572487</v>
      </c>
      <c r="L27" s="35">
        <f t="shared" si="8"/>
        <v>0.5273274664196387</v>
      </c>
      <c r="M27" s="36">
        <f t="shared" si="8"/>
        <v>0.07225567392311255</v>
      </c>
    </row>
  </sheetData>
  <conditionalFormatting sqref="C13:E17">
    <cfRule type="colorScale" priority="1">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C21:E27">
    <cfRule type="colorScale" priority="3">
      <colorScale>
        <cfvo type="min" val="0"/>
        <cfvo type="max"/>
        <color rgb="FFFCFCFF"/>
        <color rgb="FF63BE7B"/>
      </colorScale>
    </cfRule>
  </conditionalFormatting>
  <conditionalFormatting sqref="K21:M27">
    <cfRule type="colorScale" priority="4">
      <colorScale>
        <cfvo type="min" val="0"/>
        <cfvo type="max"/>
        <color rgb="FFFCFCFF"/>
        <color rgb="FF63BE7B"/>
      </colorScale>
    </cfRule>
  </conditionalFormatting>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19590-B0C3-8644-B1C7-42995C9F9757}">
  <sheetPr>
    <tabColor theme="7" tint="0.5999900102615356"/>
  </sheetPr>
  <dimension ref="A1:P78"/>
  <sheetViews>
    <sheetView zoomScale="70" zoomScaleNormal="70" workbookViewId="0" topLeftCell="A26">
      <selection activeCell="H31" sqref="H31"/>
    </sheetView>
  </sheetViews>
  <sheetFormatPr defaultColWidth="8.796875" defaultRowHeight="14.25"/>
  <cols>
    <col min="1" max="1" width="11.19921875" style="0" bestFit="1" customWidth="1"/>
    <col min="2" max="2" width="19" style="0" bestFit="1" customWidth="1"/>
    <col min="3" max="6" width="13.19921875" style="0" customWidth="1"/>
    <col min="8" max="8" width="19" style="0" bestFit="1" customWidth="1"/>
    <col min="9" max="12" width="13.19921875" style="0" customWidth="1"/>
    <col min="13" max="13" width="19" style="0" bestFit="1" customWidth="1"/>
    <col min="14" max="16" width="13.19921875" style="0" customWidth="1"/>
  </cols>
  <sheetData>
    <row r="1" spans="1:13" ht="15" thickBot="1">
      <c r="A1" s="9" t="s">
        <v>144</v>
      </c>
      <c r="B1" s="83" t="s">
        <v>118</v>
      </c>
      <c r="M1" s="78" t="s">
        <v>145</v>
      </c>
    </row>
    <row r="2" spans="2:16" ht="60">
      <c r="B2" s="64" t="s">
        <v>72</v>
      </c>
      <c r="C2" s="64" t="s">
        <v>18</v>
      </c>
      <c r="D2" s="64" t="s">
        <v>19</v>
      </c>
      <c r="E2" s="64" t="s">
        <v>94</v>
      </c>
      <c r="F2" s="63" t="s">
        <v>29</v>
      </c>
      <c r="H2" s="64" t="s">
        <v>72</v>
      </c>
      <c r="I2" s="64" t="s">
        <v>18</v>
      </c>
      <c r="J2" s="64" t="s">
        <v>19</v>
      </c>
      <c r="K2" s="64" t="s">
        <v>94</v>
      </c>
      <c r="M2" s="60" t="s">
        <v>72</v>
      </c>
      <c r="N2" s="61" t="s">
        <v>18</v>
      </c>
      <c r="O2" s="61" t="s">
        <v>19</v>
      </c>
      <c r="P2" s="62" t="s">
        <v>94</v>
      </c>
    </row>
    <row r="3" spans="2:16" ht="14.25">
      <c r="B3" s="1" t="s">
        <v>78</v>
      </c>
      <c r="C3" s="5">
        <v>138</v>
      </c>
      <c r="D3" s="5">
        <v>606</v>
      </c>
      <c r="E3" s="5">
        <v>45</v>
      </c>
      <c r="F3" s="5">
        <f>SUM(C3:E3)</f>
        <v>789</v>
      </c>
      <c r="H3" s="1" t="s">
        <v>78</v>
      </c>
      <c r="I3" s="7">
        <f>C3/C$7</f>
        <v>0.10952380952380952</v>
      </c>
      <c r="J3" s="7">
        <f>D3/D$7</f>
        <v>0.2563451776649746</v>
      </c>
      <c r="K3" s="7">
        <f>E3/E$7</f>
        <v>0.09740259740259741</v>
      </c>
      <c r="M3" s="31" t="s">
        <v>78</v>
      </c>
      <c r="N3" s="32">
        <f>C3/$F3</f>
        <v>0.17490494296577946</v>
      </c>
      <c r="O3" s="32">
        <f>D3/$F3</f>
        <v>0.7680608365019012</v>
      </c>
      <c r="P3" s="33">
        <f>E3/$F3</f>
        <v>0.057034220532319393</v>
      </c>
    </row>
    <row r="4" spans="2:16" ht="14.25">
      <c r="B4" s="1" t="s">
        <v>79</v>
      </c>
      <c r="C4" s="5">
        <v>198</v>
      </c>
      <c r="D4" s="5">
        <v>480</v>
      </c>
      <c r="E4" s="5">
        <v>90</v>
      </c>
      <c r="F4" s="5">
        <f>SUM(C4:E4)</f>
        <v>768</v>
      </c>
      <c r="H4" s="1" t="s">
        <v>79</v>
      </c>
      <c r="I4" s="7">
        <f>C4/C$7</f>
        <v>0.15714285714285714</v>
      </c>
      <c r="J4" s="7">
        <f>D4/D$7</f>
        <v>0.20304568527918782</v>
      </c>
      <c r="K4" s="7">
        <f>E4/E$7</f>
        <v>0.19480519480519481</v>
      </c>
      <c r="M4" s="31" t="s">
        <v>79</v>
      </c>
      <c r="N4" s="32">
        <f>C4/$F4</f>
        <v>0.2578125</v>
      </c>
      <c r="O4" s="32">
        <f>D4/$F4</f>
        <v>0.625</v>
      </c>
      <c r="P4" s="33">
        <f>E4/$F4</f>
        <v>0.1171875</v>
      </c>
    </row>
    <row r="5" spans="2:16" ht="14.25">
      <c r="B5" s="1" t="s">
        <v>80</v>
      </c>
      <c r="C5" s="5">
        <v>72</v>
      </c>
      <c r="D5" s="5">
        <v>114</v>
      </c>
      <c r="E5" s="5">
        <v>33</v>
      </c>
      <c r="F5" s="5">
        <f>SUM(C5:E5)</f>
        <v>219</v>
      </c>
      <c r="H5" s="1" t="s">
        <v>80</v>
      </c>
      <c r="I5" s="7">
        <f>C5/C$7</f>
        <v>0.05714285714285714</v>
      </c>
      <c r="J5" s="7">
        <f>D5/D$7</f>
        <v>0.048223350253807105</v>
      </c>
      <c r="K5" s="7">
        <f>E5/E$7</f>
        <v>0.07142857142857142</v>
      </c>
      <c r="M5" s="31" t="s">
        <v>80</v>
      </c>
      <c r="N5" s="32">
        <f>C5/$F5</f>
        <v>0.3287671232876712</v>
      </c>
      <c r="O5" s="32">
        <f>D5/$F5</f>
        <v>0.5205479452054794</v>
      </c>
      <c r="P5" s="33">
        <f>E5/$F5</f>
        <v>0.1506849315068493</v>
      </c>
    </row>
    <row r="6" spans="2:16" ht="14.25">
      <c r="B6" s="1" t="s">
        <v>30</v>
      </c>
      <c r="C6" s="5">
        <v>852</v>
      </c>
      <c r="D6" s="5">
        <v>1164</v>
      </c>
      <c r="E6" s="5">
        <v>294</v>
      </c>
      <c r="F6" s="5">
        <f>SUM(C6:E6)</f>
        <v>2310</v>
      </c>
      <c r="H6" s="1" t="s">
        <v>30</v>
      </c>
      <c r="I6" s="7">
        <f>C6/C$7</f>
        <v>0.6761904761904762</v>
      </c>
      <c r="J6" s="7">
        <f>D6/D$7</f>
        <v>0.49238578680203043</v>
      </c>
      <c r="K6" s="7">
        <f>E6/E$7</f>
        <v>0.6363636363636364</v>
      </c>
      <c r="M6" s="31" t="s">
        <v>30</v>
      </c>
      <c r="N6" s="32">
        <f>C6/$F6</f>
        <v>0.36883116883116884</v>
      </c>
      <c r="O6" s="32">
        <f>D6/$F6</f>
        <v>0.5038961038961038</v>
      </c>
      <c r="P6" s="33">
        <f>E6/$F6</f>
        <v>0.12727272727272726</v>
      </c>
    </row>
    <row r="7" spans="2:16" ht="14.25">
      <c r="B7" s="2" t="s">
        <v>6</v>
      </c>
      <c r="C7" s="6">
        <f>SUM(C3:C6)</f>
        <v>1260</v>
      </c>
      <c r="D7" s="6">
        <f>SUM(D3:D6)</f>
        <v>2364</v>
      </c>
      <c r="E7" s="6">
        <f>SUM(E3:E6)</f>
        <v>462</v>
      </c>
      <c r="F7" s="6">
        <f>SUM(F3:F6)</f>
        <v>4086</v>
      </c>
      <c r="M7" s="31" t="s">
        <v>29</v>
      </c>
      <c r="N7" s="32">
        <f>C7/$F7</f>
        <v>0.30837004405286345</v>
      </c>
      <c r="O7" s="32">
        <f>D7/$F7</f>
        <v>0.57856093979442</v>
      </c>
      <c r="P7" s="33">
        <f>E7/$F7</f>
        <v>0.1130690161527166</v>
      </c>
    </row>
    <row r="8" spans="2:16" ht="15" thickBot="1">
      <c r="B8" s="2" t="s">
        <v>28</v>
      </c>
      <c r="C8" s="6">
        <f>SUM(C3:C5)</f>
        <v>408</v>
      </c>
      <c r="D8" s="6">
        <f>SUM(D3:D5)</f>
        <v>1200</v>
      </c>
      <c r="E8" s="6">
        <f>SUM(E3:E5)</f>
        <v>168</v>
      </c>
      <c r="F8" s="6">
        <f>SUM(F3:F5)</f>
        <v>1776</v>
      </c>
      <c r="H8" s="2" t="s">
        <v>28</v>
      </c>
      <c r="I8" s="12">
        <f>C8/C$7</f>
        <v>0.3238095238095238</v>
      </c>
      <c r="J8" s="12">
        <f>D8/D$7</f>
        <v>0.5076142131979695</v>
      </c>
      <c r="K8" s="12">
        <f>E8/E$7</f>
        <v>0.36363636363636365</v>
      </c>
      <c r="M8" s="77" t="s">
        <v>28</v>
      </c>
      <c r="N8" s="35">
        <f>C8/$F8</f>
        <v>0.22972972972972974</v>
      </c>
      <c r="O8" s="35">
        <f>D8/$F8</f>
        <v>0.6756756756756757</v>
      </c>
      <c r="P8" s="36">
        <f>E8/$F8</f>
        <v>0.0945945945945946</v>
      </c>
    </row>
    <row r="9" spans="1:13" ht="15" thickBot="1">
      <c r="A9" s="9" t="s">
        <v>144</v>
      </c>
      <c r="B9" s="83" t="s">
        <v>116</v>
      </c>
      <c r="M9" s="78" t="s">
        <v>143</v>
      </c>
    </row>
    <row r="10" spans="2:16" ht="60">
      <c r="B10" s="64" t="s">
        <v>72</v>
      </c>
      <c r="C10" s="64" t="s">
        <v>18</v>
      </c>
      <c r="D10" s="64" t="s">
        <v>19</v>
      </c>
      <c r="E10" s="64" t="s">
        <v>94</v>
      </c>
      <c r="F10" s="63" t="s">
        <v>29</v>
      </c>
      <c r="H10" s="64" t="s">
        <v>72</v>
      </c>
      <c r="I10" s="64" t="s">
        <v>18</v>
      </c>
      <c r="J10" s="64" t="s">
        <v>19</v>
      </c>
      <c r="K10" s="64" t="s">
        <v>94</v>
      </c>
      <c r="M10" s="60" t="s">
        <v>72</v>
      </c>
      <c r="N10" s="61" t="s">
        <v>18</v>
      </c>
      <c r="O10" s="61" t="s">
        <v>19</v>
      </c>
      <c r="P10" s="62" t="s">
        <v>94</v>
      </c>
    </row>
    <row r="11" spans="2:16" ht="14.25">
      <c r="B11" s="1" t="s">
        <v>78</v>
      </c>
      <c r="C11" s="5">
        <v>99</v>
      </c>
      <c r="D11" s="5">
        <v>552</v>
      </c>
      <c r="E11" s="5">
        <v>51</v>
      </c>
      <c r="F11" s="5">
        <f>SUM(C11:E11)</f>
        <v>702</v>
      </c>
      <c r="H11" s="1" t="s">
        <v>78</v>
      </c>
      <c r="I11" s="7">
        <f>C11/C$7</f>
        <v>0.07857142857142857</v>
      </c>
      <c r="J11" s="7">
        <f>D11/D$7</f>
        <v>0.233502538071066</v>
      </c>
      <c r="K11" s="7">
        <f>E11/E$7</f>
        <v>0.11038961038961038</v>
      </c>
      <c r="M11" s="31" t="s">
        <v>78</v>
      </c>
      <c r="N11" s="32">
        <f>C11/$F11</f>
        <v>0.14102564102564102</v>
      </c>
      <c r="O11" s="32">
        <f>D11/$F11</f>
        <v>0.7863247863247863</v>
      </c>
      <c r="P11" s="33">
        <f>E11/$F11</f>
        <v>0.07264957264957266</v>
      </c>
    </row>
    <row r="12" spans="2:16" ht="14.25">
      <c r="B12" s="1" t="s">
        <v>79</v>
      </c>
      <c r="C12" s="5">
        <v>108</v>
      </c>
      <c r="D12" s="5">
        <v>384</v>
      </c>
      <c r="E12" s="5">
        <v>75</v>
      </c>
      <c r="F12" s="5">
        <f>SUM(C12:E12)</f>
        <v>567</v>
      </c>
      <c r="H12" s="1" t="s">
        <v>79</v>
      </c>
      <c r="I12" s="7">
        <f>C12/C$7</f>
        <v>0.08571428571428572</v>
      </c>
      <c r="J12" s="7">
        <f>D12/D$7</f>
        <v>0.16243654822335024</v>
      </c>
      <c r="K12" s="7">
        <f>E12/E$7</f>
        <v>0.16233766233766234</v>
      </c>
      <c r="M12" s="31" t="s">
        <v>79</v>
      </c>
      <c r="N12" s="32">
        <f>C12/$F12</f>
        <v>0.19047619047619047</v>
      </c>
      <c r="O12" s="32">
        <f>D12/$F12</f>
        <v>0.6772486772486772</v>
      </c>
      <c r="P12" s="33">
        <f>E12/$F12</f>
        <v>0.13227513227513227</v>
      </c>
    </row>
    <row r="13" spans="2:16" ht="14.25">
      <c r="B13" s="1" t="s">
        <v>80</v>
      </c>
      <c r="C13" s="5">
        <v>48</v>
      </c>
      <c r="D13" s="5">
        <v>81</v>
      </c>
      <c r="E13" s="5">
        <v>21</v>
      </c>
      <c r="F13" s="5">
        <f>SUM(C13:E13)</f>
        <v>150</v>
      </c>
      <c r="H13" s="1" t="s">
        <v>80</v>
      </c>
      <c r="I13" s="7">
        <f>C13/C$7</f>
        <v>0.0380952380952381</v>
      </c>
      <c r="J13" s="7">
        <f>D13/D$7</f>
        <v>0.03426395939086294</v>
      </c>
      <c r="K13" s="7">
        <f>E13/E$7</f>
        <v>0.045454545454545456</v>
      </c>
      <c r="M13" s="31" t="s">
        <v>80</v>
      </c>
      <c r="N13" s="32">
        <f>C13/$F13</f>
        <v>0.32</v>
      </c>
      <c r="O13" s="32">
        <f>D13/$F13</f>
        <v>0.54</v>
      </c>
      <c r="P13" s="33">
        <f>E13/$F13</f>
        <v>0.14</v>
      </c>
    </row>
    <row r="14" spans="2:16" ht="14.25">
      <c r="B14" s="1" t="s">
        <v>30</v>
      </c>
      <c r="C14" s="5">
        <v>486</v>
      </c>
      <c r="D14" s="5">
        <v>1071</v>
      </c>
      <c r="E14" s="5">
        <v>327</v>
      </c>
      <c r="F14" s="5">
        <f>SUM(C14:E14)</f>
        <v>1884</v>
      </c>
      <c r="H14" s="1" t="s">
        <v>30</v>
      </c>
      <c r="I14" s="7">
        <f>C14/C$7</f>
        <v>0.38571428571428573</v>
      </c>
      <c r="J14" s="7">
        <f>D14/D$7</f>
        <v>0.4530456852791878</v>
      </c>
      <c r="K14" s="7">
        <f>E14/E$7</f>
        <v>0.7077922077922078</v>
      </c>
      <c r="M14" s="31" t="s">
        <v>30</v>
      </c>
      <c r="N14" s="32">
        <f>C14/$F14</f>
        <v>0.25796178343949044</v>
      </c>
      <c r="O14" s="32">
        <f>D14/$F14</f>
        <v>0.5684713375796179</v>
      </c>
      <c r="P14" s="33">
        <f>E14/$F14</f>
        <v>0.1735668789808917</v>
      </c>
    </row>
    <row r="15" spans="2:16" ht="14.25">
      <c r="B15" s="2" t="s">
        <v>6</v>
      </c>
      <c r="C15" s="6">
        <f>SUM(C11:C14)</f>
        <v>741</v>
      </c>
      <c r="D15" s="6">
        <f>SUM(D11:D14)</f>
        <v>2088</v>
      </c>
      <c r="E15" s="6">
        <f>SUM(E11:E14)</f>
        <v>474</v>
      </c>
      <c r="F15" s="6">
        <f>SUM(F11:F14)</f>
        <v>3303</v>
      </c>
      <c r="M15" s="31" t="s">
        <v>29</v>
      </c>
      <c r="N15" s="32">
        <f>C15/$F15</f>
        <v>0.22434150772025432</v>
      </c>
      <c r="O15" s="32">
        <f>D15/$F15</f>
        <v>0.6321525885558583</v>
      </c>
      <c r="P15" s="33">
        <f>E15/$F15</f>
        <v>0.14350590372388738</v>
      </c>
    </row>
    <row r="16" spans="2:16" ht="15" thickBot="1">
      <c r="B16" s="2" t="s">
        <v>28</v>
      </c>
      <c r="C16" s="6">
        <f>SUM(C11:C13)</f>
        <v>255</v>
      </c>
      <c r="D16" s="6">
        <f>SUM(D11:D13)</f>
        <v>1017</v>
      </c>
      <c r="E16" s="6">
        <f>SUM(E11:E13)</f>
        <v>147</v>
      </c>
      <c r="F16" s="6">
        <f>SUM(F11:F13)</f>
        <v>1419</v>
      </c>
      <c r="H16" s="2" t="s">
        <v>28</v>
      </c>
      <c r="I16" s="12">
        <f>C16/C$7</f>
        <v>0.20238095238095238</v>
      </c>
      <c r="J16" s="12">
        <f>D16/D$7</f>
        <v>0.4302030456852792</v>
      </c>
      <c r="K16" s="12">
        <f>E16/E$7</f>
        <v>0.3181818181818182</v>
      </c>
      <c r="M16" s="77" t="s">
        <v>28</v>
      </c>
      <c r="N16" s="35">
        <f>C16/$F16</f>
        <v>0.17970401691331925</v>
      </c>
      <c r="O16" s="35">
        <f>D16/$F16</f>
        <v>0.7167019027484144</v>
      </c>
      <c r="P16" s="36">
        <f>E16/$F16</f>
        <v>0.10359408033826638</v>
      </c>
    </row>
    <row r="17" spans="2:6" ht="15" thickBot="1">
      <c r="B17" t="s">
        <v>132</v>
      </c>
      <c r="C17" s="10">
        <f>SUM(C7,C15)</f>
        <v>2001</v>
      </c>
      <c r="D17" s="10">
        <f>SUM(D7,D15)</f>
        <v>4452</v>
      </c>
      <c r="E17" s="10">
        <f>SUM(E7,E15)</f>
        <v>936</v>
      </c>
      <c r="F17" s="10">
        <f>SUM(F7,F15)</f>
        <v>7389</v>
      </c>
    </row>
    <row r="18" spans="1:13" ht="15" thickBot="1">
      <c r="A18" s="9" t="s">
        <v>36</v>
      </c>
      <c r="B18" s="80" t="s">
        <v>84</v>
      </c>
      <c r="M18" s="78" t="s">
        <v>142</v>
      </c>
    </row>
    <row r="19" spans="2:16" ht="60">
      <c r="B19" s="64" t="s">
        <v>72</v>
      </c>
      <c r="C19" s="64" t="s">
        <v>18</v>
      </c>
      <c r="D19" s="64" t="s">
        <v>19</v>
      </c>
      <c r="E19" s="64" t="s">
        <v>94</v>
      </c>
      <c r="F19" s="63" t="s">
        <v>29</v>
      </c>
      <c r="H19" s="64" t="s">
        <v>72</v>
      </c>
      <c r="I19" s="64" t="s">
        <v>18</v>
      </c>
      <c r="J19" s="64" t="s">
        <v>19</v>
      </c>
      <c r="K19" s="64" t="s">
        <v>94</v>
      </c>
      <c r="M19" s="60" t="s">
        <v>72</v>
      </c>
      <c r="N19" s="61" t="s">
        <v>18</v>
      </c>
      <c r="O19" s="61" t="s">
        <v>19</v>
      </c>
      <c r="P19" s="62" t="s">
        <v>94</v>
      </c>
    </row>
    <row r="20" spans="2:16" ht="14.25">
      <c r="B20" s="1" t="s">
        <v>78</v>
      </c>
      <c r="C20" s="5">
        <v>45</v>
      </c>
      <c r="D20" s="5">
        <v>447</v>
      </c>
      <c r="E20" s="5">
        <v>30</v>
      </c>
      <c r="F20" s="5">
        <f>SUM(C20:E20)</f>
        <v>522</v>
      </c>
      <c r="H20" s="1" t="s">
        <v>78</v>
      </c>
      <c r="I20" s="7">
        <f>C20/C$7</f>
        <v>0.03571428571428571</v>
      </c>
      <c r="J20" s="7">
        <f>D20/D$7</f>
        <v>0.18908629441624367</v>
      </c>
      <c r="K20" s="7">
        <f>E20/E$7</f>
        <v>0.06493506493506493</v>
      </c>
      <c r="M20" s="31" t="s">
        <v>78</v>
      </c>
      <c r="N20" s="32">
        <f>C20/$F20</f>
        <v>0.08620689655172414</v>
      </c>
      <c r="O20" s="32">
        <f>D20/$F20</f>
        <v>0.8563218390804598</v>
      </c>
      <c r="P20" s="33">
        <f>E20/$F20</f>
        <v>0.05747126436781609</v>
      </c>
    </row>
    <row r="21" spans="2:16" ht="14.25">
      <c r="B21" s="1" t="s">
        <v>79</v>
      </c>
      <c r="C21" s="5">
        <v>57</v>
      </c>
      <c r="D21" s="5">
        <v>345</v>
      </c>
      <c r="E21" s="5">
        <v>69</v>
      </c>
      <c r="F21" s="5">
        <f>SUM(C21:E21)</f>
        <v>471</v>
      </c>
      <c r="H21" s="1" t="s">
        <v>79</v>
      </c>
      <c r="I21" s="7">
        <f>C21/C$7</f>
        <v>0.04523809523809524</v>
      </c>
      <c r="J21" s="7">
        <f>D21/D$7</f>
        <v>0.14593908629441624</v>
      </c>
      <c r="K21" s="7">
        <f>E21/E$7</f>
        <v>0.14935064935064934</v>
      </c>
      <c r="M21" s="31" t="s">
        <v>79</v>
      </c>
      <c r="N21" s="32">
        <f>C21/$F21</f>
        <v>0.12101910828025478</v>
      </c>
      <c r="O21" s="32">
        <f>D21/$F21</f>
        <v>0.732484076433121</v>
      </c>
      <c r="P21" s="33">
        <f>E21/$F21</f>
        <v>0.1464968152866242</v>
      </c>
    </row>
    <row r="22" spans="2:16" ht="14.25">
      <c r="B22" s="1" t="s">
        <v>80</v>
      </c>
      <c r="C22" s="5">
        <v>33</v>
      </c>
      <c r="D22" s="5">
        <v>60</v>
      </c>
      <c r="E22" s="5">
        <v>27</v>
      </c>
      <c r="F22" s="5">
        <f>SUM(C22:E22)</f>
        <v>120</v>
      </c>
      <c r="H22" s="1" t="s">
        <v>80</v>
      </c>
      <c r="I22" s="7">
        <f>C22/C$7</f>
        <v>0.02619047619047619</v>
      </c>
      <c r="J22" s="7">
        <f>D22/D$7</f>
        <v>0.025380710659898477</v>
      </c>
      <c r="K22" s="7">
        <f>E22/E$7</f>
        <v>0.05844155844155844</v>
      </c>
      <c r="M22" s="31" t="s">
        <v>80</v>
      </c>
      <c r="N22" s="32">
        <f>C22/$F22</f>
        <v>0.275</v>
      </c>
      <c r="O22" s="32">
        <f>D22/$F22</f>
        <v>0.5</v>
      </c>
      <c r="P22" s="33">
        <f>E22/$F22</f>
        <v>0.225</v>
      </c>
    </row>
    <row r="23" spans="2:16" ht="14.25">
      <c r="B23" s="1" t="s">
        <v>30</v>
      </c>
      <c r="C23" s="5">
        <v>246</v>
      </c>
      <c r="D23" s="5">
        <v>900</v>
      </c>
      <c r="E23" s="5">
        <v>264</v>
      </c>
      <c r="F23" s="5">
        <f>SUM(C23:E23)</f>
        <v>1410</v>
      </c>
      <c r="H23" s="1" t="s">
        <v>30</v>
      </c>
      <c r="I23" s="7">
        <f>C23/C$7</f>
        <v>0.19523809523809524</v>
      </c>
      <c r="J23" s="7">
        <f>D23/D$7</f>
        <v>0.38071065989847713</v>
      </c>
      <c r="K23" s="7">
        <f>E23/E$7</f>
        <v>0.5714285714285714</v>
      </c>
      <c r="M23" s="31" t="s">
        <v>30</v>
      </c>
      <c r="N23" s="32">
        <f>C23/$F23</f>
        <v>0.17446808510638298</v>
      </c>
      <c r="O23" s="32">
        <f>D23/$F23</f>
        <v>0.6382978723404256</v>
      </c>
      <c r="P23" s="33">
        <f>E23/$F23</f>
        <v>0.18723404255319148</v>
      </c>
    </row>
    <row r="24" spans="2:16" ht="14.25">
      <c r="B24" s="2" t="s">
        <v>6</v>
      </c>
      <c r="C24" s="6">
        <f>SUM(C20:C23)</f>
        <v>381</v>
      </c>
      <c r="D24" s="6">
        <f>SUM(D20:D23)</f>
        <v>1752</v>
      </c>
      <c r="E24" s="6">
        <f>SUM(E20:E23)</f>
        <v>390</v>
      </c>
      <c r="F24" s="6">
        <f>SUM(F20:F23)</f>
        <v>2523</v>
      </c>
      <c r="M24" s="31" t="s">
        <v>29</v>
      </c>
      <c r="N24" s="32">
        <f>C24/$F24</f>
        <v>0.15101070154577884</v>
      </c>
      <c r="O24" s="32">
        <f>D24/$F24</f>
        <v>0.6944114149821641</v>
      </c>
      <c r="P24" s="33">
        <f>E24/$F24</f>
        <v>0.1545778834720571</v>
      </c>
    </row>
    <row r="25" spans="2:16" ht="15" thickBot="1">
      <c r="B25" s="2" t="s">
        <v>28</v>
      </c>
      <c r="C25" s="6">
        <f>SUM(C20:C22)</f>
        <v>135</v>
      </c>
      <c r="D25" s="6">
        <f>SUM(D20:D22)</f>
        <v>852</v>
      </c>
      <c r="E25" s="6">
        <f>SUM(E20:E22)</f>
        <v>126</v>
      </c>
      <c r="F25" s="6">
        <f>SUM(F20:F22)</f>
        <v>1113</v>
      </c>
      <c r="H25" s="2" t="s">
        <v>28</v>
      </c>
      <c r="I25" s="12">
        <f>C25/C$7</f>
        <v>0.10714285714285714</v>
      </c>
      <c r="J25" s="12">
        <f>D25/D$7</f>
        <v>0.3604060913705584</v>
      </c>
      <c r="K25" s="12">
        <f>E25/E$7</f>
        <v>0.2727272727272727</v>
      </c>
      <c r="M25" s="77" t="s">
        <v>28</v>
      </c>
      <c r="N25" s="35">
        <f>C25/$F25</f>
        <v>0.12129380053908356</v>
      </c>
      <c r="O25" s="35">
        <f>D25/$F25</f>
        <v>0.7654986522911051</v>
      </c>
      <c r="P25" s="36">
        <f>E25/$F25</f>
        <v>0.11320754716981132</v>
      </c>
    </row>
    <row r="26" spans="1:13" ht="15" thickBot="1">
      <c r="A26" s="9" t="s">
        <v>36</v>
      </c>
      <c r="B26" s="80" t="s">
        <v>85</v>
      </c>
      <c r="M26" s="78" t="s">
        <v>141</v>
      </c>
    </row>
    <row r="27" spans="2:16" ht="60">
      <c r="B27" s="64" t="s">
        <v>72</v>
      </c>
      <c r="C27" s="64" t="s">
        <v>18</v>
      </c>
      <c r="D27" s="64" t="s">
        <v>19</v>
      </c>
      <c r="E27" s="64" t="s">
        <v>94</v>
      </c>
      <c r="F27" s="63" t="s">
        <v>29</v>
      </c>
      <c r="H27" s="64" t="s">
        <v>72</v>
      </c>
      <c r="I27" s="64" t="s">
        <v>18</v>
      </c>
      <c r="J27" s="64" t="s">
        <v>19</v>
      </c>
      <c r="K27" s="64" t="s">
        <v>94</v>
      </c>
      <c r="M27" s="60" t="s">
        <v>72</v>
      </c>
      <c r="N27" s="61" t="s">
        <v>18</v>
      </c>
      <c r="O27" s="61" t="s">
        <v>19</v>
      </c>
      <c r="P27" s="62" t="s">
        <v>94</v>
      </c>
    </row>
    <row r="28" spans="2:16" ht="14.25">
      <c r="B28" s="1" t="s">
        <v>78</v>
      </c>
      <c r="C28" s="5">
        <v>195</v>
      </c>
      <c r="D28" s="5">
        <v>711</v>
      </c>
      <c r="E28" s="5">
        <v>66</v>
      </c>
      <c r="F28" s="5">
        <f>SUM(C28:E28)</f>
        <v>972</v>
      </c>
      <c r="H28" s="1" t="s">
        <v>78</v>
      </c>
      <c r="I28" s="7">
        <f>C28/C$7</f>
        <v>0.15476190476190477</v>
      </c>
      <c r="J28" s="7">
        <f>D28/D$7</f>
        <v>0.30076142131979694</v>
      </c>
      <c r="K28" s="7">
        <f>E28/E$7</f>
        <v>0.14285714285714285</v>
      </c>
      <c r="M28" s="31" t="s">
        <v>78</v>
      </c>
      <c r="N28" s="32">
        <f>C28/$F28</f>
        <v>0.2006172839506173</v>
      </c>
      <c r="O28" s="32">
        <f>D28/$F28</f>
        <v>0.7314814814814815</v>
      </c>
      <c r="P28" s="33">
        <f>E28/$F28</f>
        <v>0.06790123456790123</v>
      </c>
    </row>
    <row r="29" spans="2:16" ht="14.25">
      <c r="B29" s="1" t="s">
        <v>79</v>
      </c>
      <c r="C29" s="5">
        <v>249</v>
      </c>
      <c r="D29" s="5">
        <v>519</v>
      </c>
      <c r="E29" s="5">
        <v>93</v>
      </c>
      <c r="F29" s="5">
        <f>SUM(C29:E29)</f>
        <v>861</v>
      </c>
      <c r="H29" s="1" t="s">
        <v>79</v>
      </c>
      <c r="I29" s="7">
        <f>C29/C$7</f>
        <v>0.1976190476190476</v>
      </c>
      <c r="J29" s="7">
        <f>D29/D$7</f>
        <v>0.21954314720812182</v>
      </c>
      <c r="K29" s="7">
        <f>E29/E$7</f>
        <v>0.2012987012987013</v>
      </c>
      <c r="M29" s="31" t="s">
        <v>79</v>
      </c>
      <c r="N29" s="32">
        <f>C29/$F29</f>
        <v>0.289198606271777</v>
      </c>
      <c r="O29" s="32">
        <f>D29/$F29</f>
        <v>0.6027874564459931</v>
      </c>
      <c r="P29" s="33">
        <f>E29/$F29</f>
        <v>0.10801393728222997</v>
      </c>
    </row>
    <row r="30" spans="2:16" ht="14.25">
      <c r="B30" s="1" t="s">
        <v>80</v>
      </c>
      <c r="C30" s="5">
        <v>90</v>
      </c>
      <c r="D30" s="5">
        <v>135</v>
      </c>
      <c r="E30" s="5">
        <v>27</v>
      </c>
      <c r="F30" s="5">
        <f>SUM(C30:E30)</f>
        <v>252</v>
      </c>
      <c r="H30" s="1" t="s">
        <v>80</v>
      </c>
      <c r="I30" s="7">
        <f>C30/C$7</f>
        <v>0.07142857142857142</v>
      </c>
      <c r="J30" s="7">
        <f>D30/D$7</f>
        <v>0.05710659898477157</v>
      </c>
      <c r="K30" s="7">
        <f>E30/E$7</f>
        <v>0.05844155844155844</v>
      </c>
      <c r="M30" s="31" t="s">
        <v>80</v>
      </c>
      <c r="N30" s="32">
        <f>C30/$F30</f>
        <v>0.35714285714285715</v>
      </c>
      <c r="O30" s="32">
        <f>D30/$F30</f>
        <v>0.5357142857142857</v>
      </c>
      <c r="P30" s="33">
        <f>E30/$F30</f>
        <v>0.10714285714285714</v>
      </c>
    </row>
    <row r="31" spans="2:16" ht="14.25">
      <c r="B31" s="1" t="s">
        <v>30</v>
      </c>
      <c r="C31" s="5">
        <v>1092</v>
      </c>
      <c r="D31" s="5">
        <v>1335</v>
      </c>
      <c r="E31" s="5">
        <v>357</v>
      </c>
      <c r="F31" s="5">
        <f>SUM(C31:E31)</f>
        <v>2784</v>
      </c>
      <c r="H31" s="1" t="s">
        <v>30</v>
      </c>
      <c r="I31" s="7">
        <f>C31/C$7</f>
        <v>0.8666666666666667</v>
      </c>
      <c r="J31" s="7">
        <f>D31/D$7</f>
        <v>0.5647208121827412</v>
      </c>
      <c r="K31" s="7">
        <f>E31/E$7</f>
        <v>0.7727272727272727</v>
      </c>
      <c r="M31" s="31" t="s">
        <v>30</v>
      </c>
      <c r="N31" s="32">
        <f>C31/$F31</f>
        <v>0.3922413793103448</v>
      </c>
      <c r="O31" s="32">
        <f>D31/$F31</f>
        <v>0.4795258620689655</v>
      </c>
      <c r="P31" s="33">
        <f>E31/$F31</f>
        <v>0.12823275862068967</v>
      </c>
    </row>
    <row r="32" spans="2:16" ht="14.25">
      <c r="B32" s="2" t="s">
        <v>6</v>
      </c>
      <c r="C32" s="6">
        <f>SUM(C28:C31)</f>
        <v>1626</v>
      </c>
      <c r="D32" s="6">
        <f>SUM(D28:D31)</f>
        <v>2700</v>
      </c>
      <c r="E32" s="6">
        <f>SUM(E28:E31)</f>
        <v>543</v>
      </c>
      <c r="F32" s="6">
        <f>SUM(F28:F31)</f>
        <v>4869</v>
      </c>
      <c r="M32" s="31" t="s">
        <v>29</v>
      </c>
      <c r="N32" s="32">
        <f>C32/$F32</f>
        <v>0.33394947627849664</v>
      </c>
      <c r="O32" s="32">
        <f>D32/$F32</f>
        <v>0.5545286506469501</v>
      </c>
      <c r="P32" s="33">
        <f>E32/$F32</f>
        <v>0.1115218730745533</v>
      </c>
    </row>
    <row r="33" spans="2:16" ht="15" thickBot="1">
      <c r="B33" s="2" t="s">
        <v>28</v>
      </c>
      <c r="C33" s="6">
        <f>SUM(C28:C30)</f>
        <v>534</v>
      </c>
      <c r="D33" s="6">
        <f>SUM(D28:D30)</f>
        <v>1365</v>
      </c>
      <c r="E33" s="6">
        <f>SUM(E28:E30)</f>
        <v>186</v>
      </c>
      <c r="F33" s="6">
        <f>SUM(F28:F30)</f>
        <v>2085</v>
      </c>
      <c r="H33" s="2" t="s">
        <v>28</v>
      </c>
      <c r="I33" s="12">
        <f>C33/C$7</f>
        <v>0.4238095238095238</v>
      </c>
      <c r="J33" s="12">
        <f>D33/D$7</f>
        <v>0.5774111675126904</v>
      </c>
      <c r="K33" s="12">
        <f>E33/E$7</f>
        <v>0.4025974025974026</v>
      </c>
      <c r="M33" s="77" t="s">
        <v>28</v>
      </c>
      <c r="N33" s="35">
        <f>C33/$F33</f>
        <v>0.25611510791366904</v>
      </c>
      <c r="O33" s="35">
        <f>D33/$F33</f>
        <v>0.6546762589928058</v>
      </c>
      <c r="P33" s="36">
        <f>E33/$F33</f>
        <v>0.08920863309352518</v>
      </c>
    </row>
    <row r="34" spans="2:6" ht="15" thickBot="1">
      <c r="B34" t="s">
        <v>132</v>
      </c>
      <c r="C34" s="10">
        <f>SUM(C24,C32)</f>
        <v>2007</v>
      </c>
      <c r="D34" s="10">
        <f>SUM(D24,D32)</f>
        <v>4452</v>
      </c>
      <c r="E34" s="10">
        <f>SUM(E24,E32)</f>
        <v>933</v>
      </c>
      <c r="F34" s="10">
        <f>SUM(F24,F32)</f>
        <v>7392</v>
      </c>
    </row>
    <row r="35" spans="1:13" ht="15" thickBot="1">
      <c r="A35" s="9" t="s">
        <v>138</v>
      </c>
      <c r="B35" s="80" t="s">
        <v>87</v>
      </c>
      <c r="M35" s="78" t="s">
        <v>140</v>
      </c>
    </row>
    <row r="36" spans="2:16" ht="60">
      <c r="B36" s="64" t="s">
        <v>72</v>
      </c>
      <c r="C36" s="64" t="s">
        <v>18</v>
      </c>
      <c r="D36" s="64" t="s">
        <v>19</v>
      </c>
      <c r="E36" s="64" t="s">
        <v>94</v>
      </c>
      <c r="F36" s="63" t="s">
        <v>29</v>
      </c>
      <c r="H36" s="64" t="s">
        <v>72</v>
      </c>
      <c r="I36" s="64" t="s">
        <v>18</v>
      </c>
      <c r="J36" s="64" t="s">
        <v>19</v>
      </c>
      <c r="K36" s="64" t="s">
        <v>94</v>
      </c>
      <c r="M36" s="60" t="s">
        <v>72</v>
      </c>
      <c r="N36" s="61" t="s">
        <v>18</v>
      </c>
      <c r="O36" s="61" t="s">
        <v>19</v>
      </c>
      <c r="P36" s="62" t="s">
        <v>94</v>
      </c>
    </row>
    <row r="37" spans="2:16" ht="14.25">
      <c r="B37" s="1" t="s">
        <v>78</v>
      </c>
      <c r="C37" s="5">
        <v>45</v>
      </c>
      <c r="D37" s="5">
        <v>483</v>
      </c>
      <c r="E37" s="5">
        <v>36</v>
      </c>
      <c r="F37" s="5">
        <f>SUM(C37:E37)</f>
        <v>564</v>
      </c>
      <c r="H37" s="1" t="s">
        <v>78</v>
      </c>
      <c r="I37" s="7">
        <f>C37/C$7</f>
        <v>0.03571428571428571</v>
      </c>
      <c r="J37" s="7">
        <f>D37/D$7</f>
        <v>0.20431472081218274</v>
      </c>
      <c r="K37" s="7">
        <f>E37/E$7</f>
        <v>0.07792207792207792</v>
      </c>
      <c r="M37" s="31" t="s">
        <v>78</v>
      </c>
      <c r="N37" s="32">
        <f>C37/$F37</f>
        <v>0.0797872340425532</v>
      </c>
      <c r="O37" s="32">
        <f>D37/$F37</f>
        <v>0.8563829787234043</v>
      </c>
      <c r="P37" s="33">
        <f>E37/$F37</f>
        <v>0.06382978723404255</v>
      </c>
    </row>
    <row r="38" spans="2:16" ht="14.25">
      <c r="B38" s="1" t="s">
        <v>79</v>
      </c>
      <c r="C38" s="5">
        <v>78</v>
      </c>
      <c r="D38" s="5">
        <v>297</v>
      </c>
      <c r="E38" s="5">
        <v>54</v>
      </c>
      <c r="F38" s="5">
        <f>SUM(C38:E38)</f>
        <v>429</v>
      </c>
      <c r="H38" s="1" t="s">
        <v>79</v>
      </c>
      <c r="I38" s="7">
        <f>C38/C$7</f>
        <v>0.06190476190476191</v>
      </c>
      <c r="J38" s="7">
        <f>D38/D$7</f>
        <v>0.12563451776649745</v>
      </c>
      <c r="K38" s="7">
        <f>E38/E$7</f>
        <v>0.11688311688311688</v>
      </c>
      <c r="M38" s="31" t="s">
        <v>79</v>
      </c>
      <c r="N38" s="32">
        <f>C38/$F38</f>
        <v>0.18181818181818182</v>
      </c>
      <c r="O38" s="32">
        <f>D38/$F38</f>
        <v>0.6923076923076923</v>
      </c>
      <c r="P38" s="33">
        <f>E38/$F38</f>
        <v>0.1258741258741259</v>
      </c>
    </row>
    <row r="39" spans="2:16" ht="14.25">
      <c r="B39" s="1" t="s">
        <v>80</v>
      </c>
      <c r="C39" s="5">
        <v>24</v>
      </c>
      <c r="D39" s="5">
        <v>60</v>
      </c>
      <c r="E39" s="5">
        <v>12</v>
      </c>
      <c r="F39" s="5">
        <f>SUM(C39:E39)</f>
        <v>96</v>
      </c>
      <c r="H39" s="1" t="s">
        <v>80</v>
      </c>
      <c r="I39" s="7">
        <f>C39/C$7</f>
        <v>0.01904761904761905</v>
      </c>
      <c r="J39" s="7">
        <f>D39/D$7</f>
        <v>0.025380710659898477</v>
      </c>
      <c r="K39" s="7">
        <f>E39/E$7</f>
        <v>0.025974025974025976</v>
      </c>
      <c r="M39" s="31" t="s">
        <v>80</v>
      </c>
      <c r="N39" s="32">
        <f>C39/$F39</f>
        <v>0.25</v>
      </c>
      <c r="O39" s="32">
        <f>D39/$F39</f>
        <v>0.625</v>
      </c>
      <c r="P39" s="33">
        <f>E39/$F39</f>
        <v>0.125</v>
      </c>
    </row>
    <row r="40" spans="2:16" ht="14.25">
      <c r="B40" s="1" t="s">
        <v>30</v>
      </c>
      <c r="C40" s="5">
        <v>147</v>
      </c>
      <c r="D40" s="5">
        <v>426</v>
      </c>
      <c r="E40" s="5">
        <v>135</v>
      </c>
      <c r="F40" s="5">
        <f>SUM(C40:E40)</f>
        <v>708</v>
      </c>
      <c r="H40" s="1" t="s">
        <v>30</v>
      </c>
      <c r="I40" s="7">
        <f>C40/C$7</f>
        <v>0.11666666666666667</v>
      </c>
      <c r="J40" s="7">
        <f>D40/D$7</f>
        <v>0.1802030456852792</v>
      </c>
      <c r="K40" s="7">
        <f>E40/E$7</f>
        <v>0.2922077922077922</v>
      </c>
      <c r="M40" s="31" t="s">
        <v>30</v>
      </c>
      <c r="N40" s="32">
        <f>C40/$F40</f>
        <v>0.2076271186440678</v>
      </c>
      <c r="O40" s="32">
        <f>D40/$F40</f>
        <v>0.6016949152542372</v>
      </c>
      <c r="P40" s="33">
        <f>E40/$F40</f>
        <v>0.1906779661016949</v>
      </c>
    </row>
    <row r="41" spans="2:16" ht="14.25">
      <c r="B41" s="2" t="s">
        <v>6</v>
      </c>
      <c r="C41" s="6">
        <f>SUM(C37:C40)</f>
        <v>294</v>
      </c>
      <c r="D41" s="6">
        <f>SUM(D37:D40)</f>
        <v>1266</v>
      </c>
      <c r="E41" s="6">
        <f>SUM(E37:E40)</f>
        <v>237</v>
      </c>
      <c r="F41" s="6">
        <f>SUM(F37:F40)</f>
        <v>1797</v>
      </c>
      <c r="M41" s="31" t="s">
        <v>29</v>
      </c>
      <c r="N41" s="32">
        <f>C41/$F41</f>
        <v>0.1636060100166945</v>
      </c>
      <c r="O41" s="32">
        <f>D41/$F41</f>
        <v>0.7045075125208681</v>
      </c>
      <c r="P41" s="33">
        <f>E41/$F41</f>
        <v>0.1318864774624374</v>
      </c>
    </row>
    <row r="42" spans="2:16" ht="15" thickBot="1">
      <c r="B42" s="2" t="s">
        <v>28</v>
      </c>
      <c r="C42" s="6">
        <f>SUM(C37:C39)</f>
        <v>147</v>
      </c>
      <c r="D42" s="6">
        <f>SUM(D37:D39)</f>
        <v>840</v>
      </c>
      <c r="E42" s="6">
        <f>SUM(E37:E39)</f>
        <v>102</v>
      </c>
      <c r="F42" s="6">
        <f>SUM(F37:F39)</f>
        <v>1089</v>
      </c>
      <c r="H42" s="2" t="s">
        <v>28</v>
      </c>
      <c r="I42" s="12">
        <f>C42/C$7</f>
        <v>0.11666666666666667</v>
      </c>
      <c r="J42" s="12">
        <f>D42/D$7</f>
        <v>0.3553299492385787</v>
      </c>
      <c r="K42" s="12">
        <f>E42/E$7</f>
        <v>0.22077922077922077</v>
      </c>
      <c r="M42" s="77" t="s">
        <v>28</v>
      </c>
      <c r="N42" s="35">
        <f>C42/$F42</f>
        <v>0.1349862258953168</v>
      </c>
      <c r="O42" s="35">
        <f>D42/$F42</f>
        <v>0.7713498622589532</v>
      </c>
      <c r="P42" s="36">
        <f>E42/$F42</f>
        <v>0.09366391184573003</v>
      </c>
    </row>
    <row r="43" spans="1:13" ht="15" thickBot="1">
      <c r="A43" s="9" t="s">
        <v>138</v>
      </c>
      <c r="B43" s="82" t="s">
        <v>88</v>
      </c>
      <c r="M43" s="78" t="s">
        <v>139</v>
      </c>
    </row>
    <row r="44" spans="2:16" ht="60">
      <c r="B44" s="64" t="s">
        <v>72</v>
      </c>
      <c r="C44" s="64" t="s">
        <v>18</v>
      </c>
      <c r="D44" s="64" t="s">
        <v>19</v>
      </c>
      <c r="E44" s="64" t="s">
        <v>94</v>
      </c>
      <c r="F44" s="63" t="s">
        <v>29</v>
      </c>
      <c r="H44" s="64" t="s">
        <v>72</v>
      </c>
      <c r="I44" s="64" t="s">
        <v>18</v>
      </c>
      <c r="J44" s="64" t="s">
        <v>19</v>
      </c>
      <c r="K44" s="64" t="s">
        <v>94</v>
      </c>
      <c r="M44" s="60" t="s">
        <v>72</v>
      </c>
      <c r="N44" s="61" t="s">
        <v>18</v>
      </c>
      <c r="O44" s="61" t="s">
        <v>19</v>
      </c>
      <c r="P44" s="62" t="s">
        <v>94</v>
      </c>
    </row>
    <row r="45" spans="2:16" ht="14.25">
      <c r="B45" s="1" t="s">
        <v>78</v>
      </c>
      <c r="C45" s="5">
        <v>6</v>
      </c>
      <c r="D45" s="5">
        <v>72</v>
      </c>
      <c r="E45" s="5">
        <v>6</v>
      </c>
      <c r="F45" s="5">
        <f>SUM(C45:E45)</f>
        <v>84</v>
      </c>
      <c r="H45" s="1" t="s">
        <v>78</v>
      </c>
      <c r="I45" s="7">
        <f>C45/C$7</f>
        <v>0.004761904761904762</v>
      </c>
      <c r="J45" s="7">
        <f>D45/D$7</f>
        <v>0.030456852791878174</v>
      </c>
      <c r="K45" s="7">
        <f>E45/E$7</f>
        <v>0.012987012987012988</v>
      </c>
      <c r="M45" s="31" t="s">
        <v>78</v>
      </c>
      <c r="N45" s="32">
        <f>C45/$F45</f>
        <v>0.07142857142857142</v>
      </c>
      <c r="O45" s="32">
        <f>D45/$F45</f>
        <v>0.8571428571428571</v>
      </c>
      <c r="P45" s="33">
        <f>E45/$F45</f>
        <v>0.07142857142857142</v>
      </c>
    </row>
    <row r="46" spans="2:16" ht="14.25">
      <c r="B46" s="1" t="s">
        <v>79</v>
      </c>
      <c r="C46" s="5">
        <v>12</v>
      </c>
      <c r="D46" s="5">
        <v>72</v>
      </c>
      <c r="E46" s="5">
        <v>9</v>
      </c>
      <c r="F46" s="5">
        <f>SUM(C46:E46)</f>
        <v>93</v>
      </c>
      <c r="H46" s="1" t="s">
        <v>79</v>
      </c>
      <c r="I46" s="7">
        <f>C46/C$7</f>
        <v>0.009523809523809525</v>
      </c>
      <c r="J46" s="7">
        <f>D46/D$7</f>
        <v>0.030456852791878174</v>
      </c>
      <c r="K46" s="7">
        <f>E46/E$7</f>
        <v>0.01948051948051948</v>
      </c>
      <c r="M46" s="31" t="s">
        <v>79</v>
      </c>
      <c r="N46" s="32">
        <f>C46/$F46</f>
        <v>0.12903225806451613</v>
      </c>
      <c r="O46" s="32">
        <f>D46/$F46</f>
        <v>0.7741935483870968</v>
      </c>
      <c r="P46" s="33">
        <f>E46/$F46</f>
        <v>0.0967741935483871</v>
      </c>
    </row>
    <row r="47" spans="2:16" ht="14.25">
      <c r="B47" s="1" t="s">
        <v>80</v>
      </c>
      <c r="C47" s="5" t="s">
        <v>20</v>
      </c>
      <c r="D47" s="5">
        <v>18</v>
      </c>
      <c r="E47" s="5">
        <v>6</v>
      </c>
      <c r="F47" s="5">
        <f>SUM(C47:E47)</f>
        <v>24</v>
      </c>
      <c r="H47" s="1" t="s">
        <v>80</v>
      </c>
      <c r="I47" s="7" t="s">
        <v>20</v>
      </c>
      <c r="J47" s="7">
        <f>D47/D$7</f>
        <v>0.007614213197969543</v>
      </c>
      <c r="K47" s="7">
        <f>E47/E$7</f>
        <v>0.012987012987012988</v>
      </c>
      <c r="M47" s="31" t="s">
        <v>80</v>
      </c>
      <c r="N47" s="81" t="s">
        <v>134</v>
      </c>
      <c r="O47" s="32">
        <f>D47/$F47</f>
        <v>0.75</v>
      </c>
      <c r="P47" s="33">
        <f>E47/$F47</f>
        <v>0.25</v>
      </c>
    </row>
    <row r="48" spans="2:16" ht="15" customHeight="1">
      <c r="B48" s="1" t="s">
        <v>30</v>
      </c>
      <c r="C48" s="5">
        <v>45</v>
      </c>
      <c r="D48" s="5">
        <v>186</v>
      </c>
      <c r="E48" s="5">
        <v>45</v>
      </c>
      <c r="F48" s="5">
        <f>SUM(C48:E48)</f>
        <v>276</v>
      </c>
      <c r="H48" s="1" t="s">
        <v>30</v>
      </c>
      <c r="I48" s="7">
        <f>C48/C$7</f>
        <v>0.03571428571428571</v>
      </c>
      <c r="J48" s="7">
        <f>D48/D$7</f>
        <v>0.07868020304568528</v>
      </c>
      <c r="K48" s="7">
        <f>E48/E$7</f>
        <v>0.09740259740259741</v>
      </c>
      <c r="M48" s="31" t="s">
        <v>30</v>
      </c>
      <c r="N48" s="32">
        <f>C48/$F48</f>
        <v>0.16304347826086957</v>
      </c>
      <c r="O48" s="32">
        <f>D48/$F48</f>
        <v>0.6739130434782609</v>
      </c>
      <c r="P48" s="33">
        <f>E48/$F48</f>
        <v>0.16304347826086957</v>
      </c>
    </row>
    <row r="49" spans="2:16" ht="14.25">
      <c r="B49" s="2" t="s">
        <v>6</v>
      </c>
      <c r="C49" s="6">
        <f>SUM(C45:C48)</f>
        <v>63</v>
      </c>
      <c r="D49" s="6">
        <f>SUM(D45:D48)</f>
        <v>348</v>
      </c>
      <c r="E49" s="6">
        <f>SUM(E45:E48)</f>
        <v>66</v>
      </c>
      <c r="F49" s="6">
        <f>SUM(F45:F48)</f>
        <v>477</v>
      </c>
      <c r="M49" s="31" t="s">
        <v>29</v>
      </c>
      <c r="N49" s="32">
        <f>C49/$F49</f>
        <v>0.1320754716981132</v>
      </c>
      <c r="O49" s="32">
        <f>D49/$F49</f>
        <v>0.7295597484276729</v>
      </c>
      <c r="P49" s="33">
        <f>E49/$F49</f>
        <v>0.13836477987421383</v>
      </c>
    </row>
    <row r="50" spans="2:16" ht="15" thickBot="1">
      <c r="B50" s="2" t="s">
        <v>28</v>
      </c>
      <c r="C50" s="6">
        <f>SUM(C45:C47)</f>
        <v>18</v>
      </c>
      <c r="D50" s="6">
        <f>SUM(D45:D47)</f>
        <v>162</v>
      </c>
      <c r="E50" s="6">
        <f>SUM(E45:E47)</f>
        <v>21</v>
      </c>
      <c r="F50" s="6">
        <f>SUM(F45:F47)</f>
        <v>201</v>
      </c>
      <c r="H50" s="2" t="s">
        <v>28</v>
      </c>
      <c r="I50" s="12">
        <f>C50/C$7</f>
        <v>0.014285714285714285</v>
      </c>
      <c r="J50" s="12">
        <f>D50/D$7</f>
        <v>0.06852791878172589</v>
      </c>
      <c r="K50" s="12">
        <f>E50/E$7</f>
        <v>0.045454545454545456</v>
      </c>
      <c r="M50" s="77" t="s">
        <v>28</v>
      </c>
      <c r="N50" s="35">
        <f>C50/$F50</f>
        <v>0.08955223880597014</v>
      </c>
      <c r="O50" s="35">
        <f>D50/$F50</f>
        <v>0.8059701492537313</v>
      </c>
      <c r="P50" s="36">
        <f>E50/$F50</f>
        <v>0.1044776119402985</v>
      </c>
    </row>
    <row r="51" spans="1:13" ht="15" thickBot="1">
      <c r="A51" s="9" t="s">
        <v>138</v>
      </c>
      <c r="B51" s="80" t="s">
        <v>90</v>
      </c>
      <c r="M51" s="78" t="s">
        <v>137</v>
      </c>
    </row>
    <row r="52" spans="2:16" ht="60">
      <c r="B52" s="64" t="s">
        <v>72</v>
      </c>
      <c r="C52" s="64" t="s">
        <v>18</v>
      </c>
      <c r="D52" s="64" t="s">
        <v>19</v>
      </c>
      <c r="E52" s="64" t="s">
        <v>94</v>
      </c>
      <c r="F52" s="63" t="s">
        <v>29</v>
      </c>
      <c r="H52" s="64" t="s">
        <v>72</v>
      </c>
      <c r="I52" s="64" t="s">
        <v>18</v>
      </c>
      <c r="J52" s="64" t="s">
        <v>19</v>
      </c>
      <c r="K52" s="64" t="s">
        <v>94</v>
      </c>
      <c r="M52" s="60" t="s">
        <v>72</v>
      </c>
      <c r="N52" s="61" t="s">
        <v>18</v>
      </c>
      <c r="O52" s="61" t="s">
        <v>19</v>
      </c>
      <c r="P52" s="62" t="s">
        <v>94</v>
      </c>
    </row>
    <row r="53" spans="2:16" ht="14.25">
      <c r="B53" s="1" t="s">
        <v>78</v>
      </c>
      <c r="C53" s="5">
        <v>186</v>
      </c>
      <c r="D53" s="5">
        <v>606</v>
      </c>
      <c r="E53" s="5">
        <v>54</v>
      </c>
      <c r="F53" s="5">
        <f>SUM(C53:E53)</f>
        <v>846</v>
      </c>
      <c r="H53" s="1" t="s">
        <v>78</v>
      </c>
      <c r="I53" s="7">
        <f>C53/C$7</f>
        <v>0.14761904761904762</v>
      </c>
      <c r="J53" s="7">
        <f>D53/D$7</f>
        <v>0.2563451776649746</v>
      </c>
      <c r="K53" s="7">
        <f>E53/E$7</f>
        <v>0.11688311688311688</v>
      </c>
      <c r="M53" s="31" t="s">
        <v>78</v>
      </c>
      <c r="N53" s="32">
        <f>C53/$F53</f>
        <v>0.2198581560283688</v>
      </c>
      <c r="O53" s="32">
        <f>D53/$F53</f>
        <v>0.7163120567375887</v>
      </c>
      <c r="P53" s="33">
        <f>E53/$F53</f>
        <v>0.06382978723404255</v>
      </c>
    </row>
    <row r="54" spans="2:16" ht="14.25">
      <c r="B54" s="1" t="s">
        <v>79</v>
      </c>
      <c r="C54" s="5">
        <v>219</v>
      </c>
      <c r="D54" s="5">
        <v>498</v>
      </c>
      <c r="E54" s="5">
        <v>96</v>
      </c>
      <c r="F54" s="5">
        <f>SUM(C54:E54)</f>
        <v>813</v>
      </c>
      <c r="H54" s="1" t="s">
        <v>79</v>
      </c>
      <c r="I54" s="7">
        <f>C54/C$7</f>
        <v>0.1738095238095238</v>
      </c>
      <c r="J54" s="7">
        <f>D54/D$7</f>
        <v>0.21065989847715735</v>
      </c>
      <c r="K54" s="7">
        <f>E54/E$7</f>
        <v>0.2077922077922078</v>
      </c>
      <c r="M54" s="31" t="s">
        <v>79</v>
      </c>
      <c r="N54" s="32">
        <f>C54/$F54</f>
        <v>0.2693726937269373</v>
      </c>
      <c r="O54" s="32">
        <f>D54/$F54</f>
        <v>0.6125461254612546</v>
      </c>
      <c r="P54" s="33">
        <f>E54/$F54</f>
        <v>0.11808118081180811</v>
      </c>
    </row>
    <row r="55" spans="2:16" ht="14.25">
      <c r="B55" s="1" t="s">
        <v>80</v>
      </c>
      <c r="C55" s="5">
        <v>99</v>
      </c>
      <c r="D55" s="5">
        <v>114</v>
      </c>
      <c r="E55" s="5">
        <v>33</v>
      </c>
      <c r="F55" s="5">
        <f>SUM(C55:E55)</f>
        <v>246</v>
      </c>
      <c r="H55" s="1" t="s">
        <v>80</v>
      </c>
      <c r="I55" s="7">
        <f>C55/C$7</f>
        <v>0.07857142857142857</v>
      </c>
      <c r="J55" s="7">
        <f>D55/D$7</f>
        <v>0.048223350253807105</v>
      </c>
      <c r="K55" s="7">
        <f>E55/E$7</f>
        <v>0.07142857142857142</v>
      </c>
      <c r="M55" s="31" t="s">
        <v>80</v>
      </c>
      <c r="N55" s="32">
        <f>C55/$F55</f>
        <v>0.4024390243902439</v>
      </c>
      <c r="O55" s="32">
        <f>D55/$F55</f>
        <v>0.4634146341463415</v>
      </c>
      <c r="P55" s="33">
        <f>E55/$F55</f>
        <v>0.13414634146341464</v>
      </c>
    </row>
    <row r="56" spans="2:16" ht="14.25">
      <c r="B56" s="1" t="s">
        <v>30</v>
      </c>
      <c r="C56" s="5">
        <v>1146</v>
      </c>
      <c r="D56" s="5">
        <v>1626</v>
      </c>
      <c r="E56" s="5">
        <v>441</v>
      </c>
      <c r="F56" s="5">
        <f>SUM(C56:E56)</f>
        <v>3213</v>
      </c>
      <c r="H56" s="1" t="s">
        <v>30</v>
      </c>
      <c r="I56" s="7">
        <f>C56/C$7</f>
        <v>0.9095238095238095</v>
      </c>
      <c r="J56" s="7">
        <f>D56/D$7</f>
        <v>0.6878172588832487</v>
      </c>
      <c r="K56" s="7">
        <f>E56/E$7</f>
        <v>0.9545454545454546</v>
      </c>
      <c r="M56" s="31" t="s">
        <v>30</v>
      </c>
      <c r="N56" s="32">
        <f>C56/$F56</f>
        <v>0.3566760037348273</v>
      </c>
      <c r="O56" s="32">
        <f>D56/$F56</f>
        <v>0.5060690943043884</v>
      </c>
      <c r="P56" s="33">
        <f>E56/$F56</f>
        <v>0.13725490196078433</v>
      </c>
    </row>
    <row r="57" spans="2:16" ht="14.25">
      <c r="B57" s="2" t="s">
        <v>6</v>
      </c>
      <c r="C57" s="6">
        <f>SUM(C53:C56)</f>
        <v>1650</v>
      </c>
      <c r="D57" s="6">
        <f>SUM(D53:D56)</f>
        <v>2844</v>
      </c>
      <c r="E57" s="6">
        <f>SUM(E53:E56)</f>
        <v>624</v>
      </c>
      <c r="F57" s="6">
        <f>SUM(F53:F56)</f>
        <v>5118</v>
      </c>
      <c r="M57" s="31" t="s">
        <v>29</v>
      </c>
      <c r="N57" s="32">
        <f>C57/$F57</f>
        <v>0.3223915592028136</v>
      </c>
      <c r="O57" s="32">
        <f>D57/$F57</f>
        <v>0.5556858147713951</v>
      </c>
      <c r="P57" s="33">
        <f>E57/$F57</f>
        <v>0.12192262602579132</v>
      </c>
    </row>
    <row r="58" spans="2:16" ht="15" thickBot="1">
      <c r="B58" s="2" t="s">
        <v>28</v>
      </c>
      <c r="C58" s="6">
        <f>SUM(C53:C55)</f>
        <v>504</v>
      </c>
      <c r="D58" s="6">
        <f>SUM(D53:D55)</f>
        <v>1218</v>
      </c>
      <c r="E58" s="6">
        <f>SUM(E53:E55)</f>
        <v>183</v>
      </c>
      <c r="F58" s="6">
        <f>SUM(F53:F55)</f>
        <v>1905</v>
      </c>
      <c r="H58" s="2" t="s">
        <v>28</v>
      </c>
      <c r="I58" s="12">
        <f>C58/C$7</f>
        <v>0.4</v>
      </c>
      <c r="J58" s="12">
        <f>D58/D$7</f>
        <v>0.5152284263959391</v>
      </c>
      <c r="K58" s="12">
        <f>E58/E$7</f>
        <v>0.3961038961038961</v>
      </c>
      <c r="M58" s="77" t="s">
        <v>28</v>
      </c>
      <c r="N58" s="35">
        <f>C58/$F58</f>
        <v>0.26456692913385826</v>
      </c>
      <c r="O58" s="35">
        <f>D58/$F58</f>
        <v>0.6393700787401575</v>
      </c>
      <c r="P58" s="36">
        <f>E58/$F58</f>
        <v>0.09606299212598425</v>
      </c>
    </row>
    <row r="59" spans="2:6" ht="15" thickBot="1">
      <c r="B59" t="s">
        <v>132</v>
      </c>
      <c r="C59" s="10">
        <f>SUM(C50,C57)</f>
        <v>1668</v>
      </c>
      <c r="D59" s="10">
        <f>SUM(D50,D57)</f>
        <v>3006</v>
      </c>
      <c r="E59" s="10">
        <f>SUM(E50,E57)</f>
        <v>645</v>
      </c>
      <c r="F59" s="10">
        <f>SUM(F50,F57)</f>
        <v>5319</v>
      </c>
    </row>
    <row r="60" spans="1:13" ht="15" thickBot="1">
      <c r="A60" s="16" t="s">
        <v>91</v>
      </c>
      <c r="B60" s="79" t="s">
        <v>136</v>
      </c>
      <c r="M60" s="78" t="s">
        <v>135</v>
      </c>
    </row>
    <row r="61" spans="2:16" ht="60">
      <c r="B61" s="64" t="s">
        <v>72</v>
      </c>
      <c r="C61" s="64" t="s">
        <v>18</v>
      </c>
      <c r="D61" s="64" t="s">
        <v>19</v>
      </c>
      <c r="E61" s="64" t="s">
        <v>94</v>
      </c>
      <c r="F61" s="63" t="s">
        <v>29</v>
      </c>
      <c r="H61" s="64" t="s">
        <v>72</v>
      </c>
      <c r="I61" s="64" t="s">
        <v>18</v>
      </c>
      <c r="J61" s="64" t="s">
        <v>19</v>
      </c>
      <c r="K61" s="64" t="s">
        <v>94</v>
      </c>
      <c r="M61" s="60" t="s">
        <v>72</v>
      </c>
      <c r="N61" s="61" t="s">
        <v>18</v>
      </c>
      <c r="O61" s="61" t="s">
        <v>19</v>
      </c>
      <c r="P61" s="62" t="s">
        <v>94</v>
      </c>
    </row>
    <row r="62" spans="2:16" ht="14.25">
      <c r="B62" s="1" t="s">
        <v>78</v>
      </c>
      <c r="C62" s="5">
        <v>36</v>
      </c>
      <c r="D62" s="5">
        <v>198</v>
      </c>
      <c r="E62" s="5">
        <v>12</v>
      </c>
      <c r="F62" s="5">
        <f>SUM(C62:E62)</f>
        <v>246</v>
      </c>
      <c r="H62" s="1" t="s">
        <v>78</v>
      </c>
      <c r="I62" s="7">
        <f>C62/C$7</f>
        <v>0.02857142857142857</v>
      </c>
      <c r="J62" s="7">
        <f>D62/D$7</f>
        <v>0.08375634517766498</v>
      </c>
      <c r="K62" s="7">
        <f>E62/E$7</f>
        <v>0.025974025974025976</v>
      </c>
      <c r="M62" s="31" t="s">
        <v>78</v>
      </c>
      <c r="N62" s="32">
        <f>C62/$F62</f>
        <v>0.14634146341463414</v>
      </c>
      <c r="O62" s="32">
        <f>D62/$F62</f>
        <v>0.8048780487804879</v>
      </c>
      <c r="P62" s="33">
        <f>E62/$F62</f>
        <v>0.04878048780487805</v>
      </c>
    </row>
    <row r="63" spans="2:16" ht="14.25">
      <c r="B63" s="1" t="s">
        <v>79</v>
      </c>
      <c r="C63" s="5">
        <v>45</v>
      </c>
      <c r="D63" s="5">
        <v>192</v>
      </c>
      <c r="E63" s="5">
        <v>30</v>
      </c>
      <c r="F63" s="5">
        <f>SUM(C63:E63)</f>
        <v>267</v>
      </c>
      <c r="H63" s="1" t="s">
        <v>79</v>
      </c>
      <c r="I63" s="7">
        <f>C63/C$7</f>
        <v>0.03571428571428571</v>
      </c>
      <c r="J63" s="7">
        <f>D63/D$7</f>
        <v>0.08121827411167512</v>
      </c>
      <c r="K63" s="7">
        <f>E63/E$7</f>
        <v>0.06493506493506493</v>
      </c>
      <c r="M63" s="31" t="s">
        <v>79</v>
      </c>
      <c r="N63" s="32">
        <f>C63/$F63</f>
        <v>0.16853932584269662</v>
      </c>
      <c r="O63" s="32">
        <f>D63/$F63</f>
        <v>0.7191011235955056</v>
      </c>
      <c r="P63" s="33">
        <f>E63/$F63</f>
        <v>0.11235955056179775</v>
      </c>
    </row>
    <row r="64" spans="2:16" ht="14.25">
      <c r="B64" s="1" t="s">
        <v>80</v>
      </c>
      <c r="C64" s="5">
        <v>15</v>
      </c>
      <c r="D64" s="5">
        <v>42</v>
      </c>
      <c r="E64" s="5" t="s">
        <v>20</v>
      </c>
      <c r="F64" s="5">
        <f>SUM(C64:E64)</f>
        <v>57</v>
      </c>
      <c r="H64" s="1" t="s">
        <v>80</v>
      </c>
      <c r="I64" s="7">
        <f>C64/C$7</f>
        <v>0.011904761904761904</v>
      </c>
      <c r="J64" s="7">
        <f>D64/D$7</f>
        <v>0.017766497461928935</v>
      </c>
      <c r="K64" s="7" t="e">
        <f>E64/E$7</f>
        <v>#VALUE!</v>
      </c>
      <c r="M64" s="31" t="s">
        <v>80</v>
      </c>
      <c r="N64" s="32">
        <f>C64/$F64</f>
        <v>0.2631578947368421</v>
      </c>
      <c r="O64" s="32">
        <f>D64/$F64</f>
        <v>0.7368421052631579</v>
      </c>
      <c r="P64" s="33" t="s">
        <v>134</v>
      </c>
    </row>
    <row r="65" spans="2:16" ht="14.25">
      <c r="B65" s="1" t="s">
        <v>30</v>
      </c>
      <c r="C65" s="5">
        <v>192</v>
      </c>
      <c r="D65" s="5">
        <v>465</v>
      </c>
      <c r="E65" s="5">
        <v>105</v>
      </c>
      <c r="F65" s="5">
        <f>SUM(C65:E65)</f>
        <v>762</v>
      </c>
      <c r="H65" s="1" t="s">
        <v>30</v>
      </c>
      <c r="I65" s="7">
        <f>C65/C$7</f>
        <v>0.1523809523809524</v>
      </c>
      <c r="J65" s="7">
        <f>D65/D$7</f>
        <v>0.1967005076142132</v>
      </c>
      <c r="K65" s="7">
        <f>E65/E$7</f>
        <v>0.22727272727272727</v>
      </c>
      <c r="M65" s="31" t="s">
        <v>30</v>
      </c>
      <c r="N65" s="32">
        <f>C65/$F65</f>
        <v>0.25196850393700787</v>
      </c>
      <c r="O65" s="32">
        <f>D65/$F65</f>
        <v>0.610236220472441</v>
      </c>
      <c r="P65" s="33">
        <f>E65/$F65</f>
        <v>0.1377952755905512</v>
      </c>
    </row>
    <row r="66" spans="2:16" ht="14.25">
      <c r="B66" s="2" t="s">
        <v>6</v>
      </c>
      <c r="C66" s="6">
        <f>SUM(C62:C65)</f>
        <v>288</v>
      </c>
      <c r="D66" s="6">
        <f>SUM(D62:D65)</f>
        <v>897</v>
      </c>
      <c r="E66" s="6">
        <f>SUM(E62:E65)</f>
        <v>147</v>
      </c>
      <c r="F66" s="6">
        <f>SUM(F62:F65)</f>
        <v>1332</v>
      </c>
      <c r="M66" s="31" t="s">
        <v>29</v>
      </c>
      <c r="N66" s="32">
        <f>C66/$F66</f>
        <v>0.21621621621621623</v>
      </c>
      <c r="O66" s="32">
        <f>D66/$F66</f>
        <v>0.6734234234234234</v>
      </c>
      <c r="P66" s="33">
        <f>E66/$F66</f>
        <v>0.11036036036036036</v>
      </c>
    </row>
    <row r="67" spans="2:16" ht="15" thickBot="1">
      <c r="B67" s="2" t="s">
        <v>28</v>
      </c>
      <c r="C67" s="6">
        <f>SUM(C62:C64)</f>
        <v>96</v>
      </c>
      <c r="D67" s="6">
        <f>SUM(D62:D64)</f>
        <v>432</v>
      </c>
      <c r="E67" s="6">
        <f>SUM(E62:E64)</f>
        <v>42</v>
      </c>
      <c r="F67" s="6">
        <f>SUM(F62:F64)</f>
        <v>570</v>
      </c>
      <c r="H67" s="2" t="s">
        <v>28</v>
      </c>
      <c r="I67" s="12">
        <f>C67/C$7</f>
        <v>0.0761904761904762</v>
      </c>
      <c r="J67" s="12">
        <f>D67/D$7</f>
        <v>0.18274111675126903</v>
      </c>
      <c r="K67" s="12">
        <f>E67/E$7</f>
        <v>0.09090909090909091</v>
      </c>
      <c r="M67" s="77" t="s">
        <v>28</v>
      </c>
      <c r="N67" s="35">
        <f>C67/$F67</f>
        <v>0.16842105263157894</v>
      </c>
      <c r="O67" s="35">
        <f>D67/$F67</f>
        <v>0.7578947368421053</v>
      </c>
      <c r="P67" s="36">
        <f>E67/$F67</f>
        <v>0.07368421052631578</v>
      </c>
    </row>
    <row r="68" spans="1:13" ht="15" thickBot="1">
      <c r="A68" s="16" t="s">
        <v>91</v>
      </c>
      <c r="B68" s="79" t="s">
        <v>92</v>
      </c>
      <c r="M68" s="78" t="s">
        <v>133</v>
      </c>
    </row>
    <row r="69" spans="2:16" ht="60">
      <c r="B69" s="64" t="s">
        <v>72</v>
      </c>
      <c r="C69" s="64" t="s">
        <v>18</v>
      </c>
      <c r="D69" s="64" t="s">
        <v>19</v>
      </c>
      <c r="E69" s="64" t="s">
        <v>94</v>
      </c>
      <c r="F69" s="63" t="s">
        <v>29</v>
      </c>
      <c r="H69" s="64" t="s">
        <v>72</v>
      </c>
      <c r="I69" s="64" t="s">
        <v>18</v>
      </c>
      <c r="J69" s="64" t="s">
        <v>19</v>
      </c>
      <c r="K69" s="64" t="s">
        <v>94</v>
      </c>
      <c r="M69" s="60" t="s">
        <v>72</v>
      </c>
      <c r="N69" s="61" t="s">
        <v>18</v>
      </c>
      <c r="O69" s="61" t="s">
        <v>19</v>
      </c>
      <c r="P69" s="62" t="s">
        <v>94</v>
      </c>
    </row>
    <row r="70" spans="2:16" ht="14.25">
      <c r="B70" s="1" t="s">
        <v>78</v>
      </c>
      <c r="C70" s="5">
        <v>204</v>
      </c>
      <c r="D70" s="5">
        <v>963</v>
      </c>
      <c r="E70" s="5">
        <v>84</v>
      </c>
      <c r="F70" s="5">
        <f>SUM(C70:E70)</f>
        <v>1251</v>
      </c>
      <c r="H70" s="1" t="s">
        <v>78</v>
      </c>
      <c r="I70" s="7">
        <f>C70/C$7</f>
        <v>0.1619047619047619</v>
      </c>
      <c r="J70" s="7">
        <f>D70/D$7</f>
        <v>0.4073604060913706</v>
      </c>
      <c r="K70" s="7">
        <f>E70/E$7</f>
        <v>0.18181818181818182</v>
      </c>
      <c r="M70" s="31" t="s">
        <v>78</v>
      </c>
      <c r="N70" s="32">
        <f>C70/$F70</f>
        <v>0.1630695443645084</v>
      </c>
      <c r="O70" s="32">
        <f>D70/$F70</f>
        <v>0.7697841726618705</v>
      </c>
      <c r="P70" s="33">
        <f>E70/$F70</f>
        <v>0.0671462829736211</v>
      </c>
    </row>
    <row r="71" spans="2:16" ht="14.25">
      <c r="B71" s="1" t="s">
        <v>79</v>
      </c>
      <c r="C71" s="5">
        <v>264</v>
      </c>
      <c r="D71" s="5">
        <v>672</v>
      </c>
      <c r="E71" s="5">
        <v>135</v>
      </c>
      <c r="F71" s="5">
        <f>SUM(C71:E71)</f>
        <v>1071</v>
      </c>
      <c r="H71" s="1" t="s">
        <v>79</v>
      </c>
      <c r="I71" s="7">
        <f>C71/C$7</f>
        <v>0.20952380952380953</v>
      </c>
      <c r="J71" s="7">
        <f>D71/D$7</f>
        <v>0.28426395939086296</v>
      </c>
      <c r="K71" s="7">
        <f>E71/E$7</f>
        <v>0.2922077922077922</v>
      </c>
      <c r="M71" s="31" t="s">
        <v>79</v>
      </c>
      <c r="N71" s="32">
        <f>C71/$F71</f>
        <v>0.24649859943977592</v>
      </c>
      <c r="O71" s="32">
        <f>D71/$F71</f>
        <v>0.6274509803921569</v>
      </c>
      <c r="P71" s="33">
        <f>E71/$F71</f>
        <v>0.12605042016806722</v>
      </c>
    </row>
    <row r="72" spans="2:16" ht="14.25">
      <c r="B72" s="1" t="s">
        <v>80</v>
      </c>
      <c r="C72" s="5">
        <v>105</v>
      </c>
      <c r="D72" s="5">
        <v>153</v>
      </c>
      <c r="E72" s="5">
        <v>45</v>
      </c>
      <c r="F72" s="5">
        <f>SUM(C72:E72)</f>
        <v>303</v>
      </c>
      <c r="H72" s="1" t="s">
        <v>80</v>
      </c>
      <c r="I72" s="7">
        <f>C72/C$7</f>
        <v>0.08333333333333333</v>
      </c>
      <c r="J72" s="7">
        <f>D72/D$7</f>
        <v>0.06472081218274112</v>
      </c>
      <c r="K72" s="7">
        <f>E72/E$7</f>
        <v>0.09740259740259741</v>
      </c>
      <c r="M72" s="31" t="s">
        <v>80</v>
      </c>
      <c r="N72" s="32">
        <f>C72/$F72</f>
        <v>0.3465346534653465</v>
      </c>
      <c r="O72" s="32">
        <f>D72/$F72</f>
        <v>0.504950495049505</v>
      </c>
      <c r="P72" s="33">
        <f>E72/$F72</f>
        <v>0.1485148514851485</v>
      </c>
    </row>
    <row r="73" spans="2:16" ht="14.25">
      <c r="B73" s="1" t="s">
        <v>30</v>
      </c>
      <c r="C73" s="5">
        <v>1146</v>
      </c>
      <c r="D73" s="5">
        <v>1770</v>
      </c>
      <c r="E73" s="5">
        <v>513</v>
      </c>
      <c r="F73" s="5">
        <f>SUM(C73:E73)</f>
        <v>3429</v>
      </c>
      <c r="H73" s="1" t="s">
        <v>30</v>
      </c>
      <c r="I73" s="7">
        <f>C73/C$7</f>
        <v>0.9095238095238095</v>
      </c>
      <c r="J73" s="7">
        <f>D73/D$7</f>
        <v>0.748730964467005</v>
      </c>
      <c r="K73" s="7">
        <f>E73/E$7</f>
        <v>1.1103896103896105</v>
      </c>
      <c r="M73" s="31" t="s">
        <v>30</v>
      </c>
      <c r="N73" s="32">
        <f>C73/$F73</f>
        <v>0.3342082239720035</v>
      </c>
      <c r="O73" s="32">
        <f>D73/$F73</f>
        <v>0.5161854768153981</v>
      </c>
      <c r="P73" s="33">
        <f>E73/$F73</f>
        <v>0.14960629921259844</v>
      </c>
    </row>
    <row r="74" spans="2:16" ht="14.25">
      <c r="B74" s="2" t="s">
        <v>6</v>
      </c>
      <c r="C74" s="6">
        <f>SUM(C70:C73)</f>
        <v>1719</v>
      </c>
      <c r="D74" s="6">
        <f>SUM(D70:D73)</f>
        <v>3558</v>
      </c>
      <c r="E74" s="6">
        <f>SUM(E70:E73)</f>
        <v>777</v>
      </c>
      <c r="F74" s="6">
        <f>SUM(F70:F73)</f>
        <v>6054</v>
      </c>
      <c r="M74" s="31" t="s">
        <v>29</v>
      </c>
      <c r="N74" s="32">
        <f>C74/$F74</f>
        <v>0.2839444995044599</v>
      </c>
      <c r="O74" s="32">
        <f>D74/$F74</f>
        <v>0.5877106045589693</v>
      </c>
      <c r="P74" s="33">
        <f>E74/$F74</f>
        <v>0.12834489593657086</v>
      </c>
    </row>
    <row r="75" spans="2:16" ht="15" thickBot="1">
      <c r="B75" s="2" t="s">
        <v>28</v>
      </c>
      <c r="C75" s="6">
        <f>SUM(C70:C72)</f>
        <v>573</v>
      </c>
      <c r="D75" s="6">
        <f>SUM(D70:D72)</f>
        <v>1788</v>
      </c>
      <c r="E75" s="6">
        <f>SUM(E70:E72)</f>
        <v>264</v>
      </c>
      <c r="F75" s="6">
        <f>SUM(F70:F72)</f>
        <v>2625</v>
      </c>
      <c r="H75" s="2" t="s">
        <v>28</v>
      </c>
      <c r="I75" s="12">
        <f>C75/C$7</f>
        <v>0.45476190476190476</v>
      </c>
      <c r="J75" s="12">
        <f>D75/D$7</f>
        <v>0.7563451776649747</v>
      </c>
      <c r="K75" s="12">
        <f>E75/E$7</f>
        <v>0.5714285714285714</v>
      </c>
      <c r="M75" s="77" t="s">
        <v>28</v>
      </c>
      <c r="N75" s="35">
        <f>C75/$F75</f>
        <v>0.21828571428571428</v>
      </c>
      <c r="O75" s="35">
        <f>D75/$F75</f>
        <v>0.6811428571428572</v>
      </c>
      <c r="P75" s="36">
        <f>E75/$F75</f>
        <v>0.10057142857142858</v>
      </c>
    </row>
    <row r="76" spans="2:6" ht="14.25">
      <c r="B76" t="s">
        <v>132</v>
      </c>
      <c r="C76" s="10">
        <f>SUM(C66,C74)</f>
        <v>2007</v>
      </c>
      <c r="D76" s="10">
        <f>SUM(D66,D74)</f>
        <v>4455</v>
      </c>
      <c r="E76" s="10">
        <f>SUM(E66,E74)</f>
        <v>924</v>
      </c>
      <c r="F76" s="10">
        <f>SUM(F66,F74)</f>
        <v>7386</v>
      </c>
    </row>
    <row r="78" ht="14.25">
      <c r="A78" s="66" t="s">
        <v>89</v>
      </c>
    </row>
  </sheetData>
  <conditionalFormatting sqref="I3:K4">
    <cfRule type="colorScale" priority="73">
      <colorScale>
        <cfvo type="min" val="0"/>
        <cfvo type="max"/>
        <color rgb="FFFCFCFF"/>
        <color rgb="FF63BE7B"/>
      </colorScale>
    </cfRule>
  </conditionalFormatting>
  <conditionalFormatting sqref="I5:K6">
    <cfRule type="colorScale" priority="74">
      <colorScale>
        <cfvo type="min" val="0"/>
        <cfvo type="max"/>
        <color rgb="FFFCFCFF"/>
        <color rgb="FF63BE7B"/>
      </colorScale>
    </cfRule>
  </conditionalFormatting>
  <conditionalFormatting sqref="I3:K6">
    <cfRule type="colorScale" priority="75">
      <colorScale>
        <cfvo type="min" val="0"/>
        <cfvo type="max"/>
        <color rgb="FFFCFCFF"/>
        <color rgb="FF63BE7B"/>
      </colorScale>
    </cfRule>
  </conditionalFormatting>
  <conditionalFormatting sqref="N3:P4">
    <cfRule type="colorScale" priority="76">
      <colorScale>
        <cfvo type="min" val="0"/>
        <cfvo type="max"/>
        <color rgb="FFFCFCFF"/>
        <color rgb="FF63BE7B"/>
      </colorScale>
    </cfRule>
  </conditionalFormatting>
  <conditionalFormatting sqref="N5:P7">
    <cfRule type="colorScale" priority="77">
      <colorScale>
        <cfvo type="min" val="0"/>
        <cfvo type="max"/>
        <color rgb="FFFCFCFF"/>
        <color rgb="FF63BE7B"/>
      </colorScale>
    </cfRule>
  </conditionalFormatting>
  <conditionalFormatting sqref="N3:P7">
    <cfRule type="colorScale" priority="78">
      <colorScale>
        <cfvo type="min" val="0"/>
        <cfvo type="max"/>
        <color rgb="FFFCFCFF"/>
        <color rgb="FF63BE7B"/>
      </colorScale>
    </cfRule>
  </conditionalFormatting>
  <conditionalFormatting sqref="N8:P8">
    <cfRule type="colorScale" priority="79">
      <colorScale>
        <cfvo type="min" val="0"/>
        <cfvo type="max"/>
        <color rgb="FFFCFCFF"/>
        <color rgb="FF63BE7B"/>
      </colorScale>
    </cfRule>
  </conditionalFormatting>
  <conditionalFormatting sqref="I11:K12">
    <cfRule type="colorScale" priority="66">
      <colorScale>
        <cfvo type="min" val="0"/>
        <cfvo type="max"/>
        <color rgb="FFFCFCFF"/>
        <color rgb="FF63BE7B"/>
      </colorScale>
    </cfRule>
  </conditionalFormatting>
  <conditionalFormatting sqref="I13:K14">
    <cfRule type="colorScale" priority="67">
      <colorScale>
        <cfvo type="min" val="0"/>
        <cfvo type="max"/>
        <color rgb="FFFCFCFF"/>
        <color rgb="FF63BE7B"/>
      </colorScale>
    </cfRule>
  </conditionalFormatting>
  <conditionalFormatting sqref="I11:K14">
    <cfRule type="colorScale" priority="68">
      <colorScale>
        <cfvo type="min" val="0"/>
        <cfvo type="max"/>
        <color rgb="FFFCFCFF"/>
        <color rgb="FF63BE7B"/>
      </colorScale>
    </cfRule>
  </conditionalFormatting>
  <conditionalFormatting sqref="N11:P12">
    <cfRule type="colorScale" priority="69">
      <colorScale>
        <cfvo type="min" val="0"/>
        <cfvo type="max"/>
        <color rgb="FFFCFCFF"/>
        <color rgb="FF63BE7B"/>
      </colorScale>
    </cfRule>
  </conditionalFormatting>
  <conditionalFormatting sqref="N13:P14">
    <cfRule type="colorScale" priority="70">
      <colorScale>
        <cfvo type="min" val="0"/>
        <cfvo type="max"/>
        <color rgb="FFFCFCFF"/>
        <color rgb="FF63BE7B"/>
      </colorScale>
    </cfRule>
  </conditionalFormatting>
  <conditionalFormatting sqref="N11:P14">
    <cfRule type="colorScale" priority="71">
      <colorScale>
        <cfvo type="min" val="0"/>
        <cfvo type="max"/>
        <color rgb="FFFCFCFF"/>
        <color rgb="FF63BE7B"/>
      </colorScale>
    </cfRule>
  </conditionalFormatting>
  <conditionalFormatting sqref="N16:P16">
    <cfRule type="colorScale" priority="72">
      <colorScale>
        <cfvo type="min" val="0"/>
        <cfvo type="max"/>
        <color rgb="FFFCFCFF"/>
        <color rgb="FF63BE7B"/>
      </colorScale>
    </cfRule>
  </conditionalFormatting>
  <conditionalFormatting sqref="I20:K21">
    <cfRule type="colorScale" priority="59">
      <colorScale>
        <cfvo type="min" val="0"/>
        <cfvo type="max"/>
        <color rgb="FFFCFCFF"/>
        <color rgb="FF63BE7B"/>
      </colorScale>
    </cfRule>
  </conditionalFormatting>
  <conditionalFormatting sqref="I22:K23">
    <cfRule type="colorScale" priority="60">
      <colorScale>
        <cfvo type="min" val="0"/>
        <cfvo type="max"/>
        <color rgb="FFFCFCFF"/>
        <color rgb="FF63BE7B"/>
      </colorScale>
    </cfRule>
  </conditionalFormatting>
  <conditionalFormatting sqref="I20:K23">
    <cfRule type="colorScale" priority="61">
      <colorScale>
        <cfvo type="min" val="0"/>
        <cfvo type="max"/>
        <color rgb="FFFCFCFF"/>
        <color rgb="FF63BE7B"/>
      </colorScale>
    </cfRule>
  </conditionalFormatting>
  <conditionalFormatting sqref="N20:P21">
    <cfRule type="colorScale" priority="62">
      <colorScale>
        <cfvo type="min" val="0"/>
        <cfvo type="max"/>
        <color rgb="FFFCFCFF"/>
        <color rgb="FF63BE7B"/>
      </colorScale>
    </cfRule>
  </conditionalFormatting>
  <conditionalFormatting sqref="N22:P23">
    <cfRule type="colorScale" priority="63">
      <colorScale>
        <cfvo type="min" val="0"/>
        <cfvo type="max"/>
        <color rgb="FFFCFCFF"/>
        <color rgb="FF63BE7B"/>
      </colorScale>
    </cfRule>
  </conditionalFormatting>
  <conditionalFormatting sqref="N20:P23">
    <cfRule type="colorScale" priority="64">
      <colorScale>
        <cfvo type="min" val="0"/>
        <cfvo type="max"/>
        <color rgb="FFFCFCFF"/>
        <color rgb="FF63BE7B"/>
      </colorScale>
    </cfRule>
  </conditionalFormatting>
  <conditionalFormatting sqref="N25:P25">
    <cfRule type="colorScale" priority="65">
      <colorScale>
        <cfvo type="min" val="0"/>
        <cfvo type="max"/>
        <color rgb="FFFCFCFF"/>
        <color rgb="FF63BE7B"/>
      </colorScale>
    </cfRule>
  </conditionalFormatting>
  <conditionalFormatting sqref="I28:K29">
    <cfRule type="colorScale" priority="52">
      <colorScale>
        <cfvo type="min" val="0"/>
        <cfvo type="max"/>
        <color rgb="FFFCFCFF"/>
        <color rgb="FF63BE7B"/>
      </colorScale>
    </cfRule>
  </conditionalFormatting>
  <conditionalFormatting sqref="I30:K31">
    <cfRule type="colorScale" priority="53">
      <colorScale>
        <cfvo type="min" val="0"/>
        <cfvo type="max"/>
        <color rgb="FFFCFCFF"/>
        <color rgb="FF63BE7B"/>
      </colorScale>
    </cfRule>
  </conditionalFormatting>
  <conditionalFormatting sqref="I28:K31">
    <cfRule type="colorScale" priority="54">
      <colorScale>
        <cfvo type="min" val="0"/>
        <cfvo type="max"/>
        <color rgb="FFFCFCFF"/>
        <color rgb="FF63BE7B"/>
      </colorScale>
    </cfRule>
  </conditionalFormatting>
  <conditionalFormatting sqref="N28:P29">
    <cfRule type="colorScale" priority="55">
      <colorScale>
        <cfvo type="min" val="0"/>
        <cfvo type="max"/>
        <color rgb="FFFCFCFF"/>
        <color rgb="FF63BE7B"/>
      </colorScale>
    </cfRule>
  </conditionalFormatting>
  <conditionalFormatting sqref="N30:P31">
    <cfRule type="colorScale" priority="56">
      <colorScale>
        <cfvo type="min" val="0"/>
        <cfvo type="max"/>
        <color rgb="FFFCFCFF"/>
        <color rgb="FF63BE7B"/>
      </colorScale>
    </cfRule>
  </conditionalFormatting>
  <conditionalFormatting sqref="N28:P31">
    <cfRule type="colorScale" priority="57">
      <colorScale>
        <cfvo type="min" val="0"/>
        <cfvo type="max"/>
        <color rgb="FFFCFCFF"/>
        <color rgb="FF63BE7B"/>
      </colorScale>
    </cfRule>
  </conditionalFormatting>
  <conditionalFormatting sqref="N33:P33">
    <cfRule type="colorScale" priority="58">
      <colorScale>
        <cfvo type="min" val="0"/>
        <cfvo type="max"/>
        <color rgb="FFFCFCFF"/>
        <color rgb="FF63BE7B"/>
      </colorScale>
    </cfRule>
  </conditionalFormatting>
  <conditionalFormatting sqref="N15:P15">
    <cfRule type="colorScale" priority="50">
      <colorScale>
        <cfvo type="min" val="0"/>
        <cfvo type="max"/>
        <color rgb="FFFCFCFF"/>
        <color rgb="FF63BE7B"/>
      </colorScale>
    </cfRule>
  </conditionalFormatting>
  <conditionalFormatting sqref="N15:P15">
    <cfRule type="colorScale" priority="51">
      <colorScale>
        <cfvo type="min" val="0"/>
        <cfvo type="max"/>
        <color rgb="FFFCFCFF"/>
        <color rgb="FF63BE7B"/>
      </colorScale>
    </cfRule>
  </conditionalFormatting>
  <conditionalFormatting sqref="N24:P24">
    <cfRule type="colorScale" priority="48">
      <colorScale>
        <cfvo type="min" val="0"/>
        <cfvo type="max"/>
        <color rgb="FFFCFCFF"/>
        <color rgb="FF63BE7B"/>
      </colorScale>
    </cfRule>
  </conditionalFormatting>
  <conditionalFormatting sqref="N24:P24">
    <cfRule type="colorScale" priority="49">
      <colorScale>
        <cfvo type="min" val="0"/>
        <cfvo type="max"/>
        <color rgb="FFFCFCFF"/>
        <color rgb="FF63BE7B"/>
      </colorScale>
    </cfRule>
  </conditionalFormatting>
  <conditionalFormatting sqref="N32:P32">
    <cfRule type="colorScale" priority="46">
      <colorScale>
        <cfvo type="min" val="0"/>
        <cfvo type="max"/>
        <color rgb="FFFCFCFF"/>
        <color rgb="FF63BE7B"/>
      </colorScale>
    </cfRule>
  </conditionalFormatting>
  <conditionalFormatting sqref="N32:P32">
    <cfRule type="colorScale" priority="47">
      <colorScale>
        <cfvo type="min" val="0"/>
        <cfvo type="max"/>
        <color rgb="FFFCFCFF"/>
        <color rgb="FF63BE7B"/>
      </colorScale>
    </cfRule>
  </conditionalFormatting>
  <conditionalFormatting sqref="I37:K38">
    <cfRule type="colorScale" priority="39">
      <colorScale>
        <cfvo type="min" val="0"/>
        <cfvo type="max"/>
        <color rgb="FFFCFCFF"/>
        <color rgb="FF63BE7B"/>
      </colorScale>
    </cfRule>
  </conditionalFormatting>
  <conditionalFormatting sqref="I39:K40">
    <cfRule type="colorScale" priority="40">
      <colorScale>
        <cfvo type="min" val="0"/>
        <cfvo type="max"/>
        <color rgb="FFFCFCFF"/>
        <color rgb="FF63BE7B"/>
      </colorScale>
    </cfRule>
  </conditionalFormatting>
  <conditionalFormatting sqref="I37:K40">
    <cfRule type="colorScale" priority="41">
      <colorScale>
        <cfvo type="min" val="0"/>
        <cfvo type="max"/>
        <color rgb="FFFCFCFF"/>
        <color rgb="FF63BE7B"/>
      </colorScale>
    </cfRule>
  </conditionalFormatting>
  <conditionalFormatting sqref="N37:P38">
    <cfRule type="colorScale" priority="42">
      <colorScale>
        <cfvo type="min" val="0"/>
        <cfvo type="max"/>
        <color rgb="FFFCFCFF"/>
        <color rgb="FF63BE7B"/>
      </colorScale>
    </cfRule>
  </conditionalFormatting>
  <conditionalFormatting sqref="N39:P40">
    <cfRule type="colorScale" priority="43">
      <colorScale>
        <cfvo type="min" val="0"/>
        <cfvo type="max"/>
        <color rgb="FFFCFCFF"/>
        <color rgb="FF63BE7B"/>
      </colorScale>
    </cfRule>
  </conditionalFormatting>
  <conditionalFormatting sqref="N37:P40">
    <cfRule type="colorScale" priority="44">
      <colorScale>
        <cfvo type="min" val="0"/>
        <cfvo type="max"/>
        <color rgb="FFFCFCFF"/>
        <color rgb="FF63BE7B"/>
      </colorScale>
    </cfRule>
  </conditionalFormatting>
  <conditionalFormatting sqref="N42:P42">
    <cfRule type="colorScale" priority="45">
      <colorScale>
        <cfvo type="min" val="0"/>
        <cfvo type="max"/>
        <color rgb="FFFCFCFF"/>
        <color rgb="FF63BE7B"/>
      </colorScale>
    </cfRule>
  </conditionalFormatting>
  <conditionalFormatting sqref="I45:K46">
    <cfRule type="colorScale" priority="32">
      <colorScale>
        <cfvo type="min" val="0"/>
        <cfvo type="max"/>
        <color rgb="FFFCFCFF"/>
        <color rgb="FF63BE7B"/>
      </colorScale>
    </cfRule>
  </conditionalFormatting>
  <conditionalFormatting sqref="I47:K48">
    <cfRule type="colorScale" priority="33">
      <colorScale>
        <cfvo type="min" val="0"/>
        <cfvo type="max"/>
        <color rgb="FFFCFCFF"/>
        <color rgb="FF63BE7B"/>
      </colorScale>
    </cfRule>
  </conditionalFormatting>
  <conditionalFormatting sqref="I45:K48">
    <cfRule type="colorScale" priority="34">
      <colorScale>
        <cfvo type="min" val="0"/>
        <cfvo type="max"/>
        <color rgb="FFFCFCFF"/>
        <color rgb="FF63BE7B"/>
      </colorScale>
    </cfRule>
  </conditionalFormatting>
  <conditionalFormatting sqref="N45:P46">
    <cfRule type="colorScale" priority="35">
      <colorScale>
        <cfvo type="min" val="0"/>
        <cfvo type="max"/>
        <color rgb="FFFCFCFF"/>
        <color rgb="FF63BE7B"/>
      </colorScale>
    </cfRule>
  </conditionalFormatting>
  <conditionalFormatting sqref="N47:P48">
    <cfRule type="colorScale" priority="36">
      <colorScale>
        <cfvo type="min" val="0"/>
        <cfvo type="max"/>
        <color rgb="FFFCFCFF"/>
        <color rgb="FF63BE7B"/>
      </colorScale>
    </cfRule>
  </conditionalFormatting>
  <conditionalFormatting sqref="N45:P48">
    <cfRule type="colorScale" priority="37">
      <colorScale>
        <cfvo type="min" val="0"/>
        <cfvo type="max"/>
        <color rgb="FFFCFCFF"/>
        <color rgb="FF63BE7B"/>
      </colorScale>
    </cfRule>
  </conditionalFormatting>
  <conditionalFormatting sqref="N50:P50">
    <cfRule type="colorScale" priority="38">
      <colorScale>
        <cfvo type="min" val="0"/>
        <cfvo type="max"/>
        <color rgb="FFFCFCFF"/>
        <color rgb="FF63BE7B"/>
      </colorScale>
    </cfRule>
  </conditionalFormatting>
  <conditionalFormatting sqref="N41:P41">
    <cfRule type="colorScale" priority="30">
      <colorScale>
        <cfvo type="min" val="0"/>
        <cfvo type="max"/>
        <color rgb="FFFCFCFF"/>
        <color rgb="FF63BE7B"/>
      </colorScale>
    </cfRule>
  </conditionalFormatting>
  <conditionalFormatting sqref="N41:P41">
    <cfRule type="colorScale" priority="31">
      <colorScale>
        <cfvo type="min" val="0"/>
        <cfvo type="max"/>
        <color rgb="FFFCFCFF"/>
        <color rgb="FF63BE7B"/>
      </colorScale>
    </cfRule>
  </conditionalFormatting>
  <conditionalFormatting sqref="N49:P49">
    <cfRule type="colorScale" priority="28">
      <colorScale>
        <cfvo type="min" val="0"/>
        <cfvo type="max"/>
        <color rgb="FFFCFCFF"/>
        <color rgb="FF63BE7B"/>
      </colorScale>
    </cfRule>
  </conditionalFormatting>
  <conditionalFormatting sqref="N49:P49">
    <cfRule type="colorScale" priority="29">
      <colorScale>
        <cfvo type="min" val="0"/>
        <cfvo type="max"/>
        <color rgb="FFFCFCFF"/>
        <color rgb="FF63BE7B"/>
      </colorScale>
    </cfRule>
  </conditionalFormatting>
  <conditionalFormatting sqref="I53:K54">
    <cfRule type="colorScale" priority="21">
      <colorScale>
        <cfvo type="min" val="0"/>
        <cfvo type="max"/>
        <color rgb="FFFCFCFF"/>
        <color rgb="FF63BE7B"/>
      </colorScale>
    </cfRule>
  </conditionalFormatting>
  <conditionalFormatting sqref="I55:K56">
    <cfRule type="colorScale" priority="22">
      <colorScale>
        <cfvo type="min" val="0"/>
        <cfvo type="max"/>
        <color rgb="FFFCFCFF"/>
        <color rgb="FF63BE7B"/>
      </colorScale>
    </cfRule>
  </conditionalFormatting>
  <conditionalFormatting sqref="I53:K56">
    <cfRule type="colorScale" priority="23">
      <colorScale>
        <cfvo type="min" val="0"/>
        <cfvo type="max"/>
        <color rgb="FFFCFCFF"/>
        <color rgb="FF63BE7B"/>
      </colorScale>
    </cfRule>
  </conditionalFormatting>
  <conditionalFormatting sqref="N53:P54">
    <cfRule type="colorScale" priority="24">
      <colorScale>
        <cfvo type="min" val="0"/>
        <cfvo type="max"/>
        <color rgb="FFFCFCFF"/>
        <color rgb="FF63BE7B"/>
      </colorScale>
    </cfRule>
  </conditionalFormatting>
  <conditionalFormatting sqref="N55:P56">
    <cfRule type="colorScale" priority="25">
      <colorScale>
        <cfvo type="min" val="0"/>
        <cfvo type="max"/>
        <color rgb="FFFCFCFF"/>
        <color rgb="FF63BE7B"/>
      </colorScale>
    </cfRule>
  </conditionalFormatting>
  <conditionalFormatting sqref="N53:P56">
    <cfRule type="colorScale" priority="26">
      <colorScale>
        <cfvo type="min" val="0"/>
        <cfvo type="max"/>
        <color rgb="FFFCFCFF"/>
        <color rgb="FF63BE7B"/>
      </colorScale>
    </cfRule>
  </conditionalFormatting>
  <conditionalFormatting sqref="N58:P58">
    <cfRule type="colorScale" priority="27">
      <colorScale>
        <cfvo type="min" val="0"/>
        <cfvo type="max"/>
        <color rgb="FFFCFCFF"/>
        <color rgb="FF63BE7B"/>
      </colorScale>
    </cfRule>
  </conditionalFormatting>
  <conditionalFormatting sqref="N57:P57">
    <cfRule type="colorScale" priority="19">
      <colorScale>
        <cfvo type="min" val="0"/>
        <cfvo type="max"/>
        <color rgb="FFFCFCFF"/>
        <color rgb="FF63BE7B"/>
      </colorScale>
    </cfRule>
  </conditionalFormatting>
  <conditionalFormatting sqref="N57:P57">
    <cfRule type="colorScale" priority="20">
      <colorScale>
        <cfvo type="min" val="0"/>
        <cfvo type="max"/>
        <color rgb="FFFCFCFF"/>
        <color rgb="FF63BE7B"/>
      </colorScale>
    </cfRule>
  </conditionalFormatting>
  <conditionalFormatting sqref="I62:K63">
    <cfRule type="colorScale" priority="12">
      <colorScale>
        <cfvo type="min" val="0"/>
        <cfvo type="max"/>
        <color rgb="FFFCFCFF"/>
        <color rgb="FF63BE7B"/>
      </colorScale>
    </cfRule>
  </conditionalFormatting>
  <conditionalFormatting sqref="I64:K65">
    <cfRule type="colorScale" priority="13">
      <colorScale>
        <cfvo type="min" val="0"/>
        <cfvo type="max"/>
        <color rgb="FFFCFCFF"/>
        <color rgb="FF63BE7B"/>
      </colorScale>
    </cfRule>
  </conditionalFormatting>
  <conditionalFormatting sqref="I62:K65">
    <cfRule type="colorScale" priority="14">
      <colorScale>
        <cfvo type="min" val="0"/>
        <cfvo type="max"/>
        <color rgb="FFFCFCFF"/>
        <color rgb="FF63BE7B"/>
      </colorScale>
    </cfRule>
  </conditionalFormatting>
  <conditionalFormatting sqref="N62:P63">
    <cfRule type="colorScale" priority="15">
      <colorScale>
        <cfvo type="min" val="0"/>
        <cfvo type="max"/>
        <color rgb="FFFCFCFF"/>
        <color rgb="FF63BE7B"/>
      </colorScale>
    </cfRule>
  </conditionalFormatting>
  <conditionalFormatting sqref="N64:P65">
    <cfRule type="colorScale" priority="16">
      <colorScale>
        <cfvo type="min" val="0"/>
        <cfvo type="max"/>
        <color rgb="FFFCFCFF"/>
        <color rgb="FF63BE7B"/>
      </colorScale>
    </cfRule>
  </conditionalFormatting>
  <conditionalFormatting sqref="N62:P65">
    <cfRule type="colorScale" priority="17">
      <colorScale>
        <cfvo type="min" val="0"/>
        <cfvo type="max"/>
        <color rgb="FFFCFCFF"/>
        <color rgb="FF63BE7B"/>
      </colorScale>
    </cfRule>
  </conditionalFormatting>
  <conditionalFormatting sqref="N67:P67">
    <cfRule type="colorScale" priority="18">
      <colorScale>
        <cfvo type="min" val="0"/>
        <cfvo type="max"/>
        <color rgb="FFFCFCFF"/>
        <color rgb="FF63BE7B"/>
      </colorScale>
    </cfRule>
  </conditionalFormatting>
  <conditionalFormatting sqref="I70:K71">
    <cfRule type="colorScale" priority="5">
      <colorScale>
        <cfvo type="min" val="0"/>
        <cfvo type="max"/>
        <color rgb="FFFCFCFF"/>
        <color rgb="FF63BE7B"/>
      </colorScale>
    </cfRule>
  </conditionalFormatting>
  <conditionalFormatting sqref="I72:K73">
    <cfRule type="colorScale" priority="6">
      <colorScale>
        <cfvo type="min" val="0"/>
        <cfvo type="max"/>
        <color rgb="FFFCFCFF"/>
        <color rgb="FF63BE7B"/>
      </colorScale>
    </cfRule>
  </conditionalFormatting>
  <conditionalFormatting sqref="I70:K73">
    <cfRule type="colorScale" priority="7">
      <colorScale>
        <cfvo type="min" val="0"/>
        <cfvo type="max"/>
        <color rgb="FFFCFCFF"/>
        <color rgb="FF63BE7B"/>
      </colorScale>
    </cfRule>
  </conditionalFormatting>
  <conditionalFormatting sqref="N70:P71">
    <cfRule type="colorScale" priority="8">
      <colorScale>
        <cfvo type="min" val="0"/>
        <cfvo type="max"/>
        <color rgb="FFFCFCFF"/>
        <color rgb="FF63BE7B"/>
      </colorScale>
    </cfRule>
  </conditionalFormatting>
  <conditionalFormatting sqref="N72:P73">
    <cfRule type="colorScale" priority="9">
      <colorScale>
        <cfvo type="min" val="0"/>
        <cfvo type="max"/>
        <color rgb="FFFCFCFF"/>
        <color rgb="FF63BE7B"/>
      </colorScale>
    </cfRule>
  </conditionalFormatting>
  <conditionalFormatting sqref="N70:P73">
    <cfRule type="colorScale" priority="10">
      <colorScale>
        <cfvo type="min" val="0"/>
        <cfvo type="max"/>
        <color rgb="FFFCFCFF"/>
        <color rgb="FF63BE7B"/>
      </colorScale>
    </cfRule>
  </conditionalFormatting>
  <conditionalFormatting sqref="N75:P75">
    <cfRule type="colorScale" priority="11">
      <colorScale>
        <cfvo type="min" val="0"/>
        <cfvo type="max"/>
        <color rgb="FFFCFCFF"/>
        <color rgb="FF63BE7B"/>
      </colorScale>
    </cfRule>
  </conditionalFormatting>
  <conditionalFormatting sqref="N66:P66">
    <cfRule type="colorScale" priority="3">
      <colorScale>
        <cfvo type="min" val="0"/>
        <cfvo type="max"/>
        <color rgb="FFFCFCFF"/>
        <color rgb="FF63BE7B"/>
      </colorScale>
    </cfRule>
  </conditionalFormatting>
  <conditionalFormatting sqref="N66:P66">
    <cfRule type="colorScale" priority="4">
      <colorScale>
        <cfvo type="min" val="0"/>
        <cfvo type="max"/>
        <color rgb="FFFCFCFF"/>
        <color rgb="FF63BE7B"/>
      </colorScale>
    </cfRule>
  </conditionalFormatting>
  <conditionalFormatting sqref="N74:P74">
    <cfRule type="colorScale" priority="1">
      <colorScale>
        <cfvo type="min" val="0"/>
        <cfvo type="max"/>
        <color rgb="FFFCFCFF"/>
        <color rgb="FF63BE7B"/>
      </colorScale>
    </cfRule>
  </conditionalFormatting>
  <conditionalFormatting sqref="N74:P74">
    <cfRule type="colorScale" priority="2">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D9C4-9BAC-4840-B93F-683D7B62FA94}">
  <sheetPr>
    <tabColor theme="9" tint="0.39998000860214233"/>
  </sheetPr>
  <dimension ref="A1:A1"/>
  <sheetViews>
    <sheetView workbookViewId="0" topLeftCell="A1">
      <selection activeCell="G1" sqref="G1"/>
    </sheetView>
  </sheetViews>
  <sheetFormatPr defaultColWidth="8.796875" defaultRowHeight="14.25"/>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3C88-E994-47C6-90FD-96792BB08841}">
  <sheetPr>
    <tabColor theme="9" tint="0.7999799847602844"/>
  </sheetPr>
  <dimension ref="A1:AG38"/>
  <sheetViews>
    <sheetView zoomScale="85" zoomScaleNormal="85" workbookViewId="0" topLeftCell="A1">
      <selection activeCell="F33" sqref="F33"/>
    </sheetView>
  </sheetViews>
  <sheetFormatPr defaultColWidth="8.796875" defaultRowHeight="14.25"/>
  <cols>
    <col min="1" max="1" width="17.19921875" style="0" customWidth="1"/>
    <col min="2" max="2" width="9" style="0" bestFit="1" customWidth="1"/>
    <col min="3" max="3" width="6.796875" style="0" customWidth="1"/>
    <col min="4" max="4" width="9.296875" style="0" bestFit="1" customWidth="1"/>
    <col min="5" max="5" width="8.296875" style="0" customWidth="1"/>
    <col min="6" max="7" width="11.19921875" style="0" customWidth="1"/>
    <col min="8" max="8" width="4.796875" style="0" customWidth="1"/>
    <col min="9" max="9" width="17.19921875" style="0" customWidth="1"/>
    <col min="10" max="10" width="9" style="0" bestFit="1" customWidth="1"/>
    <col min="11" max="11" width="7.796875" style="0" customWidth="1"/>
    <col min="12" max="12" width="9.296875" style="0" bestFit="1" customWidth="1"/>
    <col min="13" max="13" width="6.796875" style="0" customWidth="1"/>
    <col min="14" max="14" width="8.796875" style="0" customWidth="1"/>
    <col min="15" max="15" width="11.19921875" style="0" customWidth="1"/>
    <col min="16" max="16" width="4.796875" style="0" customWidth="1"/>
    <col min="17" max="17" width="17.19921875" style="0" customWidth="1"/>
    <col min="18" max="18" width="9" style="0" bestFit="1" customWidth="1"/>
    <col min="19" max="19" width="6.796875" style="0" customWidth="1"/>
    <col min="20" max="20" width="9.296875" style="0" bestFit="1" customWidth="1"/>
    <col min="21" max="21" width="6.796875" style="0" customWidth="1"/>
    <col min="22" max="22" width="8.796875" style="0" customWidth="1"/>
    <col min="23" max="23" width="11.19921875" style="0" customWidth="1"/>
    <col min="24" max="24" width="4.796875" style="0" customWidth="1"/>
    <col min="25" max="25" width="11.69921875" style="0" customWidth="1"/>
    <col min="26" max="26" width="11.19921875" style="0" customWidth="1"/>
  </cols>
  <sheetData>
    <row r="1" spans="1:18" ht="15" thickBot="1">
      <c r="A1" s="3" t="s">
        <v>0</v>
      </c>
      <c r="B1" s="65" t="s">
        <v>81</v>
      </c>
      <c r="I1" s="3" t="s">
        <v>0</v>
      </c>
      <c r="J1" s="65" t="s">
        <v>83</v>
      </c>
      <c r="Q1" s="3" t="s">
        <v>0</v>
      </c>
      <c r="R1" s="65" t="s">
        <v>86</v>
      </c>
    </row>
    <row r="2" spans="1:17" ht="15" thickBot="1">
      <c r="A2" s="51" t="s">
        <v>68</v>
      </c>
      <c r="I2" s="51" t="s">
        <v>70</v>
      </c>
      <c r="Q2" s="51" t="s">
        <v>69</v>
      </c>
    </row>
    <row r="3" spans="1:20" ht="14.25">
      <c r="A3" s="28"/>
      <c r="B3" s="29" t="s">
        <v>66</v>
      </c>
      <c r="C3" s="29" t="s">
        <v>10</v>
      </c>
      <c r="D3" s="30" t="s">
        <v>67</v>
      </c>
      <c r="I3" s="28"/>
      <c r="J3" s="29" t="s">
        <v>66</v>
      </c>
      <c r="K3" s="29" t="s">
        <v>10</v>
      </c>
      <c r="L3" s="30" t="s">
        <v>67</v>
      </c>
      <c r="Q3" s="28"/>
      <c r="R3" s="29" t="s">
        <v>66</v>
      </c>
      <c r="S3" s="29" t="s">
        <v>10</v>
      </c>
      <c r="T3" s="30" t="s">
        <v>67</v>
      </c>
    </row>
    <row r="4" spans="1:20" ht="14.25">
      <c r="A4" s="31" t="s">
        <v>71</v>
      </c>
      <c r="B4" s="52">
        <v>1203</v>
      </c>
      <c r="C4" s="52">
        <f>'Tables 3-5 - Age'!C4</f>
        <v>18</v>
      </c>
      <c r="D4" s="53">
        <f>C4/SUM(B4:C4)</f>
        <v>0.014742014742014743</v>
      </c>
      <c r="I4" s="31" t="s">
        <v>71</v>
      </c>
      <c r="J4" s="52">
        <v>2598</v>
      </c>
      <c r="K4" s="52">
        <f>'Tables 3-5 - Age'!K4</f>
        <v>234</v>
      </c>
      <c r="L4" s="57">
        <f>K4/SUM(J4:K4)</f>
        <v>0.0826271186440678</v>
      </c>
      <c r="Q4" s="31" t="s">
        <v>71</v>
      </c>
      <c r="R4" s="52">
        <v>462</v>
      </c>
      <c r="S4" s="52">
        <f>'Tables 3-5 - Age'!S4</f>
        <v>87</v>
      </c>
      <c r="T4" s="57">
        <f>S4/SUM(R4:S4)</f>
        <v>0.15846994535519127</v>
      </c>
    </row>
    <row r="5" spans="1:20" ht="14.25">
      <c r="A5" s="31" t="s">
        <v>2</v>
      </c>
      <c r="B5" s="52">
        <v>1794</v>
      </c>
      <c r="C5" s="52">
        <f>'Tables 3-5 - Age'!C5</f>
        <v>24</v>
      </c>
      <c r="D5" s="53">
        <f aca="true" t="shared" si="0" ref="D5:D10">C5/SUM(B5:C5)</f>
        <v>0.013201320132013201</v>
      </c>
      <c r="I5" s="31" t="s">
        <v>2</v>
      </c>
      <c r="J5" s="52">
        <v>3912</v>
      </c>
      <c r="K5" s="52">
        <f>'Tables 3-5 - Age'!K5</f>
        <v>192</v>
      </c>
      <c r="L5" s="57">
        <f aca="true" t="shared" si="1" ref="L5:L10">K5/SUM(J5:K5)</f>
        <v>0.04678362573099415</v>
      </c>
      <c r="Q5" s="31" t="s">
        <v>2</v>
      </c>
      <c r="R5" s="52">
        <v>1236</v>
      </c>
      <c r="S5" s="52">
        <f>'Tables 3-5 - Age'!S5</f>
        <v>117</v>
      </c>
      <c r="T5" s="57">
        <f aca="true" t="shared" si="2" ref="T5:T10">S5/SUM(R5:S5)</f>
        <v>0.08647450110864745</v>
      </c>
    </row>
    <row r="6" spans="1:20" ht="14.25">
      <c r="A6" s="31" t="s">
        <v>3</v>
      </c>
      <c r="B6" s="52">
        <v>12492</v>
      </c>
      <c r="C6" s="52">
        <f>'Tables 3-5 - Age'!C6</f>
        <v>117</v>
      </c>
      <c r="D6" s="53">
        <f t="shared" si="0"/>
        <v>0.009279086366880799</v>
      </c>
      <c r="I6" s="31" t="s">
        <v>3</v>
      </c>
      <c r="J6" s="52">
        <v>30168</v>
      </c>
      <c r="K6" s="52">
        <f>'Tables 3-5 - Age'!K6</f>
        <v>993</v>
      </c>
      <c r="L6" s="57">
        <f t="shared" si="1"/>
        <v>0.0318667565225763</v>
      </c>
      <c r="Q6" s="31" t="s">
        <v>3</v>
      </c>
      <c r="R6" s="52">
        <v>6780</v>
      </c>
      <c r="S6" s="52">
        <f>'Tables 3-5 - Age'!S6</f>
        <v>270</v>
      </c>
      <c r="T6" s="57">
        <f t="shared" si="2"/>
        <v>0.03829787234042553</v>
      </c>
    </row>
    <row r="7" spans="1:20" ht="14.25">
      <c r="A7" s="31" t="s">
        <v>4</v>
      </c>
      <c r="B7" s="52">
        <v>10869</v>
      </c>
      <c r="C7" s="52">
        <f>'Tables 3-5 - Age'!C7</f>
        <v>126</v>
      </c>
      <c r="D7" s="53">
        <f t="shared" si="0"/>
        <v>0.01145975443383356</v>
      </c>
      <c r="I7" s="31" t="s">
        <v>4</v>
      </c>
      <c r="J7" s="52">
        <v>92070</v>
      </c>
      <c r="K7" s="52">
        <f>'Tables 3-5 - Age'!K7</f>
        <v>2631</v>
      </c>
      <c r="L7" s="57">
        <f t="shared" si="1"/>
        <v>0.027782177590521748</v>
      </c>
      <c r="Q7" s="31" t="s">
        <v>4</v>
      </c>
      <c r="R7" s="52">
        <v>33189</v>
      </c>
      <c r="S7" s="52">
        <f>'Tables 3-5 - Age'!S7</f>
        <v>1020</v>
      </c>
      <c r="T7" s="57">
        <f t="shared" si="2"/>
        <v>0.02981671489958783</v>
      </c>
    </row>
    <row r="8" spans="1:20" ht="14.25">
      <c r="A8" s="31" t="s">
        <v>5</v>
      </c>
      <c r="B8" s="52">
        <v>268959</v>
      </c>
      <c r="C8" s="52">
        <f>'Tables 3-5 - Age'!C8</f>
        <v>1077</v>
      </c>
      <c r="D8" s="53">
        <f t="shared" si="0"/>
        <v>0.0039883571079411635</v>
      </c>
      <c r="I8" s="31" t="s">
        <v>5</v>
      </c>
      <c r="J8" s="52">
        <v>502035</v>
      </c>
      <c r="K8" s="52">
        <f>'Tables 3-5 - Age'!K8</f>
        <v>7380</v>
      </c>
      <c r="L8" s="57">
        <f t="shared" si="1"/>
        <v>0.014487205912664527</v>
      </c>
      <c r="Q8" s="31" t="s">
        <v>5</v>
      </c>
      <c r="R8" s="52">
        <v>140766</v>
      </c>
      <c r="S8" s="52">
        <f>'Tables 3-5 - Age'!S8</f>
        <v>2013</v>
      </c>
      <c r="T8" s="57">
        <f t="shared" si="2"/>
        <v>0.014098711995461517</v>
      </c>
    </row>
    <row r="9" spans="1:20" ht="14.25">
      <c r="A9" s="43" t="s">
        <v>6</v>
      </c>
      <c r="B9" s="6">
        <f aca="true" t="shared" si="3" ref="B9:C9">SUM(B4:B8)</f>
        <v>295317</v>
      </c>
      <c r="C9" s="6">
        <f t="shared" si="3"/>
        <v>1362</v>
      </c>
      <c r="D9" s="54">
        <f t="shared" si="0"/>
        <v>0.004590820381624584</v>
      </c>
      <c r="I9" s="43" t="s">
        <v>6</v>
      </c>
      <c r="J9" s="6">
        <f aca="true" t="shared" si="4" ref="J9:K9">SUM(J4:J8)</f>
        <v>630783</v>
      </c>
      <c r="K9" s="6">
        <f t="shared" si="4"/>
        <v>11430</v>
      </c>
      <c r="L9" s="58">
        <f t="shared" si="1"/>
        <v>0.017797833429095956</v>
      </c>
      <c r="Q9" s="43" t="s">
        <v>6</v>
      </c>
      <c r="R9" s="6">
        <f aca="true" t="shared" si="5" ref="R9:S9">SUM(R4:R8)</f>
        <v>182433</v>
      </c>
      <c r="S9" s="6">
        <f t="shared" si="5"/>
        <v>3507</v>
      </c>
      <c r="T9" s="58">
        <f t="shared" si="2"/>
        <v>0.018860922878347855</v>
      </c>
    </row>
    <row r="10" spans="1:20" ht="15" thickBot="1">
      <c r="A10" s="45" t="s">
        <v>28</v>
      </c>
      <c r="B10" s="55">
        <f aca="true" t="shared" si="6" ref="B10:C10">SUM(B4:B7)</f>
        <v>26358</v>
      </c>
      <c r="C10" s="55">
        <f t="shared" si="6"/>
        <v>285</v>
      </c>
      <c r="D10" s="56">
        <f t="shared" si="0"/>
        <v>0.010696993581803852</v>
      </c>
      <c r="I10" s="45" t="s">
        <v>28</v>
      </c>
      <c r="J10" s="55">
        <f aca="true" t="shared" si="7" ref="J10:K10">SUM(J4:J7)</f>
        <v>128748</v>
      </c>
      <c r="K10" s="55">
        <f t="shared" si="7"/>
        <v>4050</v>
      </c>
      <c r="L10" s="59">
        <f t="shared" si="1"/>
        <v>0.030497447250711608</v>
      </c>
      <c r="Q10" s="45" t="s">
        <v>28</v>
      </c>
      <c r="R10" s="55">
        <f aca="true" t="shared" si="8" ref="R10:S10">SUM(R4:R7)</f>
        <v>41667</v>
      </c>
      <c r="S10" s="55">
        <f t="shared" si="8"/>
        <v>1494</v>
      </c>
      <c r="T10" s="59">
        <f t="shared" si="2"/>
        <v>0.03461458260930006</v>
      </c>
    </row>
    <row r="25" ht="14.25">
      <c r="AG25" s="22"/>
    </row>
    <row r="26" ht="14.25">
      <c r="AG26" s="22"/>
    </row>
    <row r="27" ht="14.25">
      <c r="AG27" s="22"/>
    </row>
    <row r="32" spans="10:13" ht="14.25">
      <c r="J32" s="7"/>
      <c r="K32" s="7"/>
      <c r="L32" s="7"/>
      <c r="M32" s="7"/>
    </row>
    <row r="33" spans="10:13" ht="14.25">
      <c r="J33" s="7"/>
      <c r="K33" s="7"/>
      <c r="L33" s="7"/>
      <c r="M33" s="7"/>
    </row>
    <row r="34" spans="10:13" ht="14.25">
      <c r="J34" s="7"/>
      <c r="K34" s="7"/>
      <c r="L34" s="7"/>
      <c r="M34" s="7"/>
    </row>
    <row r="35" spans="10:13" ht="14.25">
      <c r="J35" s="7"/>
      <c r="K35" s="7"/>
      <c r="L35" s="7"/>
      <c r="M35" s="7"/>
    </row>
    <row r="36" spans="10:13" ht="14.25">
      <c r="J36" s="7"/>
      <c r="K36" s="7"/>
      <c r="L36" s="7"/>
      <c r="M36" s="7"/>
    </row>
    <row r="37" spans="10:13" ht="14.25">
      <c r="J37" s="7"/>
      <c r="K37" s="7"/>
      <c r="L37" s="7"/>
      <c r="M37" s="7"/>
    </row>
    <row r="38" spans="10:13" ht="14.25">
      <c r="J38" s="7"/>
      <c r="K38" s="7"/>
      <c r="L38" s="7"/>
      <c r="M38" s="7"/>
    </row>
  </sheetData>
  <conditionalFormatting sqref="J32:M38">
    <cfRule type="colorScale" priority="7">
      <colorScale>
        <cfvo type="min" val="0"/>
        <cfvo type="max"/>
        <color rgb="FFFCFCFF"/>
        <color rgb="FF63BE7B"/>
      </colorScale>
    </cfRule>
  </conditionalFormatting>
  <conditionalFormatting sqref="K32:K37">
    <cfRule type="colorScale" priority="6">
      <colorScale>
        <cfvo type="min" val="0"/>
        <cfvo type="max"/>
        <color rgb="FFFCFCFF"/>
        <color rgb="FF63BE7B"/>
      </colorScale>
    </cfRule>
  </conditionalFormatting>
  <conditionalFormatting sqref="L32:L37">
    <cfRule type="colorScale" priority="5">
      <colorScale>
        <cfvo type="min" val="0"/>
        <cfvo type="max"/>
        <color rgb="FFFCFCFF"/>
        <color rgb="FF63BE7B"/>
      </colorScale>
    </cfRule>
  </conditionalFormatting>
  <conditionalFormatting sqref="M32:M37">
    <cfRule type="colorScale" priority="4">
      <colorScale>
        <cfvo type="min" val="0"/>
        <cfvo type="max"/>
        <color rgb="FFFCFCFF"/>
        <color rgb="FF63BE7B"/>
      </colorScale>
    </cfRule>
  </conditionalFormatting>
  <conditionalFormatting sqref="J38:M38">
    <cfRule type="colorScale" priority="3">
      <colorScale>
        <cfvo type="min" val="0"/>
        <cfvo type="max"/>
        <color rgb="FFFCFCFF"/>
        <color rgb="FF63BE7B"/>
      </colorScale>
    </cfRule>
  </conditionalFormatting>
  <conditionalFormatting sqref="AG25:AG27">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93E7-5A97-43CF-9806-1E8535149979}">
  <sheetPr>
    <tabColor theme="1" tint="0.24998000264167786"/>
  </sheetPr>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DAC8-0BE1-4BA7-9C0F-30DC38F72437}">
  <sheetPr>
    <tabColor theme="1" tint="0.49998000264167786"/>
  </sheetPr>
  <dimension ref="A1:K24"/>
  <sheetViews>
    <sheetView workbookViewId="0" topLeftCell="A1">
      <selection activeCell="B25" sqref="B25"/>
    </sheetView>
  </sheetViews>
  <sheetFormatPr defaultColWidth="8.796875" defaultRowHeight="14.25"/>
  <cols>
    <col min="1" max="1" width="4.5" style="0" customWidth="1"/>
    <col min="2" max="2" width="46.296875" style="0" customWidth="1"/>
    <col min="3" max="6" width="15.69921875" style="0" customWidth="1"/>
    <col min="8" max="11" width="15.69921875" style="0" customWidth="1"/>
  </cols>
  <sheetData>
    <row r="1" ht="14.25">
      <c r="A1" t="s">
        <v>103</v>
      </c>
    </row>
    <row r="3" ht="14.25">
      <c r="B3" s="67" t="s">
        <v>102</v>
      </c>
    </row>
    <row r="4" ht="14.25">
      <c r="B4" t="s">
        <v>112</v>
      </c>
    </row>
    <row r="6" ht="14.25">
      <c r="B6" s="67" t="s">
        <v>104</v>
      </c>
    </row>
    <row r="7" ht="14.25">
      <c r="B7" s="67"/>
    </row>
    <row r="8" spans="2:8" ht="14.25">
      <c r="B8" s="64"/>
      <c r="C8" s="63" t="s">
        <v>73</v>
      </c>
      <c r="D8" s="64"/>
      <c r="E8" s="64"/>
      <c r="F8" s="64"/>
      <c r="H8" s="63" t="s">
        <v>107</v>
      </c>
    </row>
    <row r="9" spans="2:11" ht="15">
      <c r="B9" s="64" t="s">
        <v>105</v>
      </c>
      <c r="C9" s="64" t="s">
        <v>38</v>
      </c>
      <c r="D9" s="64" t="s">
        <v>28</v>
      </c>
      <c r="E9" s="64" t="s">
        <v>37</v>
      </c>
      <c r="F9" s="64" t="s">
        <v>106</v>
      </c>
      <c r="H9" s="64" t="s">
        <v>38</v>
      </c>
      <c r="I9" s="64" t="s">
        <v>28</v>
      </c>
      <c r="J9" s="64" t="s">
        <v>37</v>
      </c>
      <c r="K9" s="64" t="s">
        <v>106</v>
      </c>
    </row>
    <row r="10" spans="2:11" ht="14.25">
      <c r="B10" t="s">
        <v>17</v>
      </c>
      <c r="C10">
        <v>25518</v>
      </c>
      <c r="D10">
        <v>13518</v>
      </c>
      <c r="E10">
        <v>477</v>
      </c>
      <c r="F10">
        <v>270</v>
      </c>
      <c r="H10" s="7">
        <f aca="true" t="shared" si="0" ref="H10:K16">C10/C$18</f>
        <v>0.6841470280704577</v>
      </c>
      <c r="I10" s="7">
        <f t="shared" si="0"/>
        <v>0.6761704681872749</v>
      </c>
      <c r="J10" s="7">
        <f t="shared" si="0"/>
        <v>0.5781818181818181</v>
      </c>
      <c r="K10" s="7">
        <f t="shared" si="0"/>
        <v>0.42452830188679247</v>
      </c>
    </row>
    <row r="11" spans="2:11" ht="14.25">
      <c r="B11" t="s">
        <v>14</v>
      </c>
      <c r="C11">
        <v>4713</v>
      </c>
      <c r="D11">
        <v>2229</v>
      </c>
      <c r="E11">
        <v>93</v>
      </c>
      <c r="F11">
        <v>75</v>
      </c>
      <c r="H11" s="7">
        <f t="shared" si="0"/>
        <v>0.12635727499396768</v>
      </c>
      <c r="I11" s="7">
        <f t="shared" si="0"/>
        <v>0.11149459783913565</v>
      </c>
      <c r="J11" s="7">
        <f t="shared" si="0"/>
        <v>0.11272727272727273</v>
      </c>
      <c r="K11" s="7">
        <f t="shared" si="0"/>
        <v>0.1179245283018868</v>
      </c>
    </row>
    <row r="12" spans="2:11" ht="14.25">
      <c r="B12" t="s">
        <v>39</v>
      </c>
      <c r="C12">
        <v>3501</v>
      </c>
      <c r="D12">
        <v>1614</v>
      </c>
      <c r="E12">
        <v>93</v>
      </c>
      <c r="F12">
        <v>69</v>
      </c>
      <c r="H12" s="7">
        <f t="shared" si="0"/>
        <v>0.0938631062494973</v>
      </c>
      <c r="I12" s="7">
        <f t="shared" si="0"/>
        <v>0.08073229291716687</v>
      </c>
      <c r="J12" s="7">
        <f t="shared" si="0"/>
        <v>0.11272727272727273</v>
      </c>
      <c r="K12" s="7">
        <f t="shared" si="0"/>
        <v>0.10849056603773585</v>
      </c>
    </row>
    <row r="13" spans="2:11" ht="14.25">
      <c r="B13" t="s">
        <v>12</v>
      </c>
      <c r="C13">
        <v>1791</v>
      </c>
      <c r="D13">
        <v>1401</v>
      </c>
      <c r="E13">
        <v>111</v>
      </c>
      <c r="F13">
        <v>144</v>
      </c>
      <c r="H13" s="7">
        <f t="shared" si="0"/>
        <v>0.04801737311992279</v>
      </c>
      <c r="I13" s="7">
        <f t="shared" si="0"/>
        <v>0.070078031212485</v>
      </c>
      <c r="J13" s="7">
        <f t="shared" si="0"/>
        <v>0.13454545454545455</v>
      </c>
      <c r="K13" s="7">
        <f t="shared" si="0"/>
        <v>0.22641509433962265</v>
      </c>
    </row>
    <row r="14" spans="2:11" ht="14.25">
      <c r="B14" t="s">
        <v>15</v>
      </c>
      <c r="C14">
        <v>459</v>
      </c>
      <c r="D14">
        <v>588</v>
      </c>
      <c r="E14">
        <v>33</v>
      </c>
      <c r="F14">
        <v>51</v>
      </c>
      <c r="H14" s="7">
        <f t="shared" si="0"/>
        <v>0.012305959945306845</v>
      </c>
      <c r="I14" s="7">
        <f t="shared" si="0"/>
        <v>0.029411764705882353</v>
      </c>
      <c r="J14" s="7">
        <f t="shared" si="0"/>
        <v>0.04</v>
      </c>
      <c r="K14" s="7">
        <f t="shared" si="0"/>
        <v>0.08018867924528301</v>
      </c>
    </row>
    <row r="15" spans="2:11" ht="14.25">
      <c r="B15" t="s">
        <v>16</v>
      </c>
      <c r="C15">
        <v>846</v>
      </c>
      <c r="D15">
        <v>354</v>
      </c>
      <c r="E15">
        <v>12</v>
      </c>
      <c r="F15">
        <v>12</v>
      </c>
      <c r="H15" s="7">
        <f t="shared" si="0"/>
        <v>0.022681573232526342</v>
      </c>
      <c r="I15" s="7">
        <f t="shared" si="0"/>
        <v>0.017707082833133252</v>
      </c>
      <c r="J15" s="7">
        <f t="shared" si="0"/>
        <v>0.014545454545454545</v>
      </c>
      <c r="K15" s="7">
        <f t="shared" si="0"/>
        <v>0.018867924528301886</v>
      </c>
    </row>
    <row r="16" spans="2:11" ht="14.25">
      <c r="B16" t="s">
        <v>13</v>
      </c>
      <c r="C16">
        <v>471</v>
      </c>
      <c r="D16">
        <v>288</v>
      </c>
      <c r="E16">
        <v>6</v>
      </c>
      <c r="F16">
        <v>15</v>
      </c>
      <c r="H16" s="7">
        <f t="shared" si="0"/>
        <v>0.012627684388321403</v>
      </c>
      <c r="I16" s="7">
        <f t="shared" si="0"/>
        <v>0.014405762304921969</v>
      </c>
      <c r="J16" s="7">
        <f t="shared" si="0"/>
        <v>0.007272727272727273</v>
      </c>
      <c r="K16" s="7">
        <f t="shared" si="0"/>
        <v>0.02358490566037736</v>
      </c>
    </row>
    <row r="18" spans="2:6" ht="14.25">
      <c r="B18" t="s">
        <v>9</v>
      </c>
      <c r="C18">
        <f>SUM(C10:C16)</f>
        <v>37299</v>
      </c>
      <c r="D18">
        <f>SUM(D10:D16)</f>
        <v>19992</v>
      </c>
      <c r="E18">
        <f>SUM(E10:E16)</f>
        <v>825</v>
      </c>
      <c r="F18">
        <f>SUM(F10:F16)</f>
        <v>636</v>
      </c>
    </row>
    <row r="20" ht="14.25">
      <c r="B20" s="67" t="s">
        <v>108</v>
      </c>
    </row>
    <row r="21" ht="14.25">
      <c r="B21" s="72" t="s">
        <v>111</v>
      </c>
    </row>
    <row r="23" ht="14.25">
      <c r="A23" t="s">
        <v>109</v>
      </c>
    </row>
    <row r="24" ht="14.25">
      <c r="B24" t="s">
        <v>110</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7999799847602844"/>
  </sheetPr>
  <dimension ref="A1:K30"/>
  <sheetViews>
    <sheetView zoomScale="70" zoomScaleNormal="70" workbookViewId="0" topLeftCell="A1">
      <selection activeCell="G11" sqref="G11"/>
    </sheetView>
  </sheetViews>
  <sheetFormatPr defaultColWidth="8.796875" defaultRowHeight="14.25"/>
  <cols>
    <col min="1" max="1" width="17.19921875" style="0" customWidth="1"/>
    <col min="2" max="7" width="13.19921875" style="0" customWidth="1"/>
    <col min="8" max="8" width="17.19921875" style="0" customWidth="1"/>
    <col min="9" max="9" width="4.796875" style="0" customWidth="1"/>
    <col min="10" max="10" width="11.19921875" style="0" customWidth="1"/>
    <col min="11" max="11" width="5.19921875" style="0" customWidth="1"/>
    <col min="12" max="13" width="4.5" style="0" customWidth="1"/>
    <col min="14" max="15" width="6.19921875" style="0" customWidth="1"/>
    <col min="16" max="16" width="10.19921875" style="0" bestFit="1" customWidth="1"/>
  </cols>
  <sheetData>
    <row r="1" spans="1:2" ht="14.25">
      <c r="A1" s="3" t="s">
        <v>0</v>
      </c>
      <c r="B1" s="3" t="s">
        <v>51</v>
      </c>
    </row>
    <row r="6" spans="1:7" ht="75">
      <c r="A6" s="64" t="s">
        <v>73</v>
      </c>
      <c r="B6" s="64" t="s">
        <v>77</v>
      </c>
      <c r="C6" s="64" t="s">
        <v>74</v>
      </c>
      <c r="D6" s="64" t="s">
        <v>75</v>
      </c>
      <c r="E6" s="64" t="s">
        <v>76</v>
      </c>
      <c r="F6" s="64" t="s">
        <v>11</v>
      </c>
      <c r="G6" s="63" t="s">
        <v>29</v>
      </c>
    </row>
    <row r="7" spans="1:8" ht="14.25">
      <c r="A7" s="1" t="s">
        <v>71</v>
      </c>
      <c r="B7" s="5">
        <v>636</v>
      </c>
      <c r="C7" s="5">
        <v>339</v>
      </c>
      <c r="D7" s="5">
        <v>423</v>
      </c>
      <c r="E7" s="5">
        <v>147</v>
      </c>
      <c r="F7" s="5">
        <v>3969</v>
      </c>
      <c r="G7" s="5">
        <f>B7+F7</f>
        <v>4605</v>
      </c>
      <c r="H7" s="10"/>
    </row>
    <row r="8" spans="1:7" ht="14.25">
      <c r="A8" s="1" t="s">
        <v>2</v>
      </c>
      <c r="B8" s="5">
        <v>828</v>
      </c>
      <c r="C8" s="5">
        <v>330</v>
      </c>
      <c r="D8" s="5">
        <v>675</v>
      </c>
      <c r="E8" s="5">
        <v>147</v>
      </c>
      <c r="F8" s="5">
        <v>6444</v>
      </c>
      <c r="G8" s="5">
        <f aca="true" t="shared" si="0" ref="G8:G13">B8+F8</f>
        <v>7272</v>
      </c>
    </row>
    <row r="9" spans="1:7" ht="14.25">
      <c r="A9" s="1" t="s">
        <v>3</v>
      </c>
      <c r="B9" s="5">
        <v>4407</v>
      </c>
      <c r="C9" s="5">
        <v>1377</v>
      </c>
      <c r="D9" s="5">
        <v>3765</v>
      </c>
      <c r="E9" s="5">
        <v>645</v>
      </c>
      <c r="F9" s="5">
        <v>46413</v>
      </c>
      <c r="G9" s="5">
        <f t="shared" si="0"/>
        <v>50820</v>
      </c>
    </row>
    <row r="10" spans="1:11" ht="14.25">
      <c r="A10" s="1" t="s">
        <v>4</v>
      </c>
      <c r="B10" s="5">
        <v>14121</v>
      </c>
      <c r="C10" s="5">
        <v>3777</v>
      </c>
      <c r="D10" s="5">
        <v>12852</v>
      </c>
      <c r="E10" s="5">
        <v>1905</v>
      </c>
      <c r="F10" s="5">
        <v>125787</v>
      </c>
      <c r="G10" s="5">
        <f t="shared" si="0"/>
        <v>139908</v>
      </c>
      <c r="K10" s="20"/>
    </row>
    <row r="11" spans="1:7" ht="14.25">
      <c r="A11" s="1" t="s">
        <v>5</v>
      </c>
      <c r="B11" s="5">
        <v>37299</v>
      </c>
      <c r="C11" s="5">
        <v>10467</v>
      </c>
      <c r="D11" s="5">
        <v>34578</v>
      </c>
      <c r="E11" s="5">
        <v>5277</v>
      </c>
      <c r="F11" s="5">
        <v>884925</v>
      </c>
      <c r="G11" s="5">
        <f t="shared" si="0"/>
        <v>922224</v>
      </c>
    </row>
    <row r="12" spans="1:7" ht="14.25">
      <c r="A12" s="2" t="s">
        <v>6</v>
      </c>
      <c r="B12" s="6">
        <f aca="true" t="shared" si="1" ref="B12:F12">SUM(B7:B11)</f>
        <v>57291</v>
      </c>
      <c r="C12" s="6">
        <f t="shared" si="1"/>
        <v>16290</v>
      </c>
      <c r="D12" s="6">
        <f t="shared" si="1"/>
        <v>52293</v>
      </c>
      <c r="E12" s="6">
        <f t="shared" si="1"/>
        <v>8121</v>
      </c>
      <c r="F12" s="6">
        <f t="shared" si="1"/>
        <v>1067538</v>
      </c>
      <c r="G12" s="6">
        <f t="shared" si="0"/>
        <v>1124829</v>
      </c>
    </row>
    <row r="13" spans="1:7" ht="14.25">
      <c r="A13" s="24" t="s">
        <v>35</v>
      </c>
      <c r="B13" s="25">
        <f aca="true" t="shared" si="2" ref="B13:F13">SUM(B7:B10)</f>
        <v>19992</v>
      </c>
      <c r="C13" s="25">
        <f t="shared" si="2"/>
        <v>5823</v>
      </c>
      <c r="D13" s="25">
        <f t="shared" si="2"/>
        <v>17715</v>
      </c>
      <c r="E13" s="25">
        <f t="shared" si="2"/>
        <v>2844</v>
      </c>
      <c r="F13" s="25">
        <f t="shared" si="2"/>
        <v>182613</v>
      </c>
      <c r="G13" s="25">
        <f t="shared" si="0"/>
        <v>202605</v>
      </c>
    </row>
    <row r="14" ht="14.25">
      <c r="B14" s="10"/>
    </row>
    <row r="15" spans="1:6" ht="75">
      <c r="A15" s="64" t="s">
        <v>73</v>
      </c>
      <c r="B15" s="64" t="s">
        <v>77</v>
      </c>
      <c r="C15" s="64" t="s">
        <v>74</v>
      </c>
      <c r="D15" s="64" t="s">
        <v>75</v>
      </c>
      <c r="E15" s="64" t="s">
        <v>76</v>
      </c>
      <c r="F15" s="64" t="s">
        <v>11</v>
      </c>
    </row>
    <row r="16" spans="1:6" ht="14.25">
      <c r="A16" s="1" t="s">
        <v>71</v>
      </c>
      <c r="B16" s="7">
        <f aca="true" t="shared" si="3" ref="B16:F20">B7/B$12</f>
        <v>0.011101220086924648</v>
      </c>
      <c r="C16" s="7">
        <f t="shared" si="3"/>
        <v>0.020810313075506445</v>
      </c>
      <c r="D16" s="7">
        <f t="shared" si="3"/>
        <v>0.00808903677356434</v>
      </c>
      <c r="E16" s="7">
        <f t="shared" si="3"/>
        <v>0.01810121906169191</v>
      </c>
      <c r="F16" s="7">
        <f t="shared" si="3"/>
        <v>0.0037179004400780115</v>
      </c>
    </row>
    <row r="17" spans="1:6" ht="14.25">
      <c r="A17" s="1" t="s">
        <v>2</v>
      </c>
      <c r="B17" s="7">
        <f t="shared" si="3"/>
        <v>0.014452531811279258</v>
      </c>
      <c r="C17" s="7">
        <f t="shared" si="3"/>
        <v>0.020257826887661142</v>
      </c>
      <c r="D17" s="7">
        <f t="shared" si="3"/>
        <v>0.012908037404623946</v>
      </c>
      <c r="E17" s="7">
        <f t="shared" si="3"/>
        <v>0.01810121906169191</v>
      </c>
      <c r="F17" s="7">
        <f t="shared" si="3"/>
        <v>0.006036319081850014</v>
      </c>
    </row>
    <row r="18" spans="1:6" ht="14.25">
      <c r="A18" s="1" t="s">
        <v>3</v>
      </c>
      <c r="B18" s="7">
        <f t="shared" si="3"/>
        <v>0.07692307692307693</v>
      </c>
      <c r="C18" s="7">
        <f t="shared" si="3"/>
        <v>0.08453038674033149</v>
      </c>
      <c r="D18" s="7">
        <f t="shared" si="3"/>
        <v>0.07199816419023579</v>
      </c>
      <c r="E18" s="7">
        <f t="shared" si="3"/>
        <v>0.07942371629109715</v>
      </c>
      <c r="F18" s="7">
        <f t="shared" si="3"/>
        <v>0.043476672493157155</v>
      </c>
    </row>
    <row r="19" spans="1:6" ht="14.25">
      <c r="A19" s="1" t="s">
        <v>4</v>
      </c>
      <c r="B19" s="7">
        <f t="shared" si="3"/>
        <v>0.246478504477143</v>
      </c>
      <c r="C19" s="7">
        <f t="shared" si="3"/>
        <v>0.23186003683241252</v>
      </c>
      <c r="D19" s="7">
        <f t="shared" si="3"/>
        <v>0.24576903218403992</v>
      </c>
      <c r="E19" s="7">
        <f t="shared" si="3"/>
        <v>0.23457702253417068</v>
      </c>
      <c r="F19" s="7">
        <f t="shared" si="3"/>
        <v>0.11782906088588883</v>
      </c>
    </row>
    <row r="20" spans="1:6" ht="14.25">
      <c r="A20" s="1" t="s">
        <v>5</v>
      </c>
      <c r="B20" s="7">
        <f t="shared" si="3"/>
        <v>0.6510446667015761</v>
      </c>
      <c r="C20" s="7">
        <f t="shared" si="3"/>
        <v>0.6425414364640883</v>
      </c>
      <c r="D20" s="7">
        <f t="shared" si="3"/>
        <v>0.661235729447536</v>
      </c>
      <c r="E20" s="7">
        <f t="shared" si="3"/>
        <v>0.6497968230513483</v>
      </c>
      <c r="F20" s="7">
        <f t="shared" si="3"/>
        <v>0.828940047099026</v>
      </c>
    </row>
    <row r="21" spans="1:6" ht="15" thickBot="1">
      <c r="A21" s="2" t="s">
        <v>6</v>
      </c>
      <c r="B21" s="8">
        <f>SUM(B16:B20)</f>
        <v>1</v>
      </c>
      <c r="C21" s="8">
        <f>SUM(C16:C20)</f>
        <v>1</v>
      </c>
      <c r="D21" s="8">
        <f>SUM(D16:D20)</f>
        <v>1</v>
      </c>
      <c r="E21" s="8">
        <f>SUM(E16:E20)</f>
        <v>1</v>
      </c>
      <c r="F21" s="8">
        <f>SUM(F16:F20)</f>
        <v>1</v>
      </c>
    </row>
    <row r="22" ht="15" thickBot="1">
      <c r="A22" s="37" t="s">
        <v>40</v>
      </c>
    </row>
    <row r="23" spans="1:6" ht="75">
      <c r="A23" s="60" t="s">
        <v>73</v>
      </c>
      <c r="B23" s="61" t="s">
        <v>77</v>
      </c>
      <c r="C23" s="61" t="s">
        <v>74</v>
      </c>
      <c r="D23" s="61" t="s">
        <v>75</v>
      </c>
      <c r="E23" s="61" t="s">
        <v>76</v>
      </c>
      <c r="F23" s="62" t="s">
        <v>11</v>
      </c>
    </row>
    <row r="24" spans="1:6" ht="14.25">
      <c r="A24" s="1" t="s">
        <v>71</v>
      </c>
      <c r="B24" s="32">
        <f aca="true" t="shared" si="4" ref="B24:E29">B7/$G7</f>
        <v>0.13811074918566776</v>
      </c>
      <c r="C24" s="32">
        <f t="shared" si="4"/>
        <v>0.0736156351791531</v>
      </c>
      <c r="D24" s="32">
        <f t="shared" si="4"/>
        <v>0.09185667752442997</v>
      </c>
      <c r="E24" s="32">
        <f t="shared" si="4"/>
        <v>0.031921824104234525</v>
      </c>
      <c r="F24" s="33">
        <f aca="true" t="shared" si="5" ref="F24:F29">F7/$G7</f>
        <v>0.8618892508143322</v>
      </c>
    </row>
    <row r="25" spans="1:6" ht="14.25">
      <c r="A25" s="31" t="s">
        <v>2</v>
      </c>
      <c r="B25" s="32">
        <f t="shared" si="4"/>
        <v>0.11386138613861387</v>
      </c>
      <c r="C25" s="32">
        <f t="shared" si="4"/>
        <v>0.04537953795379538</v>
      </c>
      <c r="D25" s="32">
        <f t="shared" si="4"/>
        <v>0.09282178217821782</v>
      </c>
      <c r="E25" s="32">
        <f t="shared" si="4"/>
        <v>0.020214521452145213</v>
      </c>
      <c r="F25" s="33">
        <f t="shared" si="5"/>
        <v>0.8861386138613861</v>
      </c>
    </row>
    <row r="26" spans="1:6" ht="14.25">
      <c r="A26" s="31" t="s">
        <v>3</v>
      </c>
      <c r="B26" s="32">
        <f t="shared" si="4"/>
        <v>0.08671782762691854</v>
      </c>
      <c r="C26" s="32">
        <f t="shared" si="4"/>
        <v>0.027095631641086186</v>
      </c>
      <c r="D26" s="32">
        <f t="shared" si="4"/>
        <v>0.07408500590318771</v>
      </c>
      <c r="E26" s="32">
        <f t="shared" si="4"/>
        <v>0.01269185360094451</v>
      </c>
      <c r="F26" s="33">
        <f t="shared" si="5"/>
        <v>0.9132821723730815</v>
      </c>
    </row>
    <row r="27" spans="1:6" ht="14.25">
      <c r="A27" s="31" t="s">
        <v>4</v>
      </c>
      <c r="B27" s="32">
        <f t="shared" si="4"/>
        <v>0.10093061154472939</v>
      </c>
      <c r="C27" s="32">
        <f t="shared" si="4"/>
        <v>0.026996311862080798</v>
      </c>
      <c r="D27" s="32">
        <f t="shared" si="4"/>
        <v>0.09186036538296595</v>
      </c>
      <c r="E27" s="32">
        <f t="shared" si="4"/>
        <v>0.013616090573805644</v>
      </c>
      <c r="F27" s="33">
        <f t="shared" si="5"/>
        <v>0.8990693884552706</v>
      </c>
    </row>
    <row r="28" spans="1:6" ht="14.25">
      <c r="A28" s="31" t="s">
        <v>5</v>
      </c>
      <c r="B28" s="32">
        <f t="shared" si="4"/>
        <v>0.040444620829646595</v>
      </c>
      <c r="C28" s="32">
        <f t="shared" si="4"/>
        <v>0.01134973715713319</v>
      </c>
      <c r="D28" s="32">
        <f t="shared" si="4"/>
        <v>0.03749414458960079</v>
      </c>
      <c r="E28" s="32">
        <f t="shared" si="4"/>
        <v>0.005722037162338</v>
      </c>
      <c r="F28" s="33">
        <f t="shared" si="5"/>
        <v>0.9595553791703534</v>
      </c>
    </row>
    <row r="29" spans="1:6" ht="14.25">
      <c r="A29" s="31" t="s">
        <v>29</v>
      </c>
      <c r="B29" s="32">
        <f t="shared" si="4"/>
        <v>0.05093307516075777</v>
      </c>
      <c r="C29" s="32">
        <f t="shared" si="4"/>
        <v>0.01448220129459678</v>
      </c>
      <c r="D29" s="32">
        <f t="shared" si="4"/>
        <v>0.046489733106098795</v>
      </c>
      <c r="E29" s="32">
        <f t="shared" si="4"/>
        <v>0.007219764070805429</v>
      </c>
      <c r="F29" s="33">
        <f t="shared" si="5"/>
        <v>0.9490669248392423</v>
      </c>
    </row>
    <row r="30" spans="1:6" ht="15" thickBot="1">
      <c r="A30" s="34" t="s">
        <v>28</v>
      </c>
      <c r="B30" s="35">
        <f>SUM(B7:B10)/SUM($G7:$G10)</f>
        <v>0.09867476123491523</v>
      </c>
      <c r="C30" s="35">
        <f>SUM(C7:C10)/SUM($G7:$G10)</f>
        <v>0.028740652994743467</v>
      </c>
      <c r="D30" s="35">
        <f>SUM(D7:D10)/SUM($G7:$G10)</f>
        <v>0.08743614422151477</v>
      </c>
      <c r="E30" s="35">
        <f>SUM(E7:E10)/SUM($G7:$G10)</f>
        <v>0.014037165913970534</v>
      </c>
      <c r="F30" s="36">
        <f>SUM(F7:F10)/SUM($G7:$G10)</f>
        <v>0.9013252387650847</v>
      </c>
    </row>
  </sheetData>
  <conditionalFormatting sqref="B16:E20">
    <cfRule type="colorScale" priority="9">
      <colorScale>
        <cfvo type="min" val="0"/>
        <cfvo type="max"/>
        <color rgb="FFFCFCFF"/>
        <color rgb="FF63BE7B"/>
      </colorScale>
    </cfRule>
  </conditionalFormatting>
  <conditionalFormatting sqref="F16:F20">
    <cfRule type="colorScale" priority="8">
      <colorScale>
        <cfvo type="min" val="0"/>
        <cfvo type="max"/>
        <color rgb="FFFCFCFF"/>
        <color rgb="FF63BE7B"/>
      </colorScale>
    </cfRule>
  </conditionalFormatting>
  <conditionalFormatting sqref="B24:B30 C30:F30">
    <cfRule type="colorScale" priority="7">
      <colorScale>
        <cfvo type="min" val="0"/>
        <cfvo type="max"/>
        <color rgb="FFFCFCFF"/>
        <color rgb="FF63BE7B"/>
      </colorScale>
    </cfRule>
  </conditionalFormatting>
  <conditionalFormatting sqref="C24:C29">
    <cfRule type="colorScale" priority="6">
      <colorScale>
        <cfvo type="min" val="0"/>
        <cfvo type="max"/>
        <color rgb="FFFCFCFF"/>
        <color rgb="FF63BE7B"/>
      </colorScale>
    </cfRule>
  </conditionalFormatting>
  <conditionalFormatting sqref="D24:D29">
    <cfRule type="colorScale" priority="5">
      <colorScale>
        <cfvo type="min" val="0"/>
        <cfvo type="max"/>
        <color rgb="FFFCFCFF"/>
        <color rgb="FF63BE7B"/>
      </colorScale>
    </cfRule>
  </conditionalFormatting>
  <conditionalFormatting sqref="E24:E29">
    <cfRule type="colorScale" priority="4">
      <colorScale>
        <cfvo type="min" val="0"/>
        <cfvo type="max"/>
        <color rgb="FFFCFCFF"/>
        <color rgb="FF63BE7B"/>
      </colorScale>
    </cfRule>
  </conditionalFormatting>
  <conditionalFormatting sqref="F24:F29">
    <cfRule type="colorScale" priority="2">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EE5F-80D0-4F17-95C6-EFB87C785D7E}">
  <sheetPr>
    <tabColor theme="2" tint="0.7999799847602844"/>
  </sheetPr>
  <dimension ref="A1:H27"/>
  <sheetViews>
    <sheetView zoomScale="70" zoomScaleNormal="70" workbookViewId="0" topLeftCell="A1">
      <selection activeCell="A7" sqref="A7:A10"/>
    </sheetView>
  </sheetViews>
  <sheetFormatPr defaultColWidth="8.796875" defaultRowHeight="14.25"/>
  <cols>
    <col min="1" max="1" width="17.19921875" style="0" customWidth="1"/>
    <col min="2" max="7" width="13.19921875" style="0" customWidth="1"/>
    <col min="8" max="8" width="17.19921875" style="0" customWidth="1"/>
    <col min="9" max="9" width="4.796875" style="0" customWidth="1"/>
    <col min="10" max="10" width="11.19921875" style="0" customWidth="1"/>
    <col min="11" max="11" width="5.19921875" style="0" customWidth="1"/>
    <col min="12" max="13" width="4.5" style="0" customWidth="1"/>
    <col min="14" max="15" width="6.19921875" style="0" customWidth="1"/>
    <col min="16" max="16" width="10.19921875" style="0" bestFit="1" customWidth="1"/>
  </cols>
  <sheetData>
    <row r="1" spans="1:2" ht="14.25">
      <c r="A1" s="3" t="s">
        <v>0</v>
      </c>
      <c r="B1" s="68" t="s">
        <v>100</v>
      </c>
    </row>
    <row r="6" spans="1:7" ht="75">
      <c r="A6" s="64" t="s">
        <v>72</v>
      </c>
      <c r="B6" s="64" t="s">
        <v>77</v>
      </c>
      <c r="C6" s="64" t="s">
        <v>74</v>
      </c>
      <c r="D6" s="64" t="s">
        <v>75</v>
      </c>
      <c r="E6" s="64" t="s">
        <v>76</v>
      </c>
      <c r="F6" s="64" t="s">
        <v>11</v>
      </c>
      <c r="G6" s="64" t="s">
        <v>29</v>
      </c>
    </row>
    <row r="7" spans="1:8" ht="14.25">
      <c r="A7" s="1" t="s">
        <v>78</v>
      </c>
      <c r="B7" s="5">
        <v>5577</v>
      </c>
      <c r="C7" s="5">
        <v>1494</v>
      </c>
      <c r="D7" s="5">
        <v>5160</v>
      </c>
      <c r="E7" s="5">
        <v>681</v>
      </c>
      <c r="F7" s="5">
        <v>24054</v>
      </c>
      <c r="G7" s="5">
        <f>B7+F7</f>
        <v>29631</v>
      </c>
      <c r="H7" s="10"/>
    </row>
    <row r="8" spans="1:7" ht="14.25">
      <c r="A8" s="1" t="s">
        <v>79</v>
      </c>
      <c r="B8" s="5">
        <v>6552</v>
      </c>
      <c r="C8" s="5">
        <v>1335</v>
      </c>
      <c r="D8" s="5">
        <v>6243</v>
      </c>
      <c r="E8" s="5">
        <v>747</v>
      </c>
      <c r="F8" s="5">
        <v>48645</v>
      </c>
      <c r="G8" s="5">
        <f aca="true" t="shared" si="0" ref="G8:G12">B8+F8</f>
        <v>55197</v>
      </c>
    </row>
    <row r="9" spans="1:7" ht="14.25">
      <c r="A9" s="1" t="s">
        <v>80</v>
      </c>
      <c r="B9" s="5">
        <v>1665</v>
      </c>
      <c r="C9" s="5">
        <v>369</v>
      </c>
      <c r="D9" s="5">
        <v>1578</v>
      </c>
      <c r="E9" s="5">
        <v>183</v>
      </c>
      <c r="F9" s="5">
        <v>16689</v>
      </c>
      <c r="G9" s="5">
        <f t="shared" si="0"/>
        <v>18354</v>
      </c>
    </row>
    <row r="10" spans="1:7" ht="14.25">
      <c r="A10" s="1" t="s">
        <v>30</v>
      </c>
      <c r="B10" s="5">
        <v>18363</v>
      </c>
      <c r="C10" s="5">
        <v>4197</v>
      </c>
      <c r="D10" s="5">
        <v>17442</v>
      </c>
      <c r="E10" s="5">
        <v>2538</v>
      </c>
      <c r="F10" s="5">
        <v>352284</v>
      </c>
      <c r="G10" s="5">
        <f t="shared" si="0"/>
        <v>370647</v>
      </c>
    </row>
    <row r="11" spans="1:7" ht="14.25">
      <c r="A11" s="2" t="s">
        <v>6</v>
      </c>
      <c r="B11" s="6">
        <f>SUM(B7:B10)</f>
        <v>32157</v>
      </c>
      <c r="C11" s="6">
        <f aca="true" t="shared" si="1" ref="C11:F11">SUM(C7:C10)</f>
        <v>7395</v>
      </c>
      <c r="D11" s="6">
        <f t="shared" si="1"/>
        <v>30423</v>
      </c>
      <c r="E11" s="6">
        <f t="shared" si="1"/>
        <v>4149</v>
      </c>
      <c r="F11" s="6">
        <f t="shared" si="1"/>
        <v>441672</v>
      </c>
      <c r="G11" s="6">
        <f t="shared" si="0"/>
        <v>473829</v>
      </c>
    </row>
    <row r="12" spans="1:7" ht="14.25">
      <c r="A12" s="24" t="s">
        <v>35</v>
      </c>
      <c r="B12" s="25">
        <f aca="true" t="shared" si="2" ref="B12:F12">SUM(B7:B9)</f>
        <v>13794</v>
      </c>
      <c r="C12" s="25">
        <f t="shared" si="2"/>
        <v>3198</v>
      </c>
      <c r="D12" s="25">
        <f t="shared" si="2"/>
        <v>12981</v>
      </c>
      <c r="E12" s="25">
        <f t="shared" si="2"/>
        <v>1611</v>
      </c>
      <c r="F12" s="25">
        <f t="shared" si="2"/>
        <v>89388</v>
      </c>
      <c r="G12" s="25">
        <f t="shared" si="0"/>
        <v>103182</v>
      </c>
    </row>
    <row r="13" ht="14.25">
      <c r="B13" s="10"/>
    </row>
    <row r="14" spans="1:6" ht="75">
      <c r="A14" s="64" t="s">
        <v>72</v>
      </c>
      <c r="B14" s="64" t="s">
        <v>77</v>
      </c>
      <c r="C14" s="64" t="s">
        <v>74</v>
      </c>
      <c r="D14" s="64" t="s">
        <v>75</v>
      </c>
      <c r="E14" s="64" t="s">
        <v>76</v>
      </c>
      <c r="F14" s="64" t="s">
        <v>11</v>
      </c>
    </row>
    <row r="15" spans="1:6" ht="14.25">
      <c r="A15" s="1" t="s">
        <v>78</v>
      </c>
      <c r="B15" s="7">
        <f aca="true" t="shared" si="3" ref="B15:F18">B7/B$11</f>
        <v>0.1734303573094505</v>
      </c>
      <c r="C15" s="7">
        <f t="shared" si="3"/>
        <v>0.20202839756592292</v>
      </c>
      <c r="D15" s="7">
        <f t="shared" si="3"/>
        <v>0.16960851986983533</v>
      </c>
      <c r="E15" s="7">
        <f t="shared" si="3"/>
        <v>0.16413593637020968</v>
      </c>
      <c r="F15" s="7">
        <f t="shared" si="3"/>
        <v>0.054461229147421616</v>
      </c>
    </row>
    <row r="16" spans="1:6" ht="14.25">
      <c r="A16" s="1" t="s">
        <v>79</v>
      </c>
      <c r="B16" s="7">
        <f t="shared" si="3"/>
        <v>0.20375034984606774</v>
      </c>
      <c r="C16" s="7">
        <f t="shared" si="3"/>
        <v>0.18052738336713997</v>
      </c>
      <c r="D16" s="7">
        <f t="shared" si="3"/>
        <v>0.20520658712158565</v>
      </c>
      <c r="E16" s="7">
        <f t="shared" si="3"/>
        <v>0.18004338394793926</v>
      </c>
      <c r="F16" s="7">
        <f t="shared" si="3"/>
        <v>0.11013829266967343</v>
      </c>
    </row>
    <row r="17" spans="1:6" ht="14.25">
      <c r="A17" s="1" t="s">
        <v>80</v>
      </c>
      <c r="B17" s="7">
        <f t="shared" si="3"/>
        <v>0.051777218024069406</v>
      </c>
      <c r="C17" s="7">
        <f t="shared" si="3"/>
        <v>0.04989858012170385</v>
      </c>
      <c r="D17" s="7">
        <f t="shared" si="3"/>
        <v>0.05186865200670545</v>
      </c>
      <c r="E17" s="7">
        <f t="shared" si="3"/>
        <v>0.044107013738250184</v>
      </c>
      <c r="F17" s="7">
        <f t="shared" si="3"/>
        <v>0.03778595881106341</v>
      </c>
    </row>
    <row r="18" spans="1:6" ht="14.25">
      <c r="A18" s="1" t="s">
        <v>30</v>
      </c>
      <c r="B18" s="7">
        <f t="shared" si="3"/>
        <v>0.5710420748204124</v>
      </c>
      <c r="C18" s="7">
        <f t="shared" si="3"/>
        <v>0.5675456389452332</v>
      </c>
      <c r="D18" s="7">
        <f t="shared" si="3"/>
        <v>0.5733162410018736</v>
      </c>
      <c r="E18" s="7">
        <f t="shared" si="3"/>
        <v>0.6117136659436009</v>
      </c>
      <c r="F18" s="7">
        <f t="shared" si="3"/>
        <v>0.7976145193718416</v>
      </c>
    </row>
    <row r="19" spans="1:6" ht="15" thickBot="1">
      <c r="A19" s="2" t="s">
        <v>6</v>
      </c>
      <c r="B19" s="8">
        <f>SUM(B15:B18)</f>
        <v>1</v>
      </c>
      <c r="C19" s="8">
        <f>SUM(C15:C18)</f>
        <v>1</v>
      </c>
      <c r="D19" s="8">
        <f>SUM(D15:D18)</f>
        <v>1</v>
      </c>
      <c r="E19" s="8">
        <f>SUM(E15:E18)</f>
        <v>1</v>
      </c>
      <c r="F19" s="8">
        <f>SUM(F15:F18)</f>
        <v>1</v>
      </c>
    </row>
    <row r="20" ht="15" thickBot="1">
      <c r="A20" s="37" t="s">
        <v>52</v>
      </c>
    </row>
    <row r="21" spans="1:6" ht="75">
      <c r="A21" s="60" t="s">
        <v>72</v>
      </c>
      <c r="B21" s="61" t="s">
        <v>77</v>
      </c>
      <c r="C21" s="61" t="s">
        <v>74</v>
      </c>
      <c r="D21" s="61" t="s">
        <v>75</v>
      </c>
      <c r="E21" s="61" t="s">
        <v>76</v>
      </c>
      <c r="F21" s="62" t="s">
        <v>11</v>
      </c>
    </row>
    <row r="22" spans="1:6" ht="14.25">
      <c r="A22" s="1" t="s">
        <v>78</v>
      </c>
      <c r="B22" s="32">
        <f aca="true" t="shared" si="4" ref="B22:F24">B7/$G7</f>
        <v>0.18821504505416625</v>
      </c>
      <c r="C22" s="32">
        <f t="shared" si="4"/>
        <v>0.05042016806722689</v>
      </c>
      <c r="D22" s="32">
        <f t="shared" si="4"/>
        <v>0.17414194593500051</v>
      </c>
      <c r="E22" s="32">
        <f t="shared" si="4"/>
        <v>0.022982687050723902</v>
      </c>
      <c r="F22" s="33">
        <f t="shared" si="4"/>
        <v>0.8117849549458338</v>
      </c>
    </row>
    <row r="23" spans="1:6" ht="14.25">
      <c r="A23" s="1" t="s">
        <v>79</v>
      </c>
      <c r="B23" s="32">
        <f t="shared" si="4"/>
        <v>0.11870210337518343</v>
      </c>
      <c r="C23" s="32">
        <f t="shared" si="4"/>
        <v>0.024186097070492962</v>
      </c>
      <c r="D23" s="32">
        <f t="shared" si="4"/>
        <v>0.11310397304201315</v>
      </c>
      <c r="E23" s="32">
        <f t="shared" si="4"/>
        <v>0.01353334420348932</v>
      </c>
      <c r="F23" s="33">
        <f t="shared" si="4"/>
        <v>0.8812978966248166</v>
      </c>
    </row>
    <row r="24" spans="1:6" ht="14.25">
      <c r="A24" s="1" t="s">
        <v>80</v>
      </c>
      <c r="B24" s="32">
        <f t="shared" si="4"/>
        <v>0.09071592023537103</v>
      </c>
      <c r="C24" s="32">
        <f t="shared" si="4"/>
        <v>0.02010460934946061</v>
      </c>
      <c r="D24" s="32">
        <f t="shared" si="4"/>
        <v>0.08597580908793724</v>
      </c>
      <c r="E24" s="32">
        <f t="shared" si="4"/>
        <v>0.009970578620464203</v>
      </c>
      <c r="F24" s="33">
        <f t="shared" si="4"/>
        <v>0.909284079764629</v>
      </c>
    </row>
    <row r="25" spans="1:6" ht="14.25">
      <c r="A25" s="1" t="s">
        <v>30</v>
      </c>
      <c r="B25" s="32">
        <f aca="true" t="shared" si="5" ref="B25:F26">B10/$G10</f>
        <v>0.04954309626140236</v>
      </c>
      <c r="C25" s="32">
        <f t="shared" si="5"/>
        <v>0.011323442520781228</v>
      </c>
      <c r="D25" s="32">
        <f t="shared" si="5"/>
        <v>0.047058252191438214</v>
      </c>
      <c r="E25" s="32">
        <f t="shared" si="5"/>
        <v>0.006847485612995654</v>
      </c>
      <c r="F25" s="33">
        <f t="shared" si="5"/>
        <v>0.9504569037385976</v>
      </c>
    </row>
    <row r="26" spans="1:6" ht="14.25">
      <c r="A26" s="31" t="s">
        <v>29</v>
      </c>
      <c r="B26" s="32">
        <f t="shared" si="5"/>
        <v>0.06786625554788753</v>
      </c>
      <c r="C26" s="32">
        <f t="shared" si="5"/>
        <v>0.01560689615874081</v>
      </c>
      <c r="D26" s="32">
        <f t="shared" si="5"/>
        <v>0.06420670748307934</v>
      </c>
      <c r="E26" s="32">
        <f t="shared" si="5"/>
        <v>0.008756323483788455</v>
      </c>
      <c r="F26" s="33">
        <f t="shared" si="5"/>
        <v>0.9321337444521125</v>
      </c>
    </row>
    <row r="27" spans="1:6" ht="15" thickBot="1">
      <c r="A27" s="34" t="s">
        <v>28</v>
      </c>
      <c r="B27" s="35">
        <f>SUM(B7:B9)/SUM($G7:$G9)</f>
        <v>0.13368610804210038</v>
      </c>
      <c r="C27" s="35">
        <f>SUM(C7:C9)/SUM($G7:$G9)</f>
        <v>0.030993777984532185</v>
      </c>
      <c r="D27" s="35">
        <f>SUM(D7:D9)/SUM($G7:$G9)</f>
        <v>0.1258068267721114</v>
      </c>
      <c r="E27" s="35">
        <f>SUM(E7:E9)/SUM($G7:$G9)</f>
        <v>0.015613188346804675</v>
      </c>
      <c r="F27" s="36">
        <f>SUM(F7:F9)/SUM($G7:$G9)</f>
        <v>0.8663138919578997</v>
      </c>
    </row>
  </sheetData>
  <conditionalFormatting sqref="C27:F27 B22:B27">
    <cfRule type="colorScale" priority="5">
      <colorScale>
        <cfvo type="min" val="0"/>
        <cfvo type="max"/>
        <color rgb="FFFCFCFF"/>
        <color rgb="FF63BE7B"/>
      </colorScale>
    </cfRule>
  </conditionalFormatting>
  <conditionalFormatting sqref="B15:E18">
    <cfRule type="colorScale" priority="128">
      <colorScale>
        <cfvo type="min" val="0"/>
        <cfvo type="max"/>
        <color rgb="FFFCFCFF"/>
        <color rgb="FF63BE7B"/>
      </colorScale>
    </cfRule>
  </conditionalFormatting>
  <conditionalFormatting sqref="F15:F18">
    <cfRule type="colorScale" priority="130">
      <colorScale>
        <cfvo type="min" val="0"/>
        <cfvo type="max"/>
        <color rgb="FFFCFCFF"/>
        <color rgb="FF63BE7B"/>
      </colorScale>
    </cfRule>
  </conditionalFormatting>
  <conditionalFormatting sqref="C22:C26">
    <cfRule type="colorScale" priority="133">
      <colorScale>
        <cfvo type="min" val="0"/>
        <cfvo type="max"/>
        <color rgb="FFFCFCFF"/>
        <color rgb="FF63BE7B"/>
      </colorScale>
    </cfRule>
  </conditionalFormatting>
  <conditionalFormatting sqref="D22:D26">
    <cfRule type="colorScale" priority="135">
      <colorScale>
        <cfvo type="min" val="0"/>
        <cfvo type="max"/>
        <color rgb="FFFCFCFF"/>
        <color rgb="FF63BE7B"/>
      </colorScale>
    </cfRule>
  </conditionalFormatting>
  <conditionalFormatting sqref="E22:E26">
    <cfRule type="colorScale" priority="137">
      <colorScale>
        <cfvo type="min" val="0"/>
        <cfvo type="max"/>
        <color rgb="FFFCFCFF"/>
        <color rgb="FF63BE7B"/>
      </colorScale>
    </cfRule>
  </conditionalFormatting>
  <conditionalFormatting sqref="F22:F26">
    <cfRule type="colorScale" priority="139">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7999799847602844"/>
  </sheetPr>
  <dimension ref="A1:AG38"/>
  <sheetViews>
    <sheetView zoomScale="70" zoomScaleNormal="70" workbookViewId="0" topLeftCell="A1">
      <selection activeCell="G5" sqref="G5"/>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6" width="4.796875" style="0" customWidth="1"/>
    <col min="17" max="17" width="17.19921875" style="0" customWidth="1"/>
    <col min="18" max="23" width="12.19921875" style="0" customWidth="1"/>
    <col min="24" max="24" width="4.796875" style="0" customWidth="1"/>
    <col min="25" max="25" width="11.69921875" style="0" customWidth="1"/>
    <col min="26" max="26" width="11.19921875" style="0" customWidth="1"/>
  </cols>
  <sheetData>
    <row r="1" spans="1:18" ht="14.25">
      <c r="A1" s="3" t="s">
        <v>0</v>
      </c>
      <c r="B1" s="65" t="s">
        <v>81</v>
      </c>
      <c r="I1" s="3" t="s">
        <v>0</v>
      </c>
      <c r="J1" s="65" t="s">
        <v>83</v>
      </c>
      <c r="K1" s="1"/>
      <c r="Q1" s="3" t="s">
        <v>0</v>
      </c>
      <c r="R1" s="65" t="s">
        <v>86</v>
      </c>
    </row>
    <row r="3" spans="1:23"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ht="14.25">
      <c r="A4" s="1" t="s">
        <v>71</v>
      </c>
      <c r="B4" s="5">
        <v>48</v>
      </c>
      <c r="C4" s="5">
        <v>18</v>
      </c>
      <c r="D4" s="5">
        <v>33</v>
      </c>
      <c r="E4" s="5" t="s">
        <v>82</v>
      </c>
      <c r="F4" s="5">
        <v>1173</v>
      </c>
      <c r="G4" s="5">
        <f>B4+F4</f>
        <v>1221</v>
      </c>
      <c r="I4" s="1" t="s">
        <v>71</v>
      </c>
      <c r="J4" s="5">
        <v>450</v>
      </c>
      <c r="K4" s="5">
        <v>234</v>
      </c>
      <c r="L4" s="5">
        <v>306</v>
      </c>
      <c r="M4" s="5">
        <v>111</v>
      </c>
      <c r="N4" s="5">
        <v>2382</v>
      </c>
      <c r="O4" s="5">
        <f>J4+N4</f>
        <v>2832</v>
      </c>
      <c r="Q4" s="1" t="s">
        <v>71</v>
      </c>
      <c r="R4" s="5">
        <v>138</v>
      </c>
      <c r="S4" s="5">
        <v>87</v>
      </c>
      <c r="T4" s="5">
        <v>81</v>
      </c>
      <c r="U4" s="5">
        <v>36</v>
      </c>
      <c r="V4" s="5">
        <v>411</v>
      </c>
      <c r="W4" s="5">
        <f>R4+V4</f>
        <v>549</v>
      </c>
    </row>
    <row r="5" spans="1:23" ht="14.25">
      <c r="A5" s="1" t="s">
        <v>2</v>
      </c>
      <c r="B5" s="5">
        <v>87</v>
      </c>
      <c r="C5" s="5">
        <v>24</v>
      </c>
      <c r="D5" s="5">
        <v>81</v>
      </c>
      <c r="E5" s="5" t="s">
        <v>82</v>
      </c>
      <c r="F5" s="5">
        <v>1725</v>
      </c>
      <c r="G5" s="5">
        <f aca="true" t="shared" si="0" ref="G5:G10">B5+F5</f>
        <v>1812</v>
      </c>
      <c r="I5" s="1" t="s">
        <v>2</v>
      </c>
      <c r="J5" s="5">
        <v>522</v>
      </c>
      <c r="K5" s="5">
        <v>192</v>
      </c>
      <c r="L5" s="5">
        <v>438</v>
      </c>
      <c r="M5" s="5">
        <v>96</v>
      </c>
      <c r="N5" s="5">
        <v>3579</v>
      </c>
      <c r="O5" s="5">
        <f aca="true" t="shared" si="1" ref="O5:O10">J5+N5</f>
        <v>4101</v>
      </c>
      <c r="Q5" s="1" t="s">
        <v>2</v>
      </c>
      <c r="R5" s="5">
        <v>216</v>
      </c>
      <c r="S5" s="5">
        <v>117</v>
      </c>
      <c r="T5" s="5">
        <v>156</v>
      </c>
      <c r="U5" s="5">
        <v>51</v>
      </c>
      <c r="V5" s="5">
        <v>1140</v>
      </c>
      <c r="W5" s="5">
        <f aca="true" t="shared" si="2" ref="W5:W10">R5+V5</f>
        <v>1356</v>
      </c>
    </row>
    <row r="6" spans="1:23" ht="14.25">
      <c r="A6" s="1" t="s">
        <v>3</v>
      </c>
      <c r="B6" s="5">
        <v>486</v>
      </c>
      <c r="C6" s="5">
        <v>117</v>
      </c>
      <c r="D6" s="5">
        <v>435</v>
      </c>
      <c r="E6" s="5" t="s">
        <v>82</v>
      </c>
      <c r="F6" s="5">
        <v>12120</v>
      </c>
      <c r="G6" s="5">
        <f t="shared" si="0"/>
        <v>12606</v>
      </c>
      <c r="I6" s="1" t="s">
        <v>3</v>
      </c>
      <c r="J6" s="5">
        <v>3141</v>
      </c>
      <c r="K6" s="5">
        <v>993</v>
      </c>
      <c r="L6" s="5">
        <v>2697</v>
      </c>
      <c r="M6" s="5">
        <v>513</v>
      </c>
      <c r="N6" s="5">
        <v>28020</v>
      </c>
      <c r="O6" s="5">
        <f t="shared" si="1"/>
        <v>31161</v>
      </c>
      <c r="Q6" s="1" t="s">
        <v>3</v>
      </c>
      <c r="R6" s="5">
        <v>777</v>
      </c>
      <c r="S6" s="5">
        <v>270</v>
      </c>
      <c r="T6" s="5">
        <v>630</v>
      </c>
      <c r="U6" s="5">
        <v>129</v>
      </c>
      <c r="V6" s="5">
        <v>6273</v>
      </c>
      <c r="W6" s="5">
        <f t="shared" si="2"/>
        <v>7050</v>
      </c>
    </row>
    <row r="7" spans="1:23" ht="14.25">
      <c r="A7" s="1" t="s">
        <v>4</v>
      </c>
      <c r="B7" s="5">
        <v>618</v>
      </c>
      <c r="C7" s="5">
        <v>126</v>
      </c>
      <c r="D7" s="5">
        <v>570</v>
      </c>
      <c r="E7" s="5" t="s">
        <v>82</v>
      </c>
      <c r="F7" s="5">
        <v>10374</v>
      </c>
      <c r="G7" s="5">
        <f t="shared" si="0"/>
        <v>10992</v>
      </c>
      <c r="I7" s="1" t="s">
        <v>4</v>
      </c>
      <c r="J7" s="5">
        <v>9921</v>
      </c>
      <c r="K7" s="5">
        <v>2631</v>
      </c>
      <c r="L7" s="5">
        <v>9105</v>
      </c>
      <c r="M7" s="5">
        <v>1392</v>
      </c>
      <c r="N7" s="5">
        <v>84780</v>
      </c>
      <c r="O7" s="5">
        <f t="shared" si="1"/>
        <v>94701</v>
      </c>
      <c r="Q7" s="1" t="s">
        <v>4</v>
      </c>
      <c r="R7" s="5">
        <v>3579</v>
      </c>
      <c r="S7" s="5">
        <v>1020</v>
      </c>
      <c r="T7" s="5">
        <v>3177</v>
      </c>
      <c r="U7" s="5">
        <v>510</v>
      </c>
      <c r="V7" s="5">
        <v>30627</v>
      </c>
      <c r="W7" s="5">
        <f t="shared" si="2"/>
        <v>34206</v>
      </c>
    </row>
    <row r="8" spans="1:23" ht="14.25">
      <c r="A8" s="1" t="s">
        <v>5</v>
      </c>
      <c r="B8" s="5">
        <v>4353</v>
      </c>
      <c r="C8" s="5">
        <v>1077</v>
      </c>
      <c r="D8" s="5">
        <v>3999</v>
      </c>
      <c r="E8" s="5" t="s">
        <v>82</v>
      </c>
      <c r="F8" s="5">
        <v>265680</v>
      </c>
      <c r="G8" s="5">
        <f t="shared" si="0"/>
        <v>270033</v>
      </c>
      <c r="I8" s="1" t="s">
        <v>5</v>
      </c>
      <c r="J8" s="5">
        <v>25389</v>
      </c>
      <c r="K8" s="5">
        <v>7380</v>
      </c>
      <c r="L8" s="5">
        <v>23586</v>
      </c>
      <c r="M8" s="5">
        <v>4146</v>
      </c>
      <c r="N8" s="5">
        <v>484026</v>
      </c>
      <c r="O8" s="5">
        <f t="shared" si="1"/>
        <v>509415</v>
      </c>
      <c r="Q8" s="1" t="s">
        <v>5</v>
      </c>
      <c r="R8" s="5">
        <v>7554</v>
      </c>
      <c r="S8" s="5">
        <v>2013</v>
      </c>
      <c r="T8" s="5">
        <v>6996</v>
      </c>
      <c r="U8" s="5">
        <v>1131</v>
      </c>
      <c r="V8" s="5">
        <v>135225</v>
      </c>
      <c r="W8" s="5">
        <f t="shared" si="2"/>
        <v>142779</v>
      </c>
    </row>
    <row r="9" spans="1:23" ht="14.25">
      <c r="A9" s="2" t="s">
        <v>6</v>
      </c>
      <c r="B9" s="6">
        <f aca="true" t="shared" si="3" ref="B9:F9">SUM(B4:B8)</f>
        <v>5592</v>
      </c>
      <c r="C9" s="6">
        <f t="shared" si="3"/>
        <v>1362</v>
      </c>
      <c r="D9" s="6">
        <f t="shared" si="3"/>
        <v>5118</v>
      </c>
      <c r="E9" s="6" t="s">
        <v>82</v>
      </c>
      <c r="F9" s="6">
        <f t="shared" si="3"/>
        <v>291072</v>
      </c>
      <c r="G9" s="6">
        <f t="shared" si="0"/>
        <v>296664</v>
      </c>
      <c r="I9" s="2" t="s">
        <v>6</v>
      </c>
      <c r="J9" s="6">
        <f aca="true" t="shared" si="4" ref="J9:N9">SUM(J4:J8)</f>
        <v>39423</v>
      </c>
      <c r="K9" s="6">
        <f t="shared" si="4"/>
        <v>11430</v>
      </c>
      <c r="L9" s="6">
        <f t="shared" si="4"/>
        <v>36132</v>
      </c>
      <c r="M9" s="6">
        <f t="shared" si="4"/>
        <v>6258</v>
      </c>
      <c r="N9" s="6">
        <f t="shared" si="4"/>
        <v>602787</v>
      </c>
      <c r="O9" s="6">
        <f t="shared" si="1"/>
        <v>642210</v>
      </c>
      <c r="Q9" s="2" t="s">
        <v>6</v>
      </c>
      <c r="R9" s="6">
        <f aca="true" t="shared" si="5" ref="R9:V9">SUM(R4:R8)</f>
        <v>12264</v>
      </c>
      <c r="S9" s="6">
        <f t="shared" si="5"/>
        <v>3507</v>
      </c>
      <c r="T9" s="6">
        <f t="shared" si="5"/>
        <v>11040</v>
      </c>
      <c r="U9" s="6">
        <f t="shared" si="5"/>
        <v>1857</v>
      </c>
      <c r="V9" s="6">
        <f t="shared" si="5"/>
        <v>173676</v>
      </c>
      <c r="W9" s="6">
        <f t="shared" si="2"/>
        <v>185940</v>
      </c>
    </row>
    <row r="10" spans="1:23" ht="14.25">
      <c r="A10" s="24" t="s">
        <v>28</v>
      </c>
      <c r="B10" s="25">
        <f aca="true" t="shared" si="6" ref="B10:F10">SUM(B4:B7)</f>
        <v>1239</v>
      </c>
      <c r="C10" s="25">
        <f t="shared" si="6"/>
        <v>285</v>
      </c>
      <c r="D10" s="25">
        <f t="shared" si="6"/>
        <v>1119</v>
      </c>
      <c r="E10" s="25" t="s">
        <v>82</v>
      </c>
      <c r="F10" s="25">
        <f t="shared" si="6"/>
        <v>25392</v>
      </c>
      <c r="G10" s="25">
        <f t="shared" si="0"/>
        <v>26631</v>
      </c>
      <c r="I10" s="24"/>
      <c r="J10" s="25">
        <f aca="true" t="shared" si="7" ref="J10:N10">SUM(J4:J7)</f>
        <v>14034</v>
      </c>
      <c r="K10" s="25">
        <f t="shared" si="7"/>
        <v>4050</v>
      </c>
      <c r="L10" s="25">
        <f t="shared" si="7"/>
        <v>12546</v>
      </c>
      <c r="M10" s="25">
        <f t="shared" si="7"/>
        <v>2112</v>
      </c>
      <c r="N10" s="25">
        <f t="shared" si="7"/>
        <v>118761</v>
      </c>
      <c r="O10" s="25">
        <f t="shared" si="1"/>
        <v>132795</v>
      </c>
      <c r="Q10" s="24"/>
      <c r="R10" s="25">
        <f aca="true" t="shared" si="8" ref="R10:V10">SUM(R4:R7)</f>
        <v>4710</v>
      </c>
      <c r="S10" s="25">
        <f t="shared" si="8"/>
        <v>1494</v>
      </c>
      <c r="T10" s="25">
        <f t="shared" si="8"/>
        <v>4044</v>
      </c>
      <c r="U10" s="25">
        <f t="shared" si="8"/>
        <v>726</v>
      </c>
      <c r="V10" s="25">
        <f t="shared" si="8"/>
        <v>38451</v>
      </c>
      <c r="W10" s="25">
        <f t="shared" si="2"/>
        <v>43161</v>
      </c>
    </row>
    <row r="12" spans="1:22" ht="75">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2" ht="14.25">
      <c r="A13" s="1" t="s">
        <v>71</v>
      </c>
      <c r="B13" s="7">
        <f aca="true" t="shared" si="9" ref="B13:D17">_xlfn.IFERROR(B4/B$9,"")</f>
        <v>0.008583690987124463</v>
      </c>
      <c r="C13" s="7">
        <f t="shared" si="9"/>
        <v>0.013215859030837005</v>
      </c>
      <c r="D13" s="7">
        <f t="shared" si="9"/>
        <v>0.006447831184056272</v>
      </c>
      <c r="E13" s="5" t="s">
        <v>82</v>
      </c>
      <c r="F13" s="7">
        <f>_xlfn.IFERROR(F4/F$9,"")</f>
        <v>0.00402993073878628</v>
      </c>
      <c r="I13" s="1" t="s">
        <v>71</v>
      </c>
      <c r="J13" s="7">
        <f aca="true" t="shared" si="10" ref="J13:N17">J4/J$9</f>
        <v>0.011414656418841793</v>
      </c>
      <c r="K13" s="7">
        <f t="shared" si="10"/>
        <v>0.02047244094488189</v>
      </c>
      <c r="L13" s="7">
        <f t="shared" si="10"/>
        <v>0.00846894719362338</v>
      </c>
      <c r="M13" s="7">
        <f t="shared" si="10"/>
        <v>0.017737296260786194</v>
      </c>
      <c r="N13" s="7">
        <f t="shared" si="10"/>
        <v>0.003951644610782914</v>
      </c>
      <c r="Q13" s="1" t="s">
        <v>71</v>
      </c>
      <c r="R13" s="7">
        <f aca="true" t="shared" si="11" ref="R13:V17">R4/R$9</f>
        <v>0.011252446183953033</v>
      </c>
      <c r="S13" s="7">
        <f t="shared" si="11"/>
        <v>0.02480752780153978</v>
      </c>
      <c r="T13" s="7">
        <f t="shared" si="11"/>
        <v>0.007336956521739131</v>
      </c>
      <c r="U13" s="7">
        <f t="shared" si="11"/>
        <v>0.01938610662358643</v>
      </c>
      <c r="V13" s="7">
        <f t="shared" si="11"/>
        <v>0.0023664755061148343</v>
      </c>
    </row>
    <row r="14" spans="1:22" ht="14.25">
      <c r="A14" s="1" t="s">
        <v>2</v>
      </c>
      <c r="B14" s="7">
        <f t="shared" si="9"/>
        <v>0.01555793991416309</v>
      </c>
      <c r="C14" s="7">
        <f t="shared" si="9"/>
        <v>0.01762114537444934</v>
      </c>
      <c r="D14" s="7">
        <f t="shared" si="9"/>
        <v>0.015826494724501757</v>
      </c>
      <c r="E14" s="5" t="s">
        <v>82</v>
      </c>
      <c r="F14" s="7">
        <f>_xlfn.IFERROR(F5/F$9,"")</f>
        <v>0.005926368733509235</v>
      </c>
      <c r="I14" s="1" t="s">
        <v>2</v>
      </c>
      <c r="J14" s="7">
        <f t="shared" si="10"/>
        <v>0.013241001445856479</v>
      </c>
      <c r="K14" s="7">
        <f t="shared" si="10"/>
        <v>0.01679790026246719</v>
      </c>
      <c r="L14" s="7">
        <f t="shared" si="10"/>
        <v>0.012122218532049154</v>
      </c>
      <c r="M14" s="7">
        <f t="shared" si="10"/>
        <v>0.015340364333652923</v>
      </c>
      <c r="N14" s="7">
        <f t="shared" si="10"/>
        <v>0.005937420680937048</v>
      </c>
      <c r="Q14" s="1" t="s">
        <v>2</v>
      </c>
      <c r="R14" s="7">
        <f t="shared" si="11"/>
        <v>0.01761252446183953</v>
      </c>
      <c r="S14" s="7">
        <f t="shared" si="11"/>
        <v>0.033361847733105215</v>
      </c>
      <c r="T14" s="7">
        <f t="shared" si="11"/>
        <v>0.014130434782608696</v>
      </c>
      <c r="U14" s="7">
        <f t="shared" si="11"/>
        <v>0.027463651050080775</v>
      </c>
      <c r="V14" s="7">
        <f t="shared" si="11"/>
        <v>0.006563946659296621</v>
      </c>
    </row>
    <row r="15" spans="1:22" ht="14.25">
      <c r="A15" s="1" t="s">
        <v>3</v>
      </c>
      <c r="B15" s="7">
        <f t="shared" si="9"/>
        <v>0.08690987124463519</v>
      </c>
      <c r="C15" s="7">
        <f t="shared" si="9"/>
        <v>0.08590308370044053</v>
      </c>
      <c r="D15" s="7">
        <f t="shared" si="9"/>
        <v>0.08499413833528723</v>
      </c>
      <c r="E15" s="5" t="s">
        <v>82</v>
      </c>
      <c r="F15" s="7">
        <f>_xlfn.IFERROR(F6/F$9,"")</f>
        <v>0.041639182058047494</v>
      </c>
      <c r="I15" s="1" t="s">
        <v>3</v>
      </c>
      <c r="J15" s="7">
        <f t="shared" si="10"/>
        <v>0.07967430180351572</v>
      </c>
      <c r="K15" s="7">
        <f t="shared" si="10"/>
        <v>0.08687664041994751</v>
      </c>
      <c r="L15" s="7">
        <f t="shared" si="10"/>
        <v>0.07464297575556293</v>
      </c>
      <c r="M15" s="7">
        <f t="shared" si="10"/>
        <v>0.08197507190795782</v>
      </c>
      <c r="N15" s="7">
        <f t="shared" si="10"/>
        <v>0.04648408144170329</v>
      </c>
      <c r="Q15" s="1" t="s">
        <v>3</v>
      </c>
      <c r="R15" s="7">
        <f t="shared" si="11"/>
        <v>0.06335616438356165</v>
      </c>
      <c r="S15" s="7">
        <f t="shared" si="11"/>
        <v>0.07698887938408897</v>
      </c>
      <c r="T15" s="7">
        <f t="shared" si="11"/>
        <v>0.057065217391304345</v>
      </c>
      <c r="U15" s="7">
        <f t="shared" si="11"/>
        <v>0.06946688206785137</v>
      </c>
      <c r="V15" s="7">
        <f t="shared" si="11"/>
        <v>0.03611898016997167</v>
      </c>
    </row>
    <row r="16" spans="1:22" ht="14.25">
      <c r="A16" s="1" t="s">
        <v>4</v>
      </c>
      <c r="B16" s="7">
        <f t="shared" si="9"/>
        <v>0.11051502145922747</v>
      </c>
      <c r="C16" s="7">
        <f t="shared" si="9"/>
        <v>0.09251101321585903</v>
      </c>
      <c r="D16" s="7">
        <f t="shared" si="9"/>
        <v>0.11137162954279015</v>
      </c>
      <c r="E16" s="5" t="s">
        <v>82</v>
      </c>
      <c r="F16" s="7">
        <f>_xlfn.IFERROR(F7/F$9,"")</f>
        <v>0.03564066622691293</v>
      </c>
      <c r="I16" s="1" t="s">
        <v>4</v>
      </c>
      <c r="J16" s="7">
        <f t="shared" si="10"/>
        <v>0.2516551251807321</v>
      </c>
      <c r="K16" s="7">
        <f t="shared" si="10"/>
        <v>0.23018372703412074</v>
      </c>
      <c r="L16" s="7">
        <f t="shared" si="10"/>
        <v>0.25199269345732317</v>
      </c>
      <c r="M16" s="7">
        <f t="shared" si="10"/>
        <v>0.2224352828379674</v>
      </c>
      <c r="N16" s="7">
        <f t="shared" si="10"/>
        <v>0.14064669609663114</v>
      </c>
      <c r="Q16" s="1" t="s">
        <v>4</v>
      </c>
      <c r="R16" s="7">
        <f t="shared" si="11"/>
        <v>0.29182974559686886</v>
      </c>
      <c r="S16" s="7">
        <f t="shared" si="11"/>
        <v>0.290846877673225</v>
      </c>
      <c r="T16" s="7">
        <f t="shared" si="11"/>
        <v>0.2877717391304348</v>
      </c>
      <c r="U16" s="7">
        <f t="shared" si="11"/>
        <v>0.27463651050080773</v>
      </c>
      <c r="V16" s="7">
        <f t="shared" si="11"/>
        <v>0.1763456090651558</v>
      </c>
    </row>
    <row r="17" spans="1:22" ht="14.25">
      <c r="A17" s="1" t="s">
        <v>5</v>
      </c>
      <c r="B17" s="7">
        <f t="shared" si="9"/>
        <v>0.7784334763948498</v>
      </c>
      <c r="C17" s="7">
        <f t="shared" si="9"/>
        <v>0.7907488986784141</v>
      </c>
      <c r="D17" s="7">
        <f t="shared" si="9"/>
        <v>0.7813599062133646</v>
      </c>
      <c r="E17" s="5" t="s">
        <v>82</v>
      </c>
      <c r="F17" s="7">
        <f>_xlfn.IFERROR(F8/F$9,"")</f>
        <v>0.912763852242744</v>
      </c>
      <c r="I17" s="1" t="s">
        <v>5</v>
      </c>
      <c r="J17" s="7">
        <f t="shared" si="10"/>
        <v>0.6440149151510539</v>
      </c>
      <c r="K17" s="7">
        <f t="shared" si="10"/>
        <v>0.6456692913385826</v>
      </c>
      <c r="L17" s="7">
        <f t="shared" si="10"/>
        <v>0.6527731650614413</v>
      </c>
      <c r="M17" s="7">
        <f t="shared" si="10"/>
        <v>0.6625119846596357</v>
      </c>
      <c r="N17" s="7">
        <f t="shared" si="10"/>
        <v>0.8029801571699456</v>
      </c>
      <c r="Q17" s="1" t="s">
        <v>5</v>
      </c>
      <c r="R17" s="7">
        <f t="shared" si="11"/>
        <v>0.6159491193737769</v>
      </c>
      <c r="S17" s="7">
        <f t="shared" si="11"/>
        <v>0.5739948674080411</v>
      </c>
      <c r="T17" s="7">
        <f t="shared" si="11"/>
        <v>0.633695652173913</v>
      </c>
      <c r="U17" s="7">
        <f t="shared" si="11"/>
        <v>0.6090468497576736</v>
      </c>
      <c r="V17" s="7">
        <f t="shared" si="11"/>
        <v>0.778604988599461</v>
      </c>
    </row>
    <row r="18" spans="1:22" ht="15" thickBot="1">
      <c r="A18" s="2" t="s">
        <v>6</v>
      </c>
      <c r="B18" s="8">
        <f>SUM(B13:B17)</f>
        <v>1</v>
      </c>
      <c r="C18" s="8">
        <f>SUM(C13:C17)</f>
        <v>1</v>
      </c>
      <c r="D18" s="8">
        <f>SUM(D13:D17)</f>
        <v>1</v>
      </c>
      <c r="E18" s="6" t="s">
        <v>82</v>
      </c>
      <c r="F18" s="8">
        <f>SUM(F13:F17)</f>
        <v>1</v>
      </c>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26" ht="15" thickBot="1">
      <c r="A19" s="38" t="s">
        <v>41</v>
      </c>
      <c r="I19" s="38" t="s">
        <v>42</v>
      </c>
      <c r="Q19" s="38" t="s">
        <v>43</v>
      </c>
      <c r="Z19" s="3" t="s">
        <v>32</v>
      </c>
    </row>
    <row r="20" spans="1:26" ht="75">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c r="Y20" s="3" t="s">
        <v>9</v>
      </c>
      <c r="Z20" s="3" t="s">
        <v>9</v>
      </c>
    </row>
    <row r="21" spans="1:29" ht="14.25">
      <c r="A21" s="31" t="s">
        <v>71</v>
      </c>
      <c r="B21" s="32">
        <f aca="true" t="shared" si="12" ref="B21:D24">B4/$G4</f>
        <v>0.03931203931203931</v>
      </c>
      <c r="C21" s="32">
        <f t="shared" si="12"/>
        <v>0.014742014742014743</v>
      </c>
      <c r="D21" s="32">
        <f t="shared" si="12"/>
        <v>0.02702702702702703</v>
      </c>
      <c r="E21" s="33" t="s">
        <v>82</v>
      </c>
      <c r="I21" s="31" t="s">
        <v>71</v>
      </c>
      <c r="J21" s="32">
        <f aca="true" t="shared" si="13" ref="J21:M24">J4/$O4</f>
        <v>0.15889830508474576</v>
      </c>
      <c r="K21" s="32">
        <f t="shared" si="13"/>
        <v>0.0826271186440678</v>
      </c>
      <c r="L21" s="32">
        <f t="shared" si="13"/>
        <v>0.10805084745762712</v>
      </c>
      <c r="M21" s="33">
        <f t="shared" si="13"/>
        <v>0.03919491525423729</v>
      </c>
      <c r="Q21" s="31" t="s">
        <v>71</v>
      </c>
      <c r="R21" s="32">
        <f aca="true" t="shared" si="14" ref="R21:U24">R4/$W4</f>
        <v>0.25136612021857924</v>
      </c>
      <c r="S21" s="32">
        <f t="shared" si="14"/>
        <v>0.15846994535519127</v>
      </c>
      <c r="T21" s="32">
        <f t="shared" si="14"/>
        <v>0.14754098360655737</v>
      </c>
      <c r="U21" s="33">
        <f t="shared" si="14"/>
        <v>0.06557377049180328</v>
      </c>
      <c r="Y21" t="s">
        <v>34</v>
      </c>
      <c r="Z21" s="22">
        <f aca="true" t="shared" si="15" ref="Z21:Z27">(R21/(1-R21))/(J21/(1-J21))</f>
        <v>1.7773236009732363</v>
      </c>
      <c r="AA21" s="22">
        <f aca="true" t="shared" si="16" ref="AA21:AC27">(S21/(1-S21))/(K21/(1-K21))</f>
        <v>2.0907425907425905</v>
      </c>
      <c r="AB21" s="22">
        <f t="shared" si="16"/>
        <v>1.428733031674208</v>
      </c>
      <c r="AC21" s="22">
        <f t="shared" si="16"/>
        <v>1.7202465623518255</v>
      </c>
    </row>
    <row r="22" spans="1:29" ht="14.25">
      <c r="A22" s="31" t="s">
        <v>2</v>
      </c>
      <c r="B22" s="32">
        <f t="shared" si="12"/>
        <v>0.048013245033112585</v>
      </c>
      <c r="C22" s="32">
        <f t="shared" si="12"/>
        <v>0.013245033112582781</v>
      </c>
      <c r="D22" s="32">
        <f t="shared" si="12"/>
        <v>0.04470198675496689</v>
      </c>
      <c r="E22" s="33" t="s">
        <v>82</v>
      </c>
      <c r="I22" s="31" t="s">
        <v>2</v>
      </c>
      <c r="J22" s="32">
        <f t="shared" si="13"/>
        <v>0.12728602779809803</v>
      </c>
      <c r="K22" s="32">
        <f t="shared" si="13"/>
        <v>0.04681784930504755</v>
      </c>
      <c r="L22" s="32">
        <f t="shared" si="13"/>
        <v>0.10680321872713973</v>
      </c>
      <c r="M22" s="33">
        <f t="shared" si="13"/>
        <v>0.023408924652523776</v>
      </c>
      <c r="Q22" s="31" t="s">
        <v>2</v>
      </c>
      <c r="R22" s="32">
        <f t="shared" si="14"/>
        <v>0.1592920353982301</v>
      </c>
      <c r="S22" s="32">
        <f t="shared" si="14"/>
        <v>0.08628318584070796</v>
      </c>
      <c r="T22" s="32">
        <f t="shared" si="14"/>
        <v>0.11504424778761062</v>
      </c>
      <c r="U22" s="33">
        <f t="shared" si="14"/>
        <v>0.03761061946902655</v>
      </c>
      <c r="Y22" s="22">
        <f aca="true" t="shared" si="17" ref="Y22:Y27">(J22/(1-J22))/(B22/(1-B22))</f>
        <v>2.8918692372171</v>
      </c>
      <c r="Z22" s="22">
        <f t="shared" si="15"/>
        <v>1.299092558983666</v>
      </c>
      <c r="AA22" s="22">
        <f t="shared" si="16"/>
        <v>1.9225559927360771</v>
      </c>
      <c r="AB22" s="22">
        <f t="shared" si="16"/>
        <v>1.0871917808219178</v>
      </c>
      <c r="AC22" s="22">
        <f t="shared" si="16"/>
        <v>1.6303879310344829</v>
      </c>
    </row>
    <row r="23" spans="1:29" ht="14.25">
      <c r="A23" s="31" t="s">
        <v>3</v>
      </c>
      <c r="B23" s="32">
        <f t="shared" si="12"/>
        <v>0.038553069966682535</v>
      </c>
      <c r="C23" s="32">
        <f t="shared" si="12"/>
        <v>0.009281294621608758</v>
      </c>
      <c r="D23" s="32">
        <f t="shared" si="12"/>
        <v>0.03450737743931461</v>
      </c>
      <c r="E23" s="33" t="s">
        <v>82</v>
      </c>
      <c r="I23" s="31" t="s">
        <v>3</v>
      </c>
      <c r="J23" s="32">
        <f t="shared" si="13"/>
        <v>0.10079907576778666</v>
      </c>
      <c r="K23" s="32">
        <f t="shared" si="13"/>
        <v>0.0318667565225763</v>
      </c>
      <c r="L23" s="32">
        <f t="shared" si="13"/>
        <v>0.08655049581207279</v>
      </c>
      <c r="M23" s="33">
        <f t="shared" si="13"/>
        <v>0.01646288630018292</v>
      </c>
      <c r="Q23" s="31" t="s">
        <v>3</v>
      </c>
      <c r="R23" s="32">
        <f t="shared" si="14"/>
        <v>0.1102127659574468</v>
      </c>
      <c r="S23" s="32">
        <f t="shared" si="14"/>
        <v>0.03829787234042553</v>
      </c>
      <c r="T23" s="32">
        <f t="shared" si="14"/>
        <v>0.08936170212765958</v>
      </c>
      <c r="U23" s="33">
        <f t="shared" si="14"/>
        <v>0.01829787234042553</v>
      </c>
      <c r="Y23" s="22">
        <f t="shared" si="17"/>
        <v>2.7955428662066777</v>
      </c>
      <c r="Z23" s="22">
        <f t="shared" si="15"/>
        <v>1.10495839494043</v>
      </c>
      <c r="AA23" s="22">
        <f t="shared" si="16"/>
        <v>1.2098494773146538</v>
      </c>
      <c r="AB23" s="22">
        <f t="shared" si="16"/>
        <v>1.0356678760408762</v>
      </c>
      <c r="AC23" s="22">
        <f t="shared" si="16"/>
        <v>1.1135395199456526</v>
      </c>
    </row>
    <row r="24" spans="1:29" ht="14.25">
      <c r="A24" s="31" t="s">
        <v>4</v>
      </c>
      <c r="B24" s="32">
        <f t="shared" si="12"/>
        <v>0.056222707423580785</v>
      </c>
      <c r="C24" s="32">
        <f t="shared" si="12"/>
        <v>0.01146288209606987</v>
      </c>
      <c r="D24" s="32">
        <f t="shared" si="12"/>
        <v>0.05185589519650655</v>
      </c>
      <c r="E24" s="33" t="s">
        <v>82</v>
      </c>
      <c r="I24" s="31" t="s">
        <v>4</v>
      </c>
      <c r="J24" s="32">
        <f t="shared" si="13"/>
        <v>0.10476130135901417</v>
      </c>
      <c r="K24" s="32">
        <f t="shared" si="13"/>
        <v>0.027782177590521748</v>
      </c>
      <c r="L24" s="32">
        <f t="shared" si="13"/>
        <v>0.09614470808122406</v>
      </c>
      <c r="M24" s="33">
        <f t="shared" si="13"/>
        <v>0.014698894415053695</v>
      </c>
      <c r="Q24" s="31" t="s">
        <v>4</v>
      </c>
      <c r="R24" s="32">
        <f t="shared" si="14"/>
        <v>0.10463076653218734</v>
      </c>
      <c r="S24" s="32">
        <f t="shared" si="14"/>
        <v>0.02981932994211542</v>
      </c>
      <c r="T24" s="32">
        <f t="shared" si="14"/>
        <v>0.09287844237853009</v>
      </c>
      <c r="U24" s="33">
        <f t="shared" si="14"/>
        <v>0.01490966497105771</v>
      </c>
      <c r="Y24" s="22">
        <f t="shared" si="17"/>
        <v>1.9643542280763233</v>
      </c>
      <c r="Z24" s="22">
        <f t="shared" si="15"/>
        <v>0.9986083714000017</v>
      </c>
      <c r="AA24" s="22">
        <f t="shared" si="16"/>
        <v>1.0755796034664782</v>
      </c>
      <c r="AB24" s="22">
        <f t="shared" si="16"/>
        <v>0.9625492398220444</v>
      </c>
      <c r="AC24" s="22">
        <f t="shared" si="16"/>
        <v>1.0145562401758523</v>
      </c>
    </row>
    <row r="25" spans="1:33" ht="14.25">
      <c r="A25" s="31" t="s">
        <v>5</v>
      </c>
      <c r="B25" s="32">
        <f aca="true" t="shared" si="18" ref="B25:D26">B8/$G8</f>
        <v>0.016120251969203764</v>
      </c>
      <c r="C25" s="32">
        <f t="shared" si="18"/>
        <v>0.003988401417604515</v>
      </c>
      <c r="D25" s="32">
        <f t="shared" si="18"/>
        <v>0.014809301085422893</v>
      </c>
      <c r="E25" s="33" t="s">
        <v>82</v>
      </c>
      <c r="I25" s="31" t="s">
        <v>5</v>
      </c>
      <c r="J25" s="32">
        <f aca="true" t="shared" si="19" ref="J25:M26">J8/$O8</f>
        <v>0.04983952180442272</v>
      </c>
      <c r="K25" s="32">
        <f t="shared" si="19"/>
        <v>0.014487205912664527</v>
      </c>
      <c r="L25" s="32">
        <f t="shared" si="19"/>
        <v>0.04630016783958069</v>
      </c>
      <c r="M25" s="33">
        <f t="shared" si="19"/>
        <v>0.008138747386708283</v>
      </c>
      <c r="Q25" s="31" t="s">
        <v>5</v>
      </c>
      <c r="R25" s="32">
        <f aca="true" t="shared" si="20" ref="R25:U26">R8/$W8</f>
        <v>0.05290694009623264</v>
      </c>
      <c r="S25" s="32">
        <f t="shared" si="20"/>
        <v>0.014098711995461517</v>
      </c>
      <c r="T25" s="32">
        <f t="shared" si="20"/>
        <v>0.04899880234488265</v>
      </c>
      <c r="U25" s="33">
        <f t="shared" si="20"/>
        <v>0.007921332969134116</v>
      </c>
      <c r="Y25" s="22">
        <f t="shared" si="17"/>
        <v>3.201452776928618</v>
      </c>
      <c r="Z25" s="22">
        <f t="shared" si="15"/>
        <v>1.0649840062668146</v>
      </c>
      <c r="AA25" s="22">
        <f t="shared" si="16"/>
        <v>0.972800172089782</v>
      </c>
      <c r="AB25" s="22">
        <f t="shared" si="16"/>
        <v>1.061288704265367</v>
      </c>
      <c r="AC25" s="22">
        <f t="shared" si="16"/>
        <v>0.9730732052123909</v>
      </c>
      <c r="AD25" s="22"/>
      <c r="AE25" s="22"/>
      <c r="AF25" s="22"/>
      <c r="AG25" s="22"/>
    </row>
    <row r="26" spans="1:33" ht="14.25">
      <c r="A26" s="31" t="s">
        <v>29</v>
      </c>
      <c r="B26" s="32">
        <f t="shared" si="18"/>
        <v>0.018849607636922578</v>
      </c>
      <c r="C26" s="32">
        <f t="shared" si="18"/>
        <v>0.004591052503842731</v>
      </c>
      <c r="D26" s="32">
        <f t="shared" si="18"/>
        <v>0.017251840465981716</v>
      </c>
      <c r="E26" s="33" t="s">
        <v>82</v>
      </c>
      <c r="I26" s="31" t="s">
        <v>29</v>
      </c>
      <c r="J26" s="32">
        <f t="shared" si="19"/>
        <v>0.06138646237212127</v>
      </c>
      <c r="K26" s="32">
        <f t="shared" si="19"/>
        <v>0.017797916569346477</v>
      </c>
      <c r="L26" s="32">
        <f t="shared" si="19"/>
        <v>0.05626197038351941</v>
      </c>
      <c r="M26" s="33">
        <f>M9/$O9</f>
        <v>0.009744476105946653</v>
      </c>
      <c r="Q26" s="31" t="s">
        <v>29</v>
      </c>
      <c r="R26" s="32">
        <f t="shared" si="20"/>
        <v>0.0659567602452404</v>
      </c>
      <c r="S26" s="32">
        <f t="shared" si="20"/>
        <v>0.018860922878347855</v>
      </c>
      <c r="T26" s="32">
        <f t="shared" si="20"/>
        <v>0.05937399161019684</v>
      </c>
      <c r="U26" s="33">
        <f t="shared" si="20"/>
        <v>0.009987092610519522</v>
      </c>
      <c r="Y26" s="22">
        <f t="shared" si="17"/>
        <v>3.4042312941365895</v>
      </c>
      <c r="Z26" s="22">
        <f t="shared" si="15"/>
        <v>1.079708551819367</v>
      </c>
      <c r="AA26" s="22">
        <f t="shared" si="16"/>
        <v>1.060874597430678</v>
      </c>
      <c r="AB26" s="22">
        <f t="shared" si="16"/>
        <v>1.0588045092522387</v>
      </c>
      <c r="AC26" s="22">
        <f t="shared" si="16"/>
        <v>1.0251490155637566</v>
      </c>
      <c r="AD26" s="22"/>
      <c r="AE26" s="22"/>
      <c r="AF26" s="22"/>
      <c r="AG26" s="22"/>
    </row>
    <row r="27" spans="1:33" ht="15" thickBot="1">
      <c r="A27" s="34" t="s">
        <v>28</v>
      </c>
      <c r="B27" s="35">
        <f>SUM(B4:B7)/SUM($G4:$G7)</f>
        <v>0.04652472682212459</v>
      </c>
      <c r="C27" s="35">
        <f>SUM(C4:C7)/SUM($G4:$G7)</f>
        <v>0.010701813675791372</v>
      </c>
      <c r="D27" s="35">
        <f>SUM(D4:D7)/SUM($G4:$G7)</f>
        <v>0.042018700011265064</v>
      </c>
      <c r="E27" s="36" t="s">
        <v>82</v>
      </c>
      <c r="I27" s="34" t="s">
        <v>28</v>
      </c>
      <c r="J27" s="35">
        <f>SUM(J4:J7)/SUM($O4:$O7)</f>
        <v>0.10568168982265899</v>
      </c>
      <c r="K27" s="35">
        <f>SUM(K4:K7)/SUM($O4:$O7)</f>
        <v>0.030498136225008472</v>
      </c>
      <c r="L27" s="35">
        <f>SUM(L4:L7)/SUM($O4:$O7)</f>
        <v>0.09447644866147069</v>
      </c>
      <c r="M27" s="36">
        <f>SUM(M4:M7)/SUM($O4:$O7)</f>
        <v>0.015904213261041456</v>
      </c>
      <c r="Q27" s="34" t="s">
        <v>28</v>
      </c>
      <c r="R27" s="35">
        <f>SUM(R4:R7)/SUM($W4:$W7)</f>
        <v>0.10912629457148815</v>
      </c>
      <c r="S27" s="35">
        <f>SUM(S4:S7)/SUM($W4:$W7)</f>
        <v>0.03461458260930006</v>
      </c>
      <c r="T27" s="35">
        <f>SUM(T4:T7)/SUM($W4:$W7)</f>
        <v>0.09369569750469174</v>
      </c>
      <c r="U27" s="36">
        <f>SUM(U4:U7)/SUM($W4:$W7)</f>
        <v>0.016820740946687982</v>
      </c>
      <c r="Y27" s="22">
        <f t="shared" si="17"/>
        <v>2.421771864721164</v>
      </c>
      <c r="Z27" s="22">
        <f t="shared" si="15"/>
        <v>1.0365867224960381</v>
      </c>
      <c r="AA27" s="22">
        <f t="shared" si="16"/>
        <v>1.1398132814937478</v>
      </c>
      <c r="AB27" s="22">
        <f t="shared" si="16"/>
        <v>0.9908816756880887</v>
      </c>
      <c r="AC27" s="22">
        <f t="shared" si="16"/>
        <v>1.0586139095086602</v>
      </c>
      <c r="AD27" s="22"/>
      <c r="AE27" s="22"/>
      <c r="AF27" s="22"/>
      <c r="AG27" s="22"/>
    </row>
    <row r="32" spans="10:13" ht="14.25">
      <c r="J32" s="7"/>
      <c r="K32" s="7"/>
      <c r="L32" s="7"/>
      <c r="M32" s="7"/>
    </row>
    <row r="33" spans="10:13" ht="14.25">
      <c r="J33" s="7"/>
      <c r="K33" s="7"/>
      <c r="L33" s="7"/>
      <c r="M33" s="7"/>
    </row>
    <row r="34" spans="10:13" ht="14.25">
      <c r="J34" s="7"/>
      <c r="K34" s="7"/>
      <c r="L34" s="7"/>
      <c r="M34" s="7"/>
    </row>
    <row r="35" spans="10:13" ht="14.25">
      <c r="J35" s="7"/>
      <c r="K35" s="7"/>
      <c r="L35" s="7"/>
      <c r="M35" s="7"/>
    </row>
    <row r="36" spans="10:13" ht="14.25">
      <c r="J36" s="7"/>
      <c r="K36" s="7"/>
      <c r="L36" s="7"/>
      <c r="M36" s="7"/>
    </row>
    <row r="37" spans="10:13" ht="14.25">
      <c r="J37" s="7"/>
      <c r="K37" s="7"/>
      <c r="L37" s="7"/>
      <c r="M37" s="7"/>
    </row>
    <row r="38" spans="10:13" ht="14.25">
      <c r="J38" s="7"/>
      <c r="K38" s="7"/>
      <c r="L38" s="7"/>
      <c r="M38" s="7"/>
    </row>
  </sheetData>
  <conditionalFormatting sqref="B13:D17">
    <cfRule type="colorScale" priority="28">
      <colorScale>
        <cfvo type="min" val="0"/>
        <cfvo type="max"/>
        <color rgb="FFFCFCFF"/>
        <color rgb="FF63BE7B"/>
      </colorScale>
    </cfRule>
  </conditionalFormatting>
  <conditionalFormatting sqref="F13:F17">
    <cfRule type="colorScale" priority="27">
      <colorScale>
        <cfvo type="min" val="0"/>
        <cfvo type="max"/>
        <color rgb="FFFCFCFF"/>
        <color rgb="FF63BE7B"/>
      </colorScale>
    </cfRule>
  </conditionalFormatting>
  <conditionalFormatting sqref="B21:D27">
    <cfRule type="colorScale" priority="24">
      <colorScale>
        <cfvo type="min" val="0"/>
        <cfvo type="max"/>
        <color rgb="FFFCFCFF"/>
        <color rgb="FF63BE7B"/>
      </colorScale>
    </cfRule>
  </conditionalFormatting>
  <conditionalFormatting sqref="E21:E25 E27">
    <cfRule type="colorScale" priority="23">
      <colorScale>
        <cfvo type="min" val="0"/>
        <cfvo type="max"/>
        <color rgb="FFFCFCFF"/>
        <color rgb="FF63BE7B"/>
      </colorScale>
    </cfRule>
  </conditionalFormatting>
  <conditionalFormatting sqref="J13:M17">
    <cfRule type="colorScale" priority="22">
      <colorScale>
        <cfvo type="min" val="0"/>
        <cfvo type="max"/>
        <color rgb="FFFCFCFF"/>
        <color rgb="FF63BE7B"/>
      </colorScale>
    </cfRule>
  </conditionalFormatting>
  <conditionalFormatting sqref="N13:N17">
    <cfRule type="colorScale" priority="21">
      <colorScale>
        <cfvo type="min" val="0"/>
        <cfvo type="max"/>
        <color rgb="FFFCFCFF"/>
        <color rgb="FF63BE7B"/>
      </colorScale>
    </cfRule>
  </conditionalFormatting>
  <conditionalFormatting sqref="J21:M27">
    <cfRule type="colorScale" priority="20">
      <colorScale>
        <cfvo type="min" val="0"/>
        <cfvo type="max"/>
        <color rgb="FFFCFCFF"/>
        <color rgb="FF63BE7B"/>
      </colorScale>
    </cfRule>
  </conditionalFormatting>
  <conditionalFormatting sqref="R13:U17">
    <cfRule type="colorScale" priority="16">
      <colorScale>
        <cfvo type="min" val="0"/>
        <cfvo type="max"/>
        <color rgb="FFFCFCFF"/>
        <color rgb="FF63BE7B"/>
      </colorScale>
    </cfRule>
  </conditionalFormatting>
  <conditionalFormatting sqref="V13:V17">
    <cfRule type="colorScale" priority="15">
      <colorScale>
        <cfvo type="min" val="0"/>
        <cfvo type="max"/>
        <color rgb="FFFCFCFF"/>
        <color rgb="FF63BE7B"/>
      </colorScale>
    </cfRule>
  </conditionalFormatting>
  <conditionalFormatting sqref="J32:M38">
    <cfRule type="colorScale" priority="8">
      <colorScale>
        <cfvo type="min" val="0"/>
        <cfvo type="max"/>
        <color rgb="FFFCFCFF"/>
        <color rgb="FF63BE7B"/>
      </colorScale>
    </cfRule>
  </conditionalFormatting>
  <conditionalFormatting sqref="K32:K37">
    <cfRule type="colorScale" priority="7">
      <colorScale>
        <cfvo type="min" val="0"/>
        <cfvo type="max"/>
        <color rgb="FFFCFCFF"/>
        <color rgb="FF63BE7B"/>
      </colorScale>
    </cfRule>
  </conditionalFormatting>
  <conditionalFormatting sqref="L32:L37">
    <cfRule type="colorScale" priority="6">
      <colorScale>
        <cfvo type="min" val="0"/>
        <cfvo type="max"/>
        <color rgb="FFFCFCFF"/>
        <color rgb="FF63BE7B"/>
      </colorScale>
    </cfRule>
  </conditionalFormatting>
  <conditionalFormatting sqref="M32:M37">
    <cfRule type="colorScale" priority="5">
      <colorScale>
        <cfvo type="min" val="0"/>
        <cfvo type="max"/>
        <color rgb="FFFCFCFF"/>
        <color rgb="FF63BE7B"/>
      </colorScale>
    </cfRule>
  </conditionalFormatting>
  <conditionalFormatting sqref="J38:M38">
    <cfRule type="colorScale" priority="4">
      <colorScale>
        <cfvo type="min" val="0"/>
        <cfvo type="max"/>
        <color rgb="FFFCFCFF"/>
        <color rgb="FF63BE7B"/>
      </colorScale>
    </cfRule>
  </conditionalFormatting>
  <conditionalFormatting sqref="R21:U27">
    <cfRule type="colorScale" priority="3">
      <colorScale>
        <cfvo type="min" val="0"/>
        <cfvo type="max"/>
        <color rgb="FFFCFCFF"/>
        <color rgb="FF63BE7B"/>
      </colorScale>
    </cfRule>
  </conditionalFormatting>
  <conditionalFormatting sqref="Y22:Z27 AA25:AG27 AA21:AC24 Z21">
    <cfRule type="colorScale" priority="2">
      <colorScale>
        <cfvo type="min" val="0"/>
        <cfvo type="max"/>
        <color rgb="FFFCFCFF"/>
        <color rgb="FF63BE7B"/>
      </colorScale>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7999799847602844"/>
  </sheetPr>
  <dimension ref="A1:U27"/>
  <sheetViews>
    <sheetView zoomScale="70" zoomScaleNormal="70" workbookViewId="0" topLeftCell="A1">
      <selection activeCell="A3" sqref="A3:A8"/>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7" width="4.796875" style="0" customWidth="1"/>
    <col min="18" max="18" width="11.19921875" style="0" customWidth="1"/>
  </cols>
  <sheetData>
    <row r="1" spans="1:10" ht="14.25">
      <c r="A1" s="3" t="s">
        <v>36</v>
      </c>
      <c r="B1" s="3" t="s">
        <v>84</v>
      </c>
      <c r="I1" s="3" t="s">
        <v>36</v>
      </c>
      <c r="J1" s="3" t="s">
        <v>85</v>
      </c>
    </row>
    <row r="3" spans="1:15"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row>
    <row r="4" spans="1:21" ht="14.25">
      <c r="A4" s="1" t="s">
        <v>71</v>
      </c>
      <c r="B4" s="5">
        <v>255</v>
      </c>
      <c r="C4" s="5">
        <v>135</v>
      </c>
      <c r="D4" s="5">
        <v>180</v>
      </c>
      <c r="E4" s="5">
        <v>57</v>
      </c>
      <c r="F4" s="5">
        <v>1932</v>
      </c>
      <c r="G4" s="5">
        <f>B4+F4</f>
        <v>2187</v>
      </c>
      <c r="I4" s="1" t="s">
        <v>71</v>
      </c>
      <c r="J4" s="5">
        <v>381</v>
      </c>
      <c r="K4" s="5">
        <v>207</v>
      </c>
      <c r="L4" s="5">
        <v>246</v>
      </c>
      <c r="M4" s="5">
        <v>87</v>
      </c>
      <c r="N4" s="5">
        <v>2037</v>
      </c>
      <c r="O4" s="5">
        <f>J4+N4</f>
        <v>2418</v>
      </c>
      <c r="T4" s="10"/>
      <c r="U4" s="10"/>
    </row>
    <row r="5" spans="1:21" ht="14.25">
      <c r="A5" s="1" t="s">
        <v>2</v>
      </c>
      <c r="B5" s="5">
        <v>276</v>
      </c>
      <c r="C5" s="5">
        <v>84</v>
      </c>
      <c r="D5" s="5">
        <v>231</v>
      </c>
      <c r="E5" s="5">
        <v>36</v>
      </c>
      <c r="F5" s="5">
        <v>3147</v>
      </c>
      <c r="G5" s="5">
        <f aca="true" t="shared" si="0" ref="G5:G10">B5+F5</f>
        <v>3423</v>
      </c>
      <c r="I5" s="1" t="s">
        <v>2</v>
      </c>
      <c r="J5" s="5">
        <v>552</v>
      </c>
      <c r="K5" s="5">
        <v>249</v>
      </c>
      <c r="L5" s="5">
        <v>444</v>
      </c>
      <c r="M5" s="5">
        <v>114</v>
      </c>
      <c r="N5" s="5">
        <v>3297</v>
      </c>
      <c r="O5" s="5">
        <f aca="true" t="shared" si="1" ref="O5:O10">J5+N5</f>
        <v>3849</v>
      </c>
      <c r="T5" s="10"/>
      <c r="U5" s="10"/>
    </row>
    <row r="6" spans="1:15" ht="14.25">
      <c r="A6" s="1" t="s">
        <v>3</v>
      </c>
      <c r="B6" s="5">
        <v>1746</v>
      </c>
      <c r="C6" s="5">
        <v>456</v>
      </c>
      <c r="D6" s="5">
        <v>1533</v>
      </c>
      <c r="E6" s="5">
        <v>210</v>
      </c>
      <c r="F6" s="5">
        <v>23412</v>
      </c>
      <c r="G6" s="5">
        <f t="shared" si="0"/>
        <v>25158</v>
      </c>
      <c r="I6" s="1" t="s">
        <v>3</v>
      </c>
      <c r="J6" s="5">
        <v>2658</v>
      </c>
      <c r="K6" s="5">
        <v>921</v>
      </c>
      <c r="L6" s="5">
        <v>2235</v>
      </c>
      <c r="M6" s="5">
        <v>435</v>
      </c>
      <c r="N6" s="5">
        <v>23004</v>
      </c>
      <c r="O6" s="5">
        <f t="shared" si="1"/>
        <v>25662</v>
      </c>
    </row>
    <row r="7" spans="1:15" ht="14.25">
      <c r="A7" s="1" t="s">
        <v>4</v>
      </c>
      <c r="B7" s="5">
        <v>5280</v>
      </c>
      <c r="C7" s="5">
        <v>1128</v>
      </c>
      <c r="D7" s="5">
        <v>4920</v>
      </c>
      <c r="E7" s="5">
        <v>603</v>
      </c>
      <c r="F7" s="5">
        <v>62706</v>
      </c>
      <c r="G7" s="5">
        <f t="shared" si="0"/>
        <v>67986</v>
      </c>
      <c r="I7" s="1" t="s">
        <v>4</v>
      </c>
      <c r="J7" s="5">
        <v>8841</v>
      </c>
      <c r="K7" s="5">
        <v>2649</v>
      </c>
      <c r="L7" s="5">
        <v>7932</v>
      </c>
      <c r="M7" s="5">
        <v>1302</v>
      </c>
      <c r="N7" s="5">
        <v>63078</v>
      </c>
      <c r="O7" s="5">
        <f t="shared" si="1"/>
        <v>71919</v>
      </c>
    </row>
    <row r="8" spans="1:15" ht="14.25">
      <c r="A8" s="1" t="s">
        <v>5</v>
      </c>
      <c r="B8" s="5">
        <v>14061</v>
      </c>
      <c r="C8" s="5">
        <v>2973</v>
      </c>
      <c r="D8" s="5">
        <v>13374</v>
      </c>
      <c r="E8" s="5">
        <v>1701</v>
      </c>
      <c r="F8" s="5">
        <v>435102</v>
      </c>
      <c r="G8" s="5">
        <f t="shared" si="0"/>
        <v>449163</v>
      </c>
      <c r="I8" s="1" t="s">
        <v>5</v>
      </c>
      <c r="J8" s="5">
        <v>23238</v>
      </c>
      <c r="K8" s="5">
        <v>7494</v>
      </c>
      <c r="L8" s="5">
        <v>21204</v>
      </c>
      <c r="M8" s="5">
        <v>3576</v>
      </c>
      <c r="N8" s="5">
        <v>449823</v>
      </c>
      <c r="O8" s="5">
        <f t="shared" si="1"/>
        <v>473061</v>
      </c>
    </row>
    <row r="9" spans="1:15" ht="14.25">
      <c r="A9" s="2" t="s">
        <v>6</v>
      </c>
      <c r="B9" s="6">
        <f aca="true" t="shared" si="2" ref="B9:F9">SUM(B4:B8)</f>
        <v>21618</v>
      </c>
      <c r="C9" s="6">
        <f t="shared" si="2"/>
        <v>4776</v>
      </c>
      <c r="D9" s="6">
        <f t="shared" si="2"/>
        <v>20238</v>
      </c>
      <c r="E9" s="6">
        <f t="shared" si="2"/>
        <v>2607</v>
      </c>
      <c r="F9" s="6">
        <f t="shared" si="2"/>
        <v>526299</v>
      </c>
      <c r="G9" s="6">
        <f t="shared" si="0"/>
        <v>547917</v>
      </c>
      <c r="I9" s="2" t="s">
        <v>6</v>
      </c>
      <c r="J9" s="6">
        <f aca="true" t="shared" si="3" ref="J9:N9">SUM(J4:J8)</f>
        <v>35670</v>
      </c>
      <c r="K9" s="6">
        <f t="shared" si="3"/>
        <v>11520</v>
      </c>
      <c r="L9" s="6">
        <f t="shared" si="3"/>
        <v>32061</v>
      </c>
      <c r="M9" s="6">
        <f t="shared" si="3"/>
        <v>5514</v>
      </c>
      <c r="N9" s="6">
        <f t="shared" si="3"/>
        <v>541239</v>
      </c>
      <c r="O9" s="6">
        <f t="shared" si="1"/>
        <v>576909</v>
      </c>
    </row>
    <row r="10" spans="1:15" ht="14.25">
      <c r="A10" s="24" t="s">
        <v>28</v>
      </c>
      <c r="B10" s="25">
        <f aca="true" t="shared" si="4" ref="B10:F10">SUM(B4:B7)</f>
        <v>7557</v>
      </c>
      <c r="C10" s="25">
        <f t="shared" si="4"/>
        <v>1803</v>
      </c>
      <c r="D10" s="25">
        <f t="shared" si="4"/>
        <v>6864</v>
      </c>
      <c r="E10" s="25">
        <f t="shared" si="4"/>
        <v>906</v>
      </c>
      <c r="F10" s="25">
        <f t="shared" si="4"/>
        <v>91197</v>
      </c>
      <c r="G10" s="25">
        <f t="shared" si="0"/>
        <v>98754</v>
      </c>
      <c r="I10" s="24"/>
      <c r="J10" s="25">
        <f aca="true" t="shared" si="5" ref="J10:N10">SUM(J4:J7)</f>
        <v>12432</v>
      </c>
      <c r="K10" s="25">
        <f t="shared" si="5"/>
        <v>4026</v>
      </c>
      <c r="L10" s="25">
        <f t="shared" si="5"/>
        <v>10857</v>
      </c>
      <c r="M10" s="25">
        <f t="shared" si="5"/>
        <v>1938</v>
      </c>
      <c r="N10" s="25">
        <f t="shared" si="5"/>
        <v>91416</v>
      </c>
      <c r="O10" s="25">
        <f t="shared" si="1"/>
        <v>103848</v>
      </c>
    </row>
    <row r="12" spans="1:14" ht="75">
      <c r="A12" s="64" t="s">
        <v>73</v>
      </c>
      <c r="B12" s="64" t="s">
        <v>77</v>
      </c>
      <c r="C12" s="64" t="s">
        <v>74</v>
      </c>
      <c r="D12" s="64" t="s">
        <v>75</v>
      </c>
      <c r="E12" s="64" t="s">
        <v>76</v>
      </c>
      <c r="F12" s="64" t="s">
        <v>11</v>
      </c>
      <c r="I12" s="64" t="s">
        <v>73</v>
      </c>
      <c r="J12" s="64" t="s">
        <v>77</v>
      </c>
      <c r="K12" s="64" t="s">
        <v>74</v>
      </c>
      <c r="L12" s="64" t="s">
        <v>75</v>
      </c>
      <c r="M12" s="64" t="s">
        <v>76</v>
      </c>
      <c r="N12" s="64" t="s">
        <v>11</v>
      </c>
    </row>
    <row r="13" spans="1:14" ht="14.25">
      <c r="A13" s="1" t="s">
        <v>71</v>
      </c>
      <c r="B13" s="7">
        <f>_xlfn.IFERROR(B4/B$9,"")</f>
        <v>0.011795725784068832</v>
      </c>
      <c r="C13" s="7">
        <f>_xlfn.IFERROR(C4/C$9,"")</f>
        <v>0.028266331658291458</v>
      </c>
      <c r="D13" s="7">
        <f>_xlfn.IFERROR(D4/D$9,"")</f>
        <v>0.008894159501927068</v>
      </c>
      <c r="E13" s="7">
        <f>_xlfn.IFERROR(E4/E$9,"")</f>
        <v>0.02186421173762946</v>
      </c>
      <c r="F13" s="7">
        <f>_xlfn.IFERROR(F4/F$9,"")</f>
        <v>0.0036709171022555618</v>
      </c>
      <c r="I13" s="1" t="s">
        <v>71</v>
      </c>
      <c r="J13" s="7">
        <f aca="true" t="shared" si="6" ref="J13:M17">_xlfn.IFERROR(J4/J$9,"")</f>
        <v>0.010681244743481918</v>
      </c>
      <c r="K13" s="7">
        <f t="shared" si="6"/>
        <v>0.01796875</v>
      </c>
      <c r="L13" s="7">
        <f t="shared" si="6"/>
        <v>0.00767287358472911</v>
      </c>
      <c r="M13" s="7">
        <f t="shared" si="6"/>
        <v>0.015778019586507073</v>
      </c>
      <c r="N13" s="7">
        <f>O16</f>
        <v>0</v>
      </c>
    </row>
    <row r="14" spans="1:14" ht="14.25">
      <c r="A14" s="1" t="s">
        <v>2</v>
      </c>
      <c r="B14" s="7">
        <f>_xlfn.IFERROR(B5/B$9,"")</f>
        <v>0.012767138495698029</v>
      </c>
      <c r="C14" s="7">
        <f aca="true" t="shared" si="7" ref="C14:F17">_xlfn.IFERROR(C5/C$9,"")</f>
        <v>0.017587939698492462</v>
      </c>
      <c r="D14" s="7">
        <f t="shared" si="7"/>
        <v>0.011414171360806405</v>
      </c>
      <c r="E14" s="7">
        <f t="shared" si="7"/>
        <v>0.01380897583429229</v>
      </c>
      <c r="F14" s="7">
        <f t="shared" si="7"/>
        <v>0.005979490745754789</v>
      </c>
      <c r="I14" s="1" t="s">
        <v>2</v>
      </c>
      <c r="J14" s="7">
        <f t="shared" si="6"/>
        <v>0.015475189234650967</v>
      </c>
      <c r="K14" s="7">
        <f t="shared" si="6"/>
        <v>0.021614583333333333</v>
      </c>
      <c r="L14" s="7">
        <f t="shared" si="6"/>
        <v>0.013848601104145224</v>
      </c>
      <c r="M14" s="7">
        <f t="shared" si="6"/>
        <v>0.020674646354733407</v>
      </c>
      <c r="N14" s="7">
        <f>_xlfn.IFERROR(N5/N$9,"")</f>
        <v>0.0060915787664968715</v>
      </c>
    </row>
    <row r="15" spans="1:14" ht="14.25">
      <c r="A15" s="1" t="s">
        <v>3</v>
      </c>
      <c r="B15" s="7">
        <f>_xlfn.IFERROR(B6/B$9,"")</f>
        <v>0.08076602830974189</v>
      </c>
      <c r="C15" s="7">
        <f t="shared" si="7"/>
        <v>0.09547738693467336</v>
      </c>
      <c r="D15" s="7">
        <f t="shared" si="7"/>
        <v>0.07574859175807887</v>
      </c>
      <c r="E15" s="7">
        <f t="shared" si="7"/>
        <v>0.0805523590333717</v>
      </c>
      <c r="F15" s="7">
        <f t="shared" si="7"/>
        <v>0.044484219046587586</v>
      </c>
      <c r="I15" s="1" t="s">
        <v>3</v>
      </c>
      <c r="J15" s="7">
        <f t="shared" si="6"/>
        <v>0.07451640033641715</v>
      </c>
      <c r="K15" s="7">
        <f t="shared" si="6"/>
        <v>0.07994791666666666</v>
      </c>
      <c r="L15" s="7">
        <f t="shared" si="6"/>
        <v>0.06971086366613642</v>
      </c>
      <c r="M15" s="7">
        <f t="shared" si="6"/>
        <v>0.07889009793253536</v>
      </c>
      <c r="N15" s="7">
        <f>_xlfn.IFERROR(N6/N$9,"")</f>
        <v>0.042502480419925395</v>
      </c>
    </row>
    <row r="16" spans="1:14" ht="14.25">
      <c r="A16" s="1" t="s">
        <v>4</v>
      </c>
      <c r="B16" s="7">
        <f>_xlfn.IFERROR(B7/B$9,"")</f>
        <v>0.24424091035248405</v>
      </c>
      <c r="C16" s="7">
        <f t="shared" si="7"/>
        <v>0.23618090452261306</v>
      </c>
      <c r="D16" s="7">
        <f t="shared" si="7"/>
        <v>0.24310702638600654</v>
      </c>
      <c r="E16" s="7">
        <f t="shared" si="7"/>
        <v>0.23130034522439585</v>
      </c>
      <c r="F16" s="7">
        <f t="shared" si="7"/>
        <v>0.11914520073190335</v>
      </c>
      <c r="I16" s="1" t="s">
        <v>4</v>
      </c>
      <c r="J16" s="7">
        <f t="shared" si="6"/>
        <v>0.24785534062237174</v>
      </c>
      <c r="K16" s="7">
        <f t="shared" si="6"/>
        <v>0.22994791666666667</v>
      </c>
      <c r="L16" s="7">
        <f t="shared" si="6"/>
        <v>0.24740338729297276</v>
      </c>
      <c r="M16" s="7">
        <f t="shared" si="6"/>
        <v>0.23612622415669204</v>
      </c>
      <c r="N16" s="7">
        <f>_xlfn.IFERROR(N7/N$9,"")</f>
        <v>0.11654370804764623</v>
      </c>
    </row>
    <row r="17" spans="1:14" ht="14.25">
      <c r="A17" s="1" t="s">
        <v>5</v>
      </c>
      <c r="B17" s="7">
        <f>_xlfn.IFERROR(B8/B$9,"")</f>
        <v>0.6504301970580072</v>
      </c>
      <c r="C17" s="7">
        <f t="shared" si="7"/>
        <v>0.6224874371859297</v>
      </c>
      <c r="D17" s="7">
        <f t="shared" si="7"/>
        <v>0.6608360509931811</v>
      </c>
      <c r="E17" s="7">
        <f t="shared" si="7"/>
        <v>0.6524741081703107</v>
      </c>
      <c r="F17" s="7">
        <f t="shared" si="7"/>
        <v>0.8267201723734987</v>
      </c>
      <c r="I17" s="1" t="s">
        <v>5</v>
      </c>
      <c r="J17" s="7">
        <f t="shared" si="6"/>
        <v>0.6514718250630782</v>
      </c>
      <c r="K17" s="7">
        <f t="shared" si="6"/>
        <v>0.6505208333333333</v>
      </c>
      <c r="L17" s="7">
        <f t="shared" si="6"/>
        <v>0.6613642743520165</v>
      </c>
      <c r="M17" s="7">
        <f t="shared" si="6"/>
        <v>0.6485310119695321</v>
      </c>
      <c r="N17" s="7">
        <f>_xlfn.IFERROR(N8/N$9,"")</f>
        <v>0.83109864588472</v>
      </c>
    </row>
    <row r="18" spans="1:14" ht="15" thickBot="1">
      <c r="A18" s="2" t="s">
        <v>6</v>
      </c>
      <c r="B18" s="8">
        <f>SUM(B13:B17)</f>
        <v>1</v>
      </c>
      <c r="C18" s="8">
        <f>SUM(C13:C17)</f>
        <v>1</v>
      </c>
      <c r="D18" s="8">
        <f>SUM(D13:D17)</f>
        <v>1</v>
      </c>
      <c r="E18" s="8">
        <f>SUM(E13:E17)</f>
        <v>1</v>
      </c>
      <c r="F18" s="8">
        <f>SUM(F13:F17)</f>
        <v>1</v>
      </c>
      <c r="I18" s="2" t="s">
        <v>6</v>
      </c>
      <c r="J18" s="8">
        <f>SUM(J13:J17)</f>
        <v>1</v>
      </c>
      <c r="K18" s="8">
        <f>SUM(K13:K17)</f>
        <v>1</v>
      </c>
      <c r="L18" s="8">
        <f>SUM(L13:L17)</f>
        <v>1</v>
      </c>
      <c r="M18" s="8">
        <f>SUM(M13:M17)</f>
        <v>1</v>
      </c>
      <c r="N18" s="8">
        <f>SUM(N13:N17)</f>
        <v>0.9962364131187885</v>
      </c>
    </row>
    <row r="19" spans="1:9" ht="15" thickBot="1">
      <c r="A19" s="38" t="s">
        <v>44</v>
      </c>
      <c r="I19" s="38" t="s">
        <v>45</v>
      </c>
    </row>
    <row r="20" spans="1:15" ht="75">
      <c r="A20" s="60" t="s">
        <v>73</v>
      </c>
      <c r="B20" s="61" t="s">
        <v>77</v>
      </c>
      <c r="C20" s="61" t="s">
        <v>74</v>
      </c>
      <c r="D20" s="61" t="s">
        <v>75</v>
      </c>
      <c r="E20" s="62" t="s">
        <v>76</v>
      </c>
      <c r="I20" s="60" t="s">
        <v>73</v>
      </c>
      <c r="J20" s="61" t="s">
        <v>77</v>
      </c>
      <c r="K20" s="61" t="s">
        <v>74</v>
      </c>
      <c r="L20" s="61" t="s">
        <v>75</v>
      </c>
      <c r="M20" s="62" t="s">
        <v>76</v>
      </c>
      <c r="O20" s="23" t="s">
        <v>32</v>
      </c>
    </row>
    <row r="21" spans="1:20" ht="14.25">
      <c r="A21" s="31" t="s">
        <v>71</v>
      </c>
      <c r="B21" s="32">
        <f aca="true" t="shared" si="8" ref="B21:E26">B4/$G4</f>
        <v>0.11659807956104253</v>
      </c>
      <c r="C21" s="32">
        <f t="shared" si="8"/>
        <v>0.06172839506172839</v>
      </c>
      <c r="D21" s="32">
        <f t="shared" si="8"/>
        <v>0.0823045267489712</v>
      </c>
      <c r="E21" s="33">
        <f t="shared" si="8"/>
        <v>0.02606310013717421</v>
      </c>
      <c r="I21" s="31" t="s">
        <v>71</v>
      </c>
      <c r="J21" s="32">
        <f aca="true" t="shared" si="9" ref="J21:M25">J4/$O4</f>
        <v>0.1575682382133995</v>
      </c>
      <c r="K21" s="32">
        <f t="shared" si="9"/>
        <v>0.08560794044665013</v>
      </c>
      <c r="L21" s="32">
        <f t="shared" si="9"/>
        <v>0.10173697270471464</v>
      </c>
      <c r="M21" s="33">
        <f t="shared" si="9"/>
        <v>0.03598014888337469</v>
      </c>
      <c r="O21" s="22">
        <f aca="true" t="shared" si="10" ref="O21:O27">(J21/(1-J21))/(B21/(1-B21))</f>
        <v>1.4171012734990902</v>
      </c>
      <c r="P21" s="22">
        <f aca="true" t="shared" si="11" ref="P21:R24">(K21/(1-K21))/(C21/(1-C21))</f>
        <v>1.423066485753053</v>
      </c>
      <c r="Q21" s="22">
        <f t="shared" si="11"/>
        <v>1.2628453038674035</v>
      </c>
      <c r="R21" s="22">
        <f t="shared" si="11"/>
        <v>1.394702973650342</v>
      </c>
      <c r="T21" t="s">
        <v>33</v>
      </c>
    </row>
    <row r="22" spans="1:18" ht="14.25">
      <c r="A22" s="31" t="s">
        <v>2</v>
      </c>
      <c r="B22" s="32">
        <f t="shared" si="8"/>
        <v>0.08063102541630149</v>
      </c>
      <c r="C22" s="32">
        <f t="shared" si="8"/>
        <v>0.024539877300613498</v>
      </c>
      <c r="D22" s="32">
        <f t="shared" si="8"/>
        <v>0.06748466257668712</v>
      </c>
      <c r="E22" s="33">
        <f t="shared" si="8"/>
        <v>0.010517090271691499</v>
      </c>
      <c r="I22" s="31" t="s">
        <v>2</v>
      </c>
      <c r="J22" s="32">
        <f t="shared" si="9"/>
        <v>0.14341387373343725</v>
      </c>
      <c r="K22" s="32">
        <f t="shared" si="9"/>
        <v>0.0646921278254092</v>
      </c>
      <c r="L22" s="32">
        <f t="shared" si="9"/>
        <v>0.11535463756819954</v>
      </c>
      <c r="M22" s="33">
        <f t="shared" si="9"/>
        <v>0.029618082618862042</v>
      </c>
      <c r="O22" s="22">
        <f t="shared" si="10"/>
        <v>1.9090081892629664</v>
      </c>
      <c r="P22" s="22">
        <f t="shared" si="11"/>
        <v>2.749375</v>
      </c>
      <c r="Q22" s="22">
        <f t="shared" si="11"/>
        <v>1.8018422106527834</v>
      </c>
      <c r="R22" s="22">
        <f t="shared" si="11"/>
        <v>2.871619812583668</v>
      </c>
    </row>
    <row r="23" spans="1:18" ht="14.25">
      <c r="A23" s="31" t="s">
        <v>3</v>
      </c>
      <c r="B23" s="32">
        <f t="shared" si="8"/>
        <v>0.06940138325781063</v>
      </c>
      <c r="C23" s="32">
        <f t="shared" si="8"/>
        <v>0.018125447173861196</v>
      </c>
      <c r="D23" s="32">
        <f t="shared" si="8"/>
        <v>0.06093489148580968</v>
      </c>
      <c r="E23" s="33">
        <f t="shared" si="8"/>
        <v>0.008347245409015025</v>
      </c>
      <c r="I23" s="31" t="s">
        <v>3</v>
      </c>
      <c r="J23" s="32">
        <f t="shared" si="9"/>
        <v>0.10357727379003975</v>
      </c>
      <c r="K23" s="32">
        <f t="shared" si="9"/>
        <v>0.035889642272620995</v>
      </c>
      <c r="L23" s="32">
        <f t="shared" si="9"/>
        <v>0.08709375730652326</v>
      </c>
      <c r="M23" s="33">
        <f t="shared" si="9"/>
        <v>0.01695113397241057</v>
      </c>
      <c r="O23" s="22">
        <f t="shared" si="10"/>
        <v>1.5493370045908645</v>
      </c>
      <c r="P23" s="22">
        <f t="shared" si="11"/>
        <v>2.01655306873951</v>
      </c>
      <c r="Q23" s="22">
        <f t="shared" si="11"/>
        <v>1.470247712070898</v>
      </c>
      <c r="R23" s="22">
        <f t="shared" si="11"/>
        <v>2.0485194434534426</v>
      </c>
    </row>
    <row r="24" spans="1:18" ht="14.25">
      <c r="A24" s="31" t="s">
        <v>4</v>
      </c>
      <c r="B24" s="32">
        <f t="shared" si="8"/>
        <v>0.07766304827464478</v>
      </c>
      <c r="C24" s="32">
        <f t="shared" si="8"/>
        <v>0.016591651222310475</v>
      </c>
      <c r="D24" s="32">
        <f t="shared" si="8"/>
        <v>0.07236784043773718</v>
      </c>
      <c r="E24" s="33">
        <f t="shared" si="8"/>
        <v>0.008869473126820227</v>
      </c>
      <c r="I24" s="31" t="s">
        <v>4</v>
      </c>
      <c r="J24" s="32">
        <f t="shared" si="9"/>
        <v>0.12292996287490093</v>
      </c>
      <c r="K24" s="32">
        <f t="shared" si="9"/>
        <v>0.0368331039085638</v>
      </c>
      <c r="L24" s="32">
        <f t="shared" si="9"/>
        <v>0.11029074375338922</v>
      </c>
      <c r="M24" s="33">
        <f t="shared" si="9"/>
        <v>0.01810369999582864</v>
      </c>
      <c r="O24" s="22">
        <f t="shared" si="10"/>
        <v>1.664556923030361</v>
      </c>
      <c r="P24" s="22">
        <f t="shared" si="11"/>
        <v>2.266632188568322</v>
      </c>
      <c r="Q24" s="22">
        <f t="shared" si="11"/>
        <v>1.588989912966315</v>
      </c>
      <c r="R24" s="22">
        <f t="shared" si="11"/>
        <v>2.060320344832615</v>
      </c>
    </row>
    <row r="25" spans="1:18" ht="14.25">
      <c r="A25" s="31" t="s">
        <v>5</v>
      </c>
      <c r="B25" s="32">
        <f t="shared" si="8"/>
        <v>0.03130489376907715</v>
      </c>
      <c r="C25" s="32">
        <f t="shared" si="8"/>
        <v>0.0066189779656828365</v>
      </c>
      <c r="D25" s="32">
        <f t="shared" si="8"/>
        <v>0.029775382210912298</v>
      </c>
      <c r="E25" s="33">
        <f t="shared" si="8"/>
        <v>0.0037870439016570823</v>
      </c>
      <c r="I25" s="31" t="s">
        <v>5</v>
      </c>
      <c r="J25" s="32">
        <f t="shared" si="9"/>
        <v>0.04912262900556165</v>
      </c>
      <c r="K25" s="32">
        <f t="shared" si="9"/>
        <v>0.015841508811760007</v>
      </c>
      <c r="L25" s="32">
        <f t="shared" si="9"/>
        <v>0.04482297209028011</v>
      </c>
      <c r="M25" s="33">
        <f t="shared" si="9"/>
        <v>0.007559278824506776</v>
      </c>
      <c r="O25" s="22">
        <f t="shared" si="10"/>
        <v>1.5985711139547047</v>
      </c>
      <c r="P25" s="22">
        <f aca="true" t="shared" si="12" ref="P25:R27">(K25/(1-K25))/(C25/(1-C25))</f>
        <v>2.415774667624938</v>
      </c>
      <c r="Q25" s="22">
        <f t="shared" si="12"/>
        <v>1.5290853445990849</v>
      </c>
      <c r="R25" s="22">
        <f t="shared" si="12"/>
        <v>2.0036766392624408</v>
      </c>
    </row>
    <row r="26" spans="1:18" ht="14.25">
      <c r="A26" s="31" t="s">
        <v>29</v>
      </c>
      <c r="B26" s="32">
        <f t="shared" si="8"/>
        <v>0.039454880939996384</v>
      </c>
      <c r="C26" s="32">
        <f t="shared" si="8"/>
        <v>0.008716648689491291</v>
      </c>
      <c r="D26" s="32">
        <f t="shared" si="8"/>
        <v>0.03693625129353533</v>
      </c>
      <c r="E26" s="33">
        <f t="shared" si="8"/>
        <v>0.0047580199190753346</v>
      </c>
      <c r="I26" s="31" t="s">
        <v>29</v>
      </c>
      <c r="J26" s="32">
        <f>J9/$G9</f>
        <v>0.06510110107917805</v>
      </c>
      <c r="K26" s="32">
        <f>K9/$G9</f>
        <v>0.02102508226610965</v>
      </c>
      <c r="L26" s="32">
        <f>L9/$G9</f>
        <v>0.05851433702549839</v>
      </c>
      <c r="M26" s="33">
        <f>M9/$G9</f>
        <v>0.010063568022163941</v>
      </c>
      <c r="O26" s="22">
        <f t="shared" si="10"/>
        <v>1.6952771878058468</v>
      </c>
      <c r="P26" s="22">
        <f t="shared" si="12"/>
        <v>2.4423865983983983</v>
      </c>
      <c r="Q26" s="22">
        <f t="shared" si="12"/>
        <v>1.6205065740876097</v>
      </c>
      <c r="R26" s="22">
        <f t="shared" si="12"/>
        <v>2.1264105073810113</v>
      </c>
    </row>
    <row r="27" spans="1:18" ht="15" thickBot="1">
      <c r="A27" s="34" t="s">
        <v>28</v>
      </c>
      <c r="B27" s="35">
        <f>SUM(B4:B7)/SUM($G4:$G7)</f>
        <v>0.07652348259311015</v>
      </c>
      <c r="C27" s="35">
        <f>SUM(C4:C7)/SUM($G4:$G7)</f>
        <v>0.018257488304271218</v>
      </c>
      <c r="D27" s="35">
        <f>SUM(D4:D7)/SUM($G4:$G7)</f>
        <v>0.06950604532474634</v>
      </c>
      <c r="E27" s="36">
        <f>SUM(E4:E7)/SUM($G4:$G7)</f>
        <v>0.009174311926605505</v>
      </c>
      <c r="I27" s="34" t="s">
        <v>28</v>
      </c>
      <c r="J27" s="35">
        <f>SUM(J4:J7)/SUM($O4:$O7)</f>
        <v>0.1197134273168477</v>
      </c>
      <c r="K27" s="35">
        <f>SUM(K4:K7)/SUM($O4:$O7)</f>
        <v>0.0387681996764502</v>
      </c>
      <c r="L27" s="35">
        <f>SUM(L4:L7)/SUM($O4:$O7)</f>
        <v>0.10454703027501733</v>
      </c>
      <c r="M27" s="36">
        <f>SUM(M4:M7)/SUM($O4:$O7)</f>
        <v>0.018661890455280796</v>
      </c>
      <c r="O27" s="22">
        <f t="shared" si="10"/>
        <v>1.6411561968889419</v>
      </c>
      <c r="P27" s="22">
        <f t="shared" si="12"/>
        <v>2.1687229224758844</v>
      </c>
      <c r="Q27" s="22">
        <f t="shared" si="12"/>
        <v>1.5630033055308081</v>
      </c>
      <c r="R27" s="22">
        <f t="shared" si="12"/>
        <v>2.0538121872240214</v>
      </c>
    </row>
  </sheetData>
  <conditionalFormatting sqref="B13:E17">
    <cfRule type="colorScale" priority="17">
      <colorScale>
        <cfvo type="min" val="0"/>
        <cfvo type="max"/>
        <color rgb="FFFCFCFF"/>
        <color rgb="FF63BE7B"/>
      </colorScale>
    </cfRule>
  </conditionalFormatting>
  <conditionalFormatting sqref="F13:F17">
    <cfRule type="colorScale" priority="16">
      <colorScale>
        <cfvo type="min" val="0"/>
        <cfvo type="max"/>
        <color rgb="FFFCFCFF"/>
        <color rgb="FF63BE7B"/>
      </colorScale>
    </cfRule>
  </conditionalFormatting>
  <conditionalFormatting sqref="B27:E27 B21:B25">
    <cfRule type="colorScale" priority="15">
      <colorScale>
        <cfvo type="min" val="0"/>
        <cfvo type="max"/>
        <color rgb="FFFCFCFF"/>
        <color rgb="FF63BE7B"/>
      </colorScale>
    </cfRule>
  </conditionalFormatting>
  <conditionalFormatting sqref="C21:C25">
    <cfRule type="colorScale" priority="14">
      <colorScale>
        <cfvo type="min" val="0"/>
        <cfvo type="max"/>
        <color rgb="FFFCFCFF"/>
        <color rgb="FF63BE7B"/>
      </colorScale>
    </cfRule>
  </conditionalFormatting>
  <conditionalFormatting sqref="D21:D25">
    <cfRule type="colorScale" priority="13">
      <colorScale>
        <cfvo type="min" val="0"/>
        <cfvo type="max"/>
        <color rgb="FFFCFCFF"/>
        <color rgb="FF63BE7B"/>
      </colorScale>
    </cfRule>
  </conditionalFormatting>
  <conditionalFormatting sqref="E21:E25">
    <cfRule type="colorScale" priority="12">
      <colorScale>
        <cfvo type="min" val="0"/>
        <cfvo type="max"/>
        <color rgb="FFFCFCFF"/>
        <color rgb="FF63BE7B"/>
      </colorScale>
    </cfRule>
  </conditionalFormatting>
  <conditionalFormatting sqref="J13:M17">
    <cfRule type="colorScale" priority="11">
      <colorScale>
        <cfvo type="min" val="0"/>
        <cfvo type="max"/>
        <color rgb="FFFCFCFF"/>
        <color rgb="FF63BE7B"/>
      </colorScale>
    </cfRule>
  </conditionalFormatting>
  <conditionalFormatting sqref="N13:N17">
    <cfRule type="colorScale" priority="10">
      <colorScale>
        <cfvo type="min" val="0"/>
        <cfvo type="max"/>
        <color rgb="FFFCFCFF"/>
        <color rgb="FF63BE7B"/>
      </colorScale>
    </cfRule>
  </conditionalFormatting>
  <conditionalFormatting sqref="J21:J25">
    <cfRule type="colorScale" priority="9">
      <colorScale>
        <cfvo type="min" val="0"/>
        <cfvo type="max"/>
        <color rgb="FFFCFCFF"/>
        <color rgb="FF63BE7B"/>
      </colorScale>
    </cfRule>
  </conditionalFormatting>
  <conditionalFormatting sqref="K21:K25">
    <cfRule type="colorScale" priority="8">
      <colorScale>
        <cfvo type="min" val="0"/>
        <cfvo type="max"/>
        <color rgb="FFFCFCFF"/>
        <color rgb="FF63BE7B"/>
      </colorScale>
    </cfRule>
  </conditionalFormatting>
  <conditionalFormatting sqref="L21:L25">
    <cfRule type="colorScale" priority="7">
      <colorScale>
        <cfvo type="min" val="0"/>
        <cfvo type="max"/>
        <color rgb="FFFCFCFF"/>
        <color rgb="FF63BE7B"/>
      </colorScale>
    </cfRule>
  </conditionalFormatting>
  <conditionalFormatting sqref="M21:M25">
    <cfRule type="colorScale" priority="6">
      <colorScale>
        <cfvo type="min" val="0"/>
        <cfvo type="max"/>
        <color rgb="FFFCFCFF"/>
        <color rgb="FF63BE7B"/>
      </colorScale>
    </cfRule>
  </conditionalFormatting>
  <conditionalFormatting sqref="J27:M27">
    <cfRule type="colorScale" priority="5">
      <colorScale>
        <cfvo type="min" val="0"/>
        <cfvo type="max"/>
        <color rgb="FFFCFCFF"/>
        <color rgb="FF63BE7B"/>
      </colorScale>
    </cfRule>
  </conditionalFormatting>
  <conditionalFormatting sqref="B26:E26">
    <cfRule type="colorScale" priority="2">
      <colorScale>
        <cfvo type="min" val="0"/>
        <cfvo type="max"/>
        <color rgb="FFFCFCFF"/>
        <color rgb="FF63BE7B"/>
      </colorScale>
    </cfRule>
  </conditionalFormatting>
  <conditionalFormatting sqref="J26:M26">
    <cfRule type="colorScale" priority="1">
      <colorScale>
        <cfvo type="min" val="0"/>
        <cfvo type="max"/>
        <color rgb="FFFCFCFF"/>
        <color rgb="FF63BE7B"/>
      </colorScale>
    </cfRule>
  </conditionalFormatting>
  <conditionalFormatting sqref="O21:R27">
    <cfRule type="colorScale" priority="122">
      <colorScale>
        <cfvo type="min" val="0"/>
        <cfvo type="max"/>
        <color rgb="FFFCFCFF"/>
        <color rgb="FF63BE7B"/>
      </colorScale>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7999799847602844"/>
  </sheetPr>
  <dimension ref="A1:AA30"/>
  <sheetViews>
    <sheetView zoomScale="70" zoomScaleNormal="70" workbookViewId="0" topLeftCell="A1">
      <selection activeCell="D36" sqref="D36"/>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6" width="4.796875" style="0" customWidth="1"/>
    <col min="17" max="17" width="17.19921875" style="0" customWidth="1"/>
    <col min="18" max="23" width="12.19921875" style="0" customWidth="1"/>
    <col min="24" max="25" width="3.796875" style="0" customWidth="1"/>
    <col min="26" max="26" width="11.19921875" style="0" customWidth="1"/>
  </cols>
  <sheetData>
    <row r="1" spans="1:18" ht="14.25">
      <c r="A1" s="3" t="s">
        <v>1</v>
      </c>
      <c r="B1" s="3" t="s">
        <v>87</v>
      </c>
      <c r="I1" s="3" t="s">
        <v>1</v>
      </c>
      <c r="J1" s="3" t="s">
        <v>90</v>
      </c>
      <c r="K1" s="3"/>
      <c r="L1" s="3"/>
      <c r="M1" s="3"/>
      <c r="N1" s="3"/>
      <c r="O1" s="3"/>
      <c r="Q1" s="3" t="s">
        <v>1</v>
      </c>
      <c r="R1" s="3" t="s">
        <v>88</v>
      </c>
    </row>
    <row r="3" spans="1:23"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ht="14.25">
      <c r="A4" s="1" t="s">
        <v>71</v>
      </c>
      <c r="B4" s="5">
        <v>333</v>
      </c>
      <c r="C4" s="5">
        <v>162</v>
      </c>
      <c r="D4" s="5">
        <v>225</v>
      </c>
      <c r="E4" s="5">
        <v>63</v>
      </c>
      <c r="F4" s="5">
        <v>2679</v>
      </c>
      <c r="G4" s="5">
        <f>B4+F4</f>
        <v>3012</v>
      </c>
      <c r="I4" s="1" t="s">
        <v>71</v>
      </c>
      <c r="J4" s="5">
        <v>261</v>
      </c>
      <c r="K4" s="5">
        <v>156</v>
      </c>
      <c r="L4" s="5">
        <v>174</v>
      </c>
      <c r="M4" s="5">
        <v>66</v>
      </c>
      <c r="N4" s="5">
        <v>987</v>
      </c>
      <c r="O4" s="5">
        <f>J4+N4</f>
        <v>1248</v>
      </c>
      <c r="Q4" s="1" t="s">
        <v>71</v>
      </c>
      <c r="R4" s="5">
        <v>39</v>
      </c>
      <c r="S4" s="5">
        <v>21</v>
      </c>
      <c r="T4" s="5">
        <v>27</v>
      </c>
      <c r="U4" s="5">
        <v>15</v>
      </c>
      <c r="V4" s="5">
        <v>300</v>
      </c>
      <c r="W4" s="5">
        <f>R4+V4</f>
        <v>339</v>
      </c>
    </row>
    <row r="5" spans="1:23" ht="14.25">
      <c r="A5" s="1" t="s">
        <v>2</v>
      </c>
      <c r="B5" s="5">
        <v>450</v>
      </c>
      <c r="C5" s="5">
        <v>150</v>
      </c>
      <c r="D5" s="5">
        <v>360</v>
      </c>
      <c r="E5" s="5">
        <v>63</v>
      </c>
      <c r="F5" s="5">
        <v>4050</v>
      </c>
      <c r="G5" s="5">
        <f aca="true" t="shared" si="0" ref="G5:G10">B5+F5</f>
        <v>4500</v>
      </c>
      <c r="I5" s="1" t="s">
        <v>2</v>
      </c>
      <c r="J5" s="5">
        <v>327</v>
      </c>
      <c r="K5" s="5">
        <v>156</v>
      </c>
      <c r="L5" s="5">
        <v>273</v>
      </c>
      <c r="M5" s="5">
        <v>69</v>
      </c>
      <c r="N5" s="5">
        <v>1698</v>
      </c>
      <c r="O5" s="5">
        <f aca="true" t="shared" si="1" ref="O5:O10">J5+N5</f>
        <v>2025</v>
      </c>
      <c r="Q5" s="1" t="s">
        <v>2</v>
      </c>
      <c r="R5" s="5">
        <v>54</v>
      </c>
      <c r="S5" s="5">
        <v>27</v>
      </c>
      <c r="T5" s="5">
        <v>42</v>
      </c>
      <c r="U5" s="5">
        <v>12</v>
      </c>
      <c r="V5" s="5">
        <v>696</v>
      </c>
      <c r="W5" s="5">
        <f aca="true" t="shared" si="2" ref="W5:W10">R5+V5</f>
        <v>750</v>
      </c>
    </row>
    <row r="6" spans="1:23" ht="14.25">
      <c r="A6" s="1" t="s">
        <v>3</v>
      </c>
      <c r="B6" s="5">
        <v>2073</v>
      </c>
      <c r="C6" s="5">
        <v>528</v>
      </c>
      <c r="D6" s="5">
        <v>1785</v>
      </c>
      <c r="E6" s="5">
        <v>288</v>
      </c>
      <c r="F6" s="5">
        <v>24321</v>
      </c>
      <c r="G6" s="5">
        <f t="shared" si="0"/>
        <v>26394</v>
      </c>
      <c r="I6" s="1" t="s">
        <v>3</v>
      </c>
      <c r="J6" s="5">
        <v>2007</v>
      </c>
      <c r="K6" s="5">
        <v>738</v>
      </c>
      <c r="L6" s="5">
        <v>1716</v>
      </c>
      <c r="M6" s="5">
        <v>288</v>
      </c>
      <c r="N6" s="5">
        <v>16635</v>
      </c>
      <c r="O6" s="5">
        <f t="shared" si="1"/>
        <v>18642</v>
      </c>
      <c r="Q6" s="1" t="s">
        <v>3</v>
      </c>
      <c r="R6" s="5">
        <v>324</v>
      </c>
      <c r="S6" s="5">
        <v>111</v>
      </c>
      <c r="T6" s="5">
        <v>261</v>
      </c>
      <c r="U6" s="5">
        <v>66</v>
      </c>
      <c r="V6" s="5">
        <v>5454</v>
      </c>
      <c r="W6" s="5">
        <f t="shared" si="2"/>
        <v>5778</v>
      </c>
    </row>
    <row r="7" spans="1:23" ht="14.25">
      <c r="A7" s="1" t="s">
        <v>4</v>
      </c>
      <c r="B7" s="5">
        <v>6228</v>
      </c>
      <c r="C7" s="5">
        <v>1401</v>
      </c>
      <c r="D7" s="5">
        <v>5658</v>
      </c>
      <c r="E7" s="5">
        <v>792</v>
      </c>
      <c r="F7" s="5">
        <v>59442</v>
      </c>
      <c r="G7" s="5">
        <f t="shared" si="0"/>
        <v>65670</v>
      </c>
      <c r="I7" s="1" t="s">
        <v>4</v>
      </c>
      <c r="J7" s="5">
        <v>6702</v>
      </c>
      <c r="K7" s="5">
        <v>2052</v>
      </c>
      <c r="L7" s="5">
        <v>6153</v>
      </c>
      <c r="M7" s="5">
        <v>873</v>
      </c>
      <c r="N7" s="5">
        <v>48831</v>
      </c>
      <c r="O7" s="5">
        <f t="shared" si="1"/>
        <v>55533</v>
      </c>
      <c r="Q7" s="1" t="s">
        <v>4</v>
      </c>
      <c r="R7" s="5">
        <v>1191</v>
      </c>
      <c r="S7" s="5">
        <v>324</v>
      </c>
      <c r="T7" s="5">
        <v>1041</v>
      </c>
      <c r="U7" s="5">
        <v>240</v>
      </c>
      <c r="V7" s="5">
        <v>17511</v>
      </c>
      <c r="W7" s="5">
        <f t="shared" si="2"/>
        <v>18702</v>
      </c>
    </row>
    <row r="8" spans="1:23" ht="14.25">
      <c r="A8" s="1" t="s">
        <v>5</v>
      </c>
      <c r="B8" s="5">
        <v>9849</v>
      </c>
      <c r="C8" s="5">
        <v>2244</v>
      </c>
      <c r="D8" s="5">
        <v>9180</v>
      </c>
      <c r="E8" s="5">
        <v>1293</v>
      </c>
      <c r="F8" s="5">
        <v>186702</v>
      </c>
      <c r="G8" s="5">
        <f t="shared" si="0"/>
        <v>196551</v>
      </c>
      <c r="I8" s="1" t="s">
        <v>5</v>
      </c>
      <c r="J8" s="5">
        <v>24687</v>
      </c>
      <c r="K8" s="5">
        <v>7455</v>
      </c>
      <c r="L8" s="5">
        <v>22881</v>
      </c>
      <c r="M8" s="5">
        <v>3459</v>
      </c>
      <c r="N8" s="5">
        <v>616035</v>
      </c>
      <c r="O8" s="5">
        <f t="shared" si="1"/>
        <v>640722</v>
      </c>
      <c r="Q8" s="1" t="s">
        <v>5</v>
      </c>
      <c r="R8" s="5">
        <v>2760</v>
      </c>
      <c r="S8" s="5">
        <v>768</v>
      </c>
      <c r="T8" s="5">
        <v>2514</v>
      </c>
      <c r="U8" s="5">
        <v>525</v>
      </c>
      <c r="V8" s="5">
        <v>82191</v>
      </c>
      <c r="W8" s="5">
        <f t="shared" si="2"/>
        <v>84951</v>
      </c>
    </row>
    <row r="9" spans="1:23" ht="14.25">
      <c r="A9" s="2" t="s">
        <v>6</v>
      </c>
      <c r="B9" s="6">
        <f aca="true" t="shared" si="3" ref="B9:F9">SUM(B4:B8)</f>
        <v>18933</v>
      </c>
      <c r="C9" s="6">
        <f t="shared" si="3"/>
        <v>4485</v>
      </c>
      <c r="D9" s="6">
        <f t="shared" si="3"/>
        <v>17208</v>
      </c>
      <c r="E9" s="6">
        <f t="shared" si="3"/>
        <v>2499</v>
      </c>
      <c r="F9" s="6">
        <f t="shared" si="3"/>
        <v>277194</v>
      </c>
      <c r="G9" s="6">
        <f t="shared" si="0"/>
        <v>296127</v>
      </c>
      <c r="I9" s="2" t="s">
        <v>6</v>
      </c>
      <c r="J9" s="6">
        <f aca="true" t="shared" si="4" ref="J9:N9">SUM(J4:J8)</f>
        <v>33984</v>
      </c>
      <c r="K9" s="6">
        <f t="shared" si="4"/>
        <v>10557</v>
      </c>
      <c r="L9" s="6">
        <f t="shared" si="4"/>
        <v>31197</v>
      </c>
      <c r="M9" s="6">
        <f t="shared" si="4"/>
        <v>4755</v>
      </c>
      <c r="N9" s="6">
        <f t="shared" si="4"/>
        <v>684186</v>
      </c>
      <c r="O9" s="6">
        <f t="shared" si="1"/>
        <v>718170</v>
      </c>
      <c r="Q9" s="2" t="s">
        <v>6</v>
      </c>
      <c r="R9" s="6">
        <f aca="true" t="shared" si="5" ref="R9:V9">SUM(R4:R8)</f>
        <v>4368</v>
      </c>
      <c r="S9" s="6">
        <f t="shared" si="5"/>
        <v>1251</v>
      </c>
      <c r="T9" s="6">
        <f t="shared" si="5"/>
        <v>3885</v>
      </c>
      <c r="U9" s="6">
        <f t="shared" si="5"/>
        <v>858</v>
      </c>
      <c r="V9" s="6">
        <f t="shared" si="5"/>
        <v>106152</v>
      </c>
      <c r="W9" s="6">
        <f t="shared" si="2"/>
        <v>110520</v>
      </c>
    </row>
    <row r="10" spans="1:23" ht="14.25">
      <c r="A10" s="24" t="s">
        <v>28</v>
      </c>
      <c r="B10" s="25">
        <f aca="true" t="shared" si="6" ref="B10:F10">SUM(B4:B7)</f>
        <v>9084</v>
      </c>
      <c r="C10" s="25">
        <f t="shared" si="6"/>
        <v>2241</v>
      </c>
      <c r="D10" s="25">
        <f t="shared" si="6"/>
        <v>8028</v>
      </c>
      <c r="E10" s="25">
        <f t="shared" si="6"/>
        <v>1206</v>
      </c>
      <c r="F10" s="25">
        <f t="shared" si="6"/>
        <v>90492</v>
      </c>
      <c r="G10" s="25">
        <f t="shared" si="0"/>
        <v>99576</v>
      </c>
      <c r="I10" s="24" t="s">
        <v>28</v>
      </c>
      <c r="J10" s="25">
        <f aca="true" t="shared" si="7" ref="J10:N10">SUM(J4:J7)</f>
        <v>9297</v>
      </c>
      <c r="K10" s="25">
        <f t="shared" si="7"/>
        <v>3102</v>
      </c>
      <c r="L10" s="25">
        <f t="shared" si="7"/>
        <v>8316</v>
      </c>
      <c r="M10" s="25">
        <f t="shared" si="7"/>
        <v>1296</v>
      </c>
      <c r="N10" s="25">
        <f t="shared" si="7"/>
        <v>68151</v>
      </c>
      <c r="O10" s="25">
        <f t="shared" si="1"/>
        <v>77448</v>
      </c>
      <c r="Q10" s="24" t="s">
        <v>28</v>
      </c>
      <c r="R10" s="25">
        <f aca="true" t="shared" si="8" ref="R10:V10">SUM(R4:R7)</f>
        <v>1608</v>
      </c>
      <c r="S10" s="25">
        <f t="shared" si="8"/>
        <v>483</v>
      </c>
      <c r="T10" s="25">
        <f t="shared" si="8"/>
        <v>1371</v>
      </c>
      <c r="U10" s="25">
        <f t="shared" si="8"/>
        <v>333</v>
      </c>
      <c r="V10" s="25">
        <f t="shared" si="8"/>
        <v>23961</v>
      </c>
      <c r="W10" s="25">
        <f t="shared" si="2"/>
        <v>25569</v>
      </c>
    </row>
    <row r="12" spans="1:22" ht="75">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2" ht="14.25">
      <c r="A13" s="1" t="s">
        <v>71</v>
      </c>
      <c r="B13" s="7">
        <f aca="true" t="shared" si="9" ref="B13:F17">B4/B$9</f>
        <v>0.017588337822848993</v>
      </c>
      <c r="C13" s="7">
        <f t="shared" si="9"/>
        <v>0.036120401337792644</v>
      </c>
      <c r="D13" s="7">
        <f t="shared" si="9"/>
        <v>0.01307531380753138</v>
      </c>
      <c r="E13" s="7">
        <f t="shared" si="9"/>
        <v>0.025210084033613446</v>
      </c>
      <c r="F13" s="7">
        <f t="shared" si="9"/>
        <v>0.009664711357388688</v>
      </c>
      <c r="G13" s="7"/>
      <c r="I13" s="1" t="s">
        <v>71</v>
      </c>
      <c r="J13" s="7">
        <f aca="true" t="shared" si="10" ref="J13:N17">J4/J$9</f>
        <v>0.007680084745762712</v>
      </c>
      <c r="K13" s="7">
        <f t="shared" si="10"/>
        <v>0.014776925262858768</v>
      </c>
      <c r="L13" s="7">
        <f t="shared" si="10"/>
        <v>0.005577459371093375</v>
      </c>
      <c r="M13" s="7">
        <f t="shared" si="10"/>
        <v>0.0138801261829653</v>
      </c>
      <c r="N13" s="7">
        <f t="shared" si="10"/>
        <v>0.0014425901728477345</v>
      </c>
      <c r="O13" s="7"/>
      <c r="Q13" s="1" t="s">
        <v>71</v>
      </c>
      <c r="R13" s="7">
        <f aca="true" t="shared" si="11" ref="R13:V17">R4/R$9</f>
        <v>0.008928571428571428</v>
      </c>
      <c r="S13" s="7">
        <f t="shared" si="11"/>
        <v>0.016786570743405275</v>
      </c>
      <c r="T13" s="7">
        <f t="shared" si="11"/>
        <v>0.0069498069498069494</v>
      </c>
      <c r="U13" s="7">
        <f t="shared" si="11"/>
        <v>0.017482517482517484</v>
      </c>
      <c r="V13" s="7">
        <f t="shared" si="11"/>
        <v>0.0028261361067148994</v>
      </c>
    </row>
    <row r="14" spans="1:22" ht="14.25">
      <c r="A14" s="1" t="s">
        <v>2</v>
      </c>
      <c r="B14" s="7">
        <f t="shared" si="9"/>
        <v>0.02376802408493107</v>
      </c>
      <c r="C14" s="7">
        <f t="shared" si="9"/>
        <v>0.033444816053511704</v>
      </c>
      <c r="D14" s="7">
        <f t="shared" si="9"/>
        <v>0.02092050209205021</v>
      </c>
      <c r="E14" s="7">
        <f t="shared" si="9"/>
        <v>0.025210084033613446</v>
      </c>
      <c r="F14" s="7">
        <f t="shared" si="9"/>
        <v>0.014610705859434187</v>
      </c>
      <c r="G14" s="7"/>
      <c r="I14" s="1" t="s">
        <v>2</v>
      </c>
      <c r="J14" s="7">
        <f t="shared" si="10"/>
        <v>0.009622175141242938</v>
      </c>
      <c r="K14" s="7">
        <f t="shared" si="10"/>
        <v>0.014776925262858768</v>
      </c>
      <c r="L14" s="7">
        <f t="shared" si="10"/>
        <v>0.008750841427060294</v>
      </c>
      <c r="M14" s="7">
        <f t="shared" si="10"/>
        <v>0.014511041009463722</v>
      </c>
      <c r="N14" s="7">
        <f t="shared" si="10"/>
        <v>0.0024817812700055246</v>
      </c>
      <c r="Q14" s="1" t="s">
        <v>2</v>
      </c>
      <c r="R14" s="7">
        <f t="shared" si="11"/>
        <v>0.012362637362637362</v>
      </c>
      <c r="S14" s="7">
        <f t="shared" si="11"/>
        <v>0.02158273381294964</v>
      </c>
      <c r="T14" s="7">
        <f t="shared" si="11"/>
        <v>0.010810810810810811</v>
      </c>
      <c r="U14" s="7">
        <f t="shared" si="11"/>
        <v>0.013986013986013986</v>
      </c>
      <c r="V14" s="7">
        <f t="shared" si="11"/>
        <v>0.006556635767578567</v>
      </c>
    </row>
    <row r="15" spans="1:22" ht="14.25">
      <c r="A15" s="1" t="s">
        <v>3</v>
      </c>
      <c r="B15" s="7">
        <f t="shared" si="9"/>
        <v>0.10949136428458248</v>
      </c>
      <c r="C15" s="7">
        <f t="shared" si="9"/>
        <v>0.1177257525083612</v>
      </c>
      <c r="D15" s="7">
        <f t="shared" si="9"/>
        <v>0.10373082287308229</v>
      </c>
      <c r="E15" s="7">
        <f t="shared" si="9"/>
        <v>0.11524609843937575</v>
      </c>
      <c r="F15" s="7">
        <f t="shared" si="9"/>
        <v>0.08773999437217256</v>
      </c>
      <c r="G15" s="7"/>
      <c r="I15" s="1" t="s">
        <v>3</v>
      </c>
      <c r="J15" s="7">
        <f t="shared" si="10"/>
        <v>0.05905720338983051</v>
      </c>
      <c r="K15" s="7">
        <f t="shared" si="10"/>
        <v>0.06990622335890878</v>
      </c>
      <c r="L15" s="7">
        <f t="shared" si="10"/>
        <v>0.055005288970093276</v>
      </c>
      <c r="M15" s="7">
        <f t="shared" si="10"/>
        <v>0.06056782334384858</v>
      </c>
      <c r="N15" s="7">
        <f t="shared" si="10"/>
        <v>0.024313563855442817</v>
      </c>
      <c r="Q15" s="1" t="s">
        <v>3</v>
      </c>
      <c r="R15" s="7">
        <f t="shared" si="11"/>
        <v>0.07417582417582418</v>
      </c>
      <c r="S15" s="7">
        <f t="shared" si="11"/>
        <v>0.08872901678657075</v>
      </c>
      <c r="T15" s="7">
        <f t="shared" si="11"/>
        <v>0.06718146718146718</v>
      </c>
      <c r="U15" s="7">
        <f t="shared" si="11"/>
        <v>0.07692307692307693</v>
      </c>
      <c r="V15" s="7">
        <f t="shared" si="11"/>
        <v>0.05137915442007687</v>
      </c>
    </row>
    <row r="16" spans="1:22" ht="14.25">
      <c r="A16" s="1" t="s">
        <v>4</v>
      </c>
      <c r="B16" s="7">
        <f t="shared" si="9"/>
        <v>0.32894945333544606</v>
      </c>
      <c r="C16" s="7">
        <f t="shared" si="9"/>
        <v>0.31237458193979933</v>
      </c>
      <c r="D16" s="7">
        <f t="shared" si="9"/>
        <v>0.3288005578800558</v>
      </c>
      <c r="E16" s="7">
        <f t="shared" si="9"/>
        <v>0.3169267707082833</v>
      </c>
      <c r="F16" s="7">
        <f t="shared" si="9"/>
        <v>0.2144418710361696</v>
      </c>
      <c r="G16" s="7"/>
      <c r="I16" s="1" t="s">
        <v>4</v>
      </c>
      <c r="J16" s="7">
        <f t="shared" si="10"/>
        <v>0.19721045197740114</v>
      </c>
      <c r="K16" s="7">
        <f t="shared" si="10"/>
        <v>0.19437340153452684</v>
      </c>
      <c r="L16" s="7">
        <f t="shared" si="10"/>
        <v>0.1972305029329743</v>
      </c>
      <c r="M16" s="7">
        <f t="shared" si="10"/>
        <v>0.18359621451104102</v>
      </c>
      <c r="N16" s="7">
        <f t="shared" si="10"/>
        <v>0.07137094298918716</v>
      </c>
      <c r="Q16" s="1" t="s">
        <v>4</v>
      </c>
      <c r="R16" s="7">
        <f t="shared" si="11"/>
        <v>0.27266483516483514</v>
      </c>
      <c r="S16" s="7">
        <f t="shared" si="11"/>
        <v>0.2589928057553957</v>
      </c>
      <c r="T16" s="7">
        <f t="shared" si="11"/>
        <v>0.26795366795366793</v>
      </c>
      <c r="U16" s="7">
        <f t="shared" si="11"/>
        <v>0.27972027972027974</v>
      </c>
      <c r="V16" s="7">
        <f t="shared" si="11"/>
        <v>0.16496156454894867</v>
      </c>
    </row>
    <row r="17" spans="1:22" ht="14.25">
      <c r="A17" s="1" t="s">
        <v>5</v>
      </c>
      <c r="B17" s="7">
        <f t="shared" si="9"/>
        <v>0.5202028204721915</v>
      </c>
      <c r="C17" s="7">
        <f t="shared" si="9"/>
        <v>0.5003344481605351</v>
      </c>
      <c r="D17" s="7">
        <f t="shared" si="9"/>
        <v>0.5334728033472803</v>
      </c>
      <c r="E17" s="7">
        <f t="shared" si="9"/>
        <v>0.517406962785114</v>
      </c>
      <c r="F17" s="7">
        <f t="shared" si="9"/>
        <v>0.673542717374835</v>
      </c>
      <c r="G17" s="7"/>
      <c r="I17" s="1" t="s">
        <v>5</v>
      </c>
      <c r="J17" s="7">
        <f t="shared" si="10"/>
        <v>0.7264300847457628</v>
      </c>
      <c r="K17" s="7">
        <f t="shared" si="10"/>
        <v>0.7061665245808468</v>
      </c>
      <c r="L17" s="7">
        <f t="shared" si="10"/>
        <v>0.7334359072987787</v>
      </c>
      <c r="M17" s="7">
        <f t="shared" si="10"/>
        <v>0.7274447949526814</v>
      </c>
      <c r="N17" s="7">
        <f t="shared" si="10"/>
        <v>0.9003911217125168</v>
      </c>
      <c r="Q17" s="1" t="s">
        <v>5</v>
      </c>
      <c r="R17" s="7">
        <f t="shared" si="11"/>
        <v>0.6318681318681318</v>
      </c>
      <c r="S17" s="7">
        <f t="shared" si="11"/>
        <v>0.6139088729016786</v>
      </c>
      <c r="T17" s="7">
        <f t="shared" si="11"/>
        <v>0.6471042471042471</v>
      </c>
      <c r="U17" s="7">
        <f t="shared" si="11"/>
        <v>0.6118881118881119</v>
      </c>
      <c r="V17" s="7">
        <f t="shared" si="11"/>
        <v>0.774276509156681</v>
      </c>
    </row>
    <row r="18" spans="1:22" ht="15" thickBot="1">
      <c r="A18" s="2" t="s">
        <v>6</v>
      </c>
      <c r="B18" s="8">
        <f>SUM(B13:B17)</f>
        <v>1</v>
      </c>
      <c r="C18" s="8">
        <f>SUM(C13:C17)</f>
        <v>1</v>
      </c>
      <c r="D18" s="8">
        <f>SUM(D13:D17)</f>
        <v>1</v>
      </c>
      <c r="E18" s="8">
        <f>SUM(E13:E17)</f>
        <v>1</v>
      </c>
      <c r="F18" s="8">
        <f>SUM(F13:F17)</f>
        <v>1</v>
      </c>
      <c r="G18" s="8"/>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17" ht="15" thickBot="1">
      <c r="A19" s="37" t="s">
        <v>46</v>
      </c>
      <c r="I19" s="37" t="s">
        <v>47</v>
      </c>
      <c r="Q19" s="37" t="s">
        <v>48</v>
      </c>
    </row>
    <row r="20" spans="1:21" ht="75">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row>
    <row r="21" spans="1:27" ht="14.25">
      <c r="A21" s="31" t="s">
        <v>71</v>
      </c>
      <c r="B21" s="32">
        <f aca="true" t="shared" si="12" ref="B21:E26">B4/$G4</f>
        <v>0.11055776892430279</v>
      </c>
      <c r="C21" s="32">
        <f t="shared" si="12"/>
        <v>0.053784860557768925</v>
      </c>
      <c r="D21" s="32">
        <f t="shared" si="12"/>
        <v>0.07470119521912351</v>
      </c>
      <c r="E21" s="33">
        <f t="shared" si="12"/>
        <v>0.02091633466135458</v>
      </c>
      <c r="I21" s="31" t="s">
        <v>71</v>
      </c>
      <c r="J21" s="32">
        <f aca="true" t="shared" si="13" ref="J21:M24">J4/$O4</f>
        <v>0.2091346153846154</v>
      </c>
      <c r="K21" s="32">
        <f t="shared" si="13"/>
        <v>0.125</v>
      </c>
      <c r="L21" s="32">
        <f t="shared" si="13"/>
        <v>0.13942307692307693</v>
      </c>
      <c r="M21" s="33">
        <f t="shared" si="13"/>
        <v>0.052884615384615384</v>
      </c>
      <c r="O21" s="22">
        <f aca="true" t="shared" si="14" ref="O21:O27">(J21/(1-J21))/(B21/(1-B21))</f>
        <v>2.1274131274131274</v>
      </c>
      <c r="Q21" s="31" t="s">
        <v>71</v>
      </c>
      <c r="R21" s="32">
        <f aca="true" t="shared" si="15" ref="R21:U24">R4/$W4</f>
        <v>0.11504424778761062</v>
      </c>
      <c r="S21" s="32">
        <f t="shared" si="15"/>
        <v>0.061946902654867256</v>
      </c>
      <c r="T21" s="32">
        <f t="shared" si="15"/>
        <v>0.07964601769911504</v>
      </c>
      <c r="U21" s="33">
        <f t="shared" si="15"/>
        <v>0.04424778761061947</v>
      </c>
      <c r="W21" s="22">
        <f aca="true" t="shared" si="16" ref="W21:W27">(R21/(1-R21))/(J21/(1-J21))</f>
        <v>0.49160919540229886</v>
      </c>
      <c r="Z21" s="22">
        <f aca="true" t="shared" si="17" ref="Z21:Z26">(R21/(1-R21))/(B21/(1-B21))</f>
        <v>1.045855855855856</v>
      </c>
      <c r="AA21" s="22">
        <f>1/Z21</f>
        <v>0.9561547075544835</v>
      </c>
    </row>
    <row r="22" spans="1:27" ht="14.25">
      <c r="A22" s="31" t="s">
        <v>2</v>
      </c>
      <c r="B22" s="32">
        <f t="shared" si="12"/>
        <v>0.1</v>
      </c>
      <c r="C22" s="32">
        <f t="shared" si="12"/>
        <v>0.03333333333333333</v>
      </c>
      <c r="D22" s="32">
        <f t="shared" si="12"/>
        <v>0.08</v>
      </c>
      <c r="E22" s="33">
        <f t="shared" si="12"/>
        <v>0.014</v>
      </c>
      <c r="I22" s="31" t="s">
        <v>2</v>
      </c>
      <c r="J22" s="32">
        <f t="shared" si="13"/>
        <v>0.16148148148148148</v>
      </c>
      <c r="K22" s="32">
        <f t="shared" si="13"/>
        <v>0.07703703703703704</v>
      </c>
      <c r="L22" s="32">
        <f t="shared" si="13"/>
        <v>0.1348148148148148</v>
      </c>
      <c r="M22" s="33">
        <f t="shared" si="13"/>
        <v>0.034074074074074076</v>
      </c>
      <c r="O22" s="22">
        <f t="shared" si="14"/>
        <v>1.7332155477031799</v>
      </c>
      <c r="Q22" s="31" t="s">
        <v>2</v>
      </c>
      <c r="R22" s="32">
        <f t="shared" si="15"/>
        <v>0.072</v>
      </c>
      <c r="S22" s="32">
        <f t="shared" si="15"/>
        <v>0.036</v>
      </c>
      <c r="T22" s="32">
        <f t="shared" si="15"/>
        <v>0.056</v>
      </c>
      <c r="U22" s="33">
        <f t="shared" si="15"/>
        <v>0.016</v>
      </c>
      <c r="W22" s="22">
        <f t="shared" si="16"/>
        <v>0.40287883581145206</v>
      </c>
      <c r="Z22" s="22">
        <f t="shared" si="17"/>
        <v>0.6982758620689654</v>
      </c>
      <c r="AA22" s="22">
        <f aca="true" t="shared" si="18" ref="AA22:AA27">1/Z22</f>
        <v>1.432098765432099</v>
      </c>
    </row>
    <row r="23" spans="1:27" ht="14.25">
      <c r="A23" s="31" t="s">
        <v>3</v>
      </c>
      <c r="B23" s="32">
        <f t="shared" si="12"/>
        <v>0.07854057740395544</v>
      </c>
      <c r="C23" s="32">
        <f t="shared" si="12"/>
        <v>0.020004546487838146</v>
      </c>
      <c r="D23" s="32">
        <f t="shared" si="12"/>
        <v>0.06762900659240736</v>
      </c>
      <c r="E23" s="33">
        <f t="shared" si="12"/>
        <v>0.01091157081154808</v>
      </c>
      <c r="I23" s="31" t="s">
        <v>3</v>
      </c>
      <c r="J23" s="32">
        <f t="shared" si="13"/>
        <v>0.10766012230447376</v>
      </c>
      <c r="K23" s="32">
        <f t="shared" si="13"/>
        <v>0.03958802703572578</v>
      </c>
      <c r="L23" s="32">
        <f t="shared" si="13"/>
        <v>0.09205020920502092</v>
      </c>
      <c r="M23" s="33">
        <f t="shared" si="13"/>
        <v>0.01544898616028323</v>
      </c>
      <c r="O23" s="22">
        <f t="shared" si="14"/>
        <v>1.4154896329074445</v>
      </c>
      <c r="Q23" s="31" t="s">
        <v>3</v>
      </c>
      <c r="R23" s="32">
        <f t="shared" si="15"/>
        <v>0.056074766355140186</v>
      </c>
      <c r="S23" s="32">
        <f t="shared" si="15"/>
        <v>0.01921079958463136</v>
      </c>
      <c r="T23" s="32">
        <f t="shared" si="15"/>
        <v>0.045171339563862926</v>
      </c>
      <c r="U23" s="33">
        <f t="shared" si="15"/>
        <v>0.01142263759086189</v>
      </c>
      <c r="W23" s="22">
        <f t="shared" si="16"/>
        <v>0.4923855614260978</v>
      </c>
      <c r="Z23" s="22">
        <f t="shared" si="17"/>
        <v>0.6969666575919531</v>
      </c>
      <c r="AA23" s="22">
        <f t="shared" si="18"/>
        <v>1.4347888655894083</v>
      </c>
    </row>
    <row r="24" spans="1:27" ht="14.25">
      <c r="A24" s="31" t="s">
        <v>4</v>
      </c>
      <c r="B24" s="32">
        <f t="shared" si="12"/>
        <v>0.09483782549109182</v>
      </c>
      <c r="C24" s="32">
        <f t="shared" si="12"/>
        <v>0.021333942439470076</v>
      </c>
      <c r="D24" s="32">
        <f t="shared" si="12"/>
        <v>0.08615806304248515</v>
      </c>
      <c r="E24" s="33">
        <f t="shared" si="12"/>
        <v>0.012060301507537688</v>
      </c>
      <c r="I24" s="31" t="s">
        <v>4</v>
      </c>
      <c r="J24" s="32">
        <f t="shared" si="13"/>
        <v>0.12068499810923235</v>
      </c>
      <c r="K24" s="32">
        <f t="shared" si="13"/>
        <v>0.03695100210685538</v>
      </c>
      <c r="L24" s="32">
        <f t="shared" si="13"/>
        <v>0.11079898438766139</v>
      </c>
      <c r="M24" s="33">
        <f t="shared" si="13"/>
        <v>0.015720382475284966</v>
      </c>
      <c r="O24" s="22">
        <f t="shared" si="14"/>
        <v>1.3099466687216488</v>
      </c>
      <c r="Q24" s="31" t="s">
        <v>4</v>
      </c>
      <c r="R24" s="32">
        <f t="shared" si="15"/>
        <v>0.06368302855309592</v>
      </c>
      <c r="S24" s="32">
        <f t="shared" si="15"/>
        <v>0.017324350336862367</v>
      </c>
      <c r="T24" s="32">
        <f t="shared" si="15"/>
        <v>0.05566249598973372</v>
      </c>
      <c r="U24" s="33">
        <f t="shared" si="15"/>
        <v>0.012832852101379532</v>
      </c>
      <c r="W24" s="22">
        <f t="shared" si="16"/>
        <v>0.4955551663215964</v>
      </c>
      <c r="Z24" s="22">
        <f t="shared" si="17"/>
        <v>0.6491508392907778</v>
      </c>
      <c r="AA24" s="22">
        <f t="shared" si="18"/>
        <v>1.5404740153960803</v>
      </c>
    </row>
    <row r="25" spans="1:27" ht="14.25">
      <c r="A25" s="31" t="s">
        <v>5</v>
      </c>
      <c r="B25" s="32">
        <f t="shared" si="12"/>
        <v>0.050109131981012564</v>
      </c>
      <c r="C25" s="32">
        <f t="shared" si="12"/>
        <v>0.011416884167467986</v>
      </c>
      <c r="D25" s="32">
        <f t="shared" si="12"/>
        <v>0.04670543523055085</v>
      </c>
      <c r="E25" s="33">
        <f t="shared" si="12"/>
        <v>0.00657844528900896</v>
      </c>
      <c r="I25" s="31" t="s">
        <v>5</v>
      </c>
      <c r="J25" s="32">
        <f aca="true" t="shared" si="19" ref="J25:M26">J8/$O8</f>
        <v>0.03852997087660483</v>
      </c>
      <c r="K25" s="32">
        <f t="shared" si="19"/>
        <v>0.01163531141431073</v>
      </c>
      <c r="L25" s="32">
        <f t="shared" si="19"/>
        <v>0.035711275717081666</v>
      </c>
      <c r="M25" s="33">
        <f t="shared" si="19"/>
        <v>0.005398597207525261</v>
      </c>
      <c r="O25" s="22">
        <f t="shared" si="14"/>
        <v>0.7596608805132127</v>
      </c>
      <c r="Q25" s="31" t="s">
        <v>5</v>
      </c>
      <c r="R25" s="32">
        <f aca="true" t="shared" si="20" ref="R25:U26">R8/$W8</f>
        <v>0.03248931737119045</v>
      </c>
      <c r="S25" s="32">
        <f t="shared" si="20"/>
        <v>0.009040505703287778</v>
      </c>
      <c r="T25" s="32">
        <f t="shared" si="20"/>
        <v>0.029593530388106085</v>
      </c>
      <c r="U25" s="33">
        <f t="shared" si="20"/>
        <v>0.006180033195606879</v>
      </c>
      <c r="W25" s="22">
        <f t="shared" si="16"/>
        <v>0.8379572983024394</v>
      </c>
      <c r="Z25" s="22">
        <f t="shared" si="17"/>
        <v>0.636563379060904</v>
      </c>
      <c r="AA25" s="22">
        <f t="shared" si="18"/>
        <v>1.570935484028722</v>
      </c>
    </row>
    <row r="26" spans="1:27" ht="14.25">
      <c r="A26" s="31" t="s">
        <v>29</v>
      </c>
      <c r="B26" s="32">
        <f t="shared" si="12"/>
        <v>0.06393540609265619</v>
      </c>
      <c r="C26" s="32">
        <f t="shared" si="12"/>
        <v>0.015145528776504675</v>
      </c>
      <c r="D26" s="32">
        <f t="shared" si="12"/>
        <v>0.058110202717077473</v>
      </c>
      <c r="E26" s="33">
        <f t="shared" si="12"/>
        <v>0.008438946803229696</v>
      </c>
      <c r="I26" s="31" t="s">
        <v>29</v>
      </c>
      <c r="J26" s="32">
        <f t="shared" si="19"/>
        <v>0.04732027235891224</v>
      </c>
      <c r="K26" s="32">
        <f t="shared" si="19"/>
        <v>0.014699862149630311</v>
      </c>
      <c r="L26" s="32">
        <f t="shared" si="19"/>
        <v>0.043439575587952715</v>
      </c>
      <c r="M26" s="33">
        <f t="shared" si="19"/>
        <v>0.006620995029032123</v>
      </c>
      <c r="O26" s="22">
        <f t="shared" si="14"/>
        <v>0.7272181380828342</v>
      </c>
      <c r="Q26" s="31" t="s">
        <v>29</v>
      </c>
      <c r="R26" s="32">
        <f t="shared" si="20"/>
        <v>0.03952225841476656</v>
      </c>
      <c r="S26" s="32">
        <f t="shared" si="20"/>
        <v>0.011319218241042345</v>
      </c>
      <c r="T26" s="32">
        <f t="shared" si="20"/>
        <v>0.03515200868621064</v>
      </c>
      <c r="U26" s="33">
        <f t="shared" si="20"/>
        <v>0.007763300760043431</v>
      </c>
      <c r="W26" s="22">
        <f t="shared" si="16"/>
        <v>0.8284267938140512</v>
      </c>
      <c r="Z26" s="22">
        <f t="shared" si="17"/>
        <v>0.6024469905353862</v>
      </c>
      <c r="AA26" s="22">
        <f t="shared" si="18"/>
        <v>1.659897079262217</v>
      </c>
    </row>
    <row r="27" spans="1:27" ht="15" thickBot="1">
      <c r="A27" s="34" t="s">
        <v>28</v>
      </c>
      <c r="B27" s="35">
        <f>SUM(B4:B7)/SUM($G4:$G7)</f>
        <v>0.09122680163894914</v>
      </c>
      <c r="C27" s="35">
        <f>SUM(C4:C7)/SUM($G4:$G7)</f>
        <v>0.022505422993492407</v>
      </c>
      <c r="D27" s="35">
        <f>SUM(D4:D7)/SUM($G4:$G7)</f>
        <v>0.08062183658712943</v>
      </c>
      <c r="E27" s="36">
        <f>SUM(E4:E7)/SUM($G4:$G7)</f>
        <v>0.012111352133044108</v>
      </c>
      <c r="I27" s="34" t="s">
        <v>28</v>
      </c>
      <c r="J27" s="35">
        <f>SUM(J4:J7)/SUM($O4:$O7)</f>
        <v>0.12004183452122714</v>
      </c>
      <c r="K27" s="35">
        <f>SUM(K4:K7)/SUM($O4:$O7)</f>
        <v>0.04005268050821196</v>
      </c>
      <c r="L27" s="35">
        <f>SUM(L4:L7)/SUM($O4:$O7)</f>
        <v>0.10737527114967461</v>
      </c>
      <c r="M27" s="36">
        <f>SUM(M4:M7)/SUM($O4:$O7)</f>
        <v>0.01673380849085838</v>
      </c>
      <c r="O27" s="22">
        <f t="shared" si="14"/>
        <v>1.358950567981695</v>
      </c>
      <c r="Q27" s="34" t="s">
        <v>28</v>
      </c>
      <c r="R27" s="35">
        <f>SUM(R4:R7)/SUM($W4:$W7)</f>
        <v>0.06288865422973132</v>
      </c>
      <c r="S27" s="35">
        <f>SUM(S4:S7)/SUM($W4:$W7)</f>
        <v>0.018890062184676756</v>
      </c>
      <c r="T27" s="35">
        <f>SUM(T4:T7)/SUM($W4:$W7)</f>
        <v>0.053619617505573154</v>
      </c>
      <c r="U27" s="36">
        <f>SUM(U4:U7)/SUM($W4:$W7)</f>
        <v>0.013023583245336149</v>
      </c>
      <c r="W27" s="22">
        <f t="shared" si="16"/>
        <v>0.4919381539370628</v>
      </c>
      <c r="Z27" s="22">
        <f>(R27/(1-R27))/(B27/(1-B27))</f>
        <v>0.6685196337046381</v>
      </c>
      <c r="AA27" s="22">
        <f t="shared" si="18"/>
        <v>1.4958423800636123</v>
      </c>
    </row>
    <row r="28" ht="14.25">
      <c r="A28" s="1"/>
    </row>
    <row r="29" spans="1:12" ht="14.25">
      <c r="A29" s="66" t="s">
        <v>89</v>
      </c>
      <c r="B29" s="7"/>
      <c r="J29" s="7"/>
      <c r="L29" s="22"/>
    </row>
    <row r="30" ht="14.25">
      <c r="L30" s="22"/>
    </row>
  </sheetData>
  <conditionalFormatting sqref="B13:E17">
    <cfRule type="colorScale" priority="52">
      <colorScale>
        <cfvo type="min" val="0"/>
        <cfvo type="max"/>
        <color rgb="FFFCFCFF"/>
        <color rgb="FF63BE7B"/>
      </colorScale>
    </cfRule>
  </conditionalFormatting>
  <conditionalFormatting sqref="F13:F17">
    <cfRule type="colorScale" priority="51">
      <colorScale>
        <cfvo type="min" val="0"/>
        <cfvo type="max"/>
        <color rgb="FFFCFCFF"/>
        <color rgb="FF63BE7B"/>
      </colorScale>
    </cfRule>
  </conditionalFormatting>
  <conditionalFormatting sqref="B21:E27">
    <cfRule type="colorScale" priority="50">
      <colorScale>
        <cfvo type="min" val="0"/>
        <cfvo type="max"/>
        <color rgb="FFFCFCFF"/>
        <color rgb="FF63BE7B"/>
      </colorScale>
    </cfRule>
  </conditionalFormatting>
  <conditionalFormatting sqref="C21:C25">
    <cfRule type="colorScale" priority="49">
      <colorScale>
        <cfvo type="min" val="0"/>
        <cfvo type="max"/>
        <color rgb="FFFCFCFF"/>
        <color rgb="FF63BE7B"/>
      </colorScale>
    </cfRule>
  </conditionalFormatting>
  <conditionalFormatting sqref="D21:D25">
    <cfRule type="colorScale" priority="48">
      <colorScale>
        <cfvo type="min" val="0"/>
        <cfvo type="max"/>
        <color rgb="FFFCFCFF"/>
        <color rgb="FF63BE7B"/>
      </colorScale>
    </cfRule>
  </conditionalFormatting>
  <conditionalFormatting sqref="E21:E25">
    <cfRule type="colorScale" priority="47">
      <colorScale>
        <cfvo type="min" val="0"/>
        <cfvo type="max"/>
        <color rgb="FFFCFCFF"/>
        <color rgb="FF63BE7B"/>
      </colorScale>
    </cfRule>
  </conditionalFormatting>
  <conditionalFormatting sqref="J13:M17 O13">
    <cfRule type="colorScale" priority="46">
      <colorScale>
        <cfvo type="min" val="0"/>
        <cfvo type="max"/>
        <color rgb="FFFCFCFF"/>
        <color rgb="FF63BE7B"/>
      </colorScale>
    </cfRule>
  </conditionalFormatting>
  <conditionalFormatting sqref="N13:N17">
    <cfRule type="colorScale" priority="45">
      <colorScale>
        <cfvo type="min" val="0"/>
        <cfvo type="max"/>
        <color rgb="FFFCFCFF"/>
        <color rgb="FF63BE7B"/>
      </colorScale>
    </cfRule>
  </conditionalFormatting>
  <conditionalFormatting sqref="R13:U17">
    <cfRule type="colorScale" priority="40">
      <colorScale>
        <cfvo type="min" val="0"/>
        <cfvo type="max"/>
        <color rgb="FFFCFCFF"/>
        <color rgb="FF63BE7B"/>
      </colorScale>
    </cfRule>
  </conditionalFormatting>
  <conditionalFormatting sqref="V13:V17">
    <cfRule type="colorScale" priority="39">
      <colorScale>
        <cfvo type="min" val="0"/>
        <cfvo type="max"/>
        <color rgb="FFFCFCFF"/>
        <color rgb="FF63BE7B"/>
      </colorScale>
    </cfRule>
  </conditionalFormatting>
  <conditionalFormatting sqref="G13:G17">
    <cfRule type="colorScale" priority="34">
      <colorScale>
        <cfvo type="min" val="0"/>
        <cfvo type="max"/>
        <color rgb="FFFCFCFF"/>
        <color rgb="FF63BE7B"/>
      </colorScale>
    </cfRule>
  </conditionalFormatting>
  <conditionalFormatting sqref="B29">
    <cfRule type="colorScale" priority="33">
      <colorScale>
        <cfvo type="min" val="0"/>
        <cfvo type="max"/>
        <color rgb="FFFCFCFF"/>
        <color rgb="FF63BE7B"/>
      </colorScale>
    </cfRule>
  </conditionalFormatting>
  <conditionalFormatting sqref="J29">
    <cfRule type="colorScale" priority="32">
      <colorScale>
        <cfvo type="min" val="0"/>
        <cfvo type="max"/>
        <color rgb="FFFCFCFF"/>
        <color rgb="FF63BE7B"/>
      </colorScale>
    </cfRule>
  </conditionalFormatting>
  <conditionalFormatting sqref="L29:L30">
    <cfRule type="colorScale" priority="31">
      <colorScale>
        <cfvo type="min" val="0"/>
        <cfvo type="max"/>
        <color rgb="FFFCFCFF"/>
        <color rgb="FF63BE7B"/>
      </colorScale>
    </cfRule>
  </conditionalFormatting>
  <conditionalFormatting sqref="O21">
    <cfRule type="colorScale" priority="30">
      <colorScale>
        <cfvo type="min" val="0"/>
        <cfvo type="max"/>
        <color rgb="FFFCFCFF"/>
        <color rgb="FF63BE7B"/>
      </colorScale>
    </cfRule>
  </conditionalFormatting>
  <conditionalFormatting sqref="O22">
    <cfRule type="colorScale" priority="29">
      <colorScale>
        <cfvo type="min" val="0"/>
        <cfvo type="max"/>
        <color rgb="FFFCFCFF"/>
        <color rgb="FF63BE7B"/>
      </colorScale>
    </cfRule>
  </conditionalFormatting>
  <conditionalFormatting sqref="O23">
    <cfRule type="colorScale" priority="28">
      <colorScale>
        <cfvo type="min" val="0"/>
        <cfvo type="max"/>
        <color rgb="FFFCFCFF"/>
        <color rgb="FF63BE7B"/>
      </colorScale>
    </cfRule>
  </conditionalFormatting>
  <conditionalFormatting sqref="O24">
    <cfRule type="colorScale" priority="27">
      <colorScale>
        <cfvo type="min" val="0"/>
        <cfvo type="max"/>
        <color rgb="FFFCFCFF"/>
        <color rgb="FF63BE7B"/>
      </colorScale>
    </cfRule>
  </conditionalFormatting>
  <conditionalFormatting sqref="O25:O27">
    <cfRule type="colorScale" priority="26">
      <colorScale>
        <cfvo type="min" val="0"/>
        <cfvo type="max"/>
        <color rgb="FFFCFCFF"/>
        <color rgb="FF63BE7B"/>
      </colorScale>
    </cfRule>
  </conditionalFormatting>
  <conditionalFormatting sqref="W21:W27">
    <cfRule type="colorScale" priority="24">
      <colorScale>
        <cfvo type="min" val="0"/>
        <cfvo type="max"/>
        <color rgb="FFFCFCFF"/>
        <color rgb="FF63BE7B"/>
      </colorScale>
    </cfRule>
  </conditionalFormatting>
  <conditionalFormatting sqref="B26:E27">
    <cfRule type="colorScale" priority="20">
      <colorScale>
        <cfvo type="min" val="0"/>
        <cfvo type="max"/>
        <color rgb="FFFCFCFF"/>
        <color rgb="FF63BE7B"/>
      </colorScale>
    </cfRule>
  </conditionalFormatting>
  <conditionalFormatting sqref="J21:M27">
    <cfRule type="colorScale" priority="15">
      <colorScale>
        <cfvo type="min" val="0"/>
        <cfvo type="max"/>
        <color rgb="FFFCFCFF"/>
        <color rgb="FF63BE7B"/>
      </colorScale>
    </cfRule>
  </conditionalFormatting>
  <conditionalFormatting sqref="K21:K25">
    <cfRule type="colorScale" priority="14">
      <colorScale>
        <cfvo type="min" val="0"/>
        <cfvo type="max"/>
        <color rgb="FFFCFCFF"/>
        <color rgb="FF63BE7B"/>
      </colorScale>
    </cfRule>
  </conditionalFormatting>
  <conditionalFormatting sqref="L21:L25">
    <cfRule type="colorScale" priority="13">
      <colorScale>
        <cfvo type="min" val="0"/>
        <cfvo type="max"/>
        <color rgb="FFFCFCFF"/>
        <color rgb="FF63BE7B"/>
      </colorScale>
    </cfRule>
  </conditionalFormatting>
  <conditionalFormatting sqref="M21:M25">
    <cfRule type="colorScale" priority="12">
      <colorScale>
        <cfvo type="min" val="0"/>
        <cfvo type="max"/>
        <color rgb="FFFCFCFF"/>
        <color rgb="FF63BE7B"/>
      </colorScale>
    </cfRule>
  </conditionalFormatting>
  <conditionalFormatting sqref="J26:M27">
    <cfRule type="colorScale" priority="11">
      <colorScale>
        <cfvo type="min" val="0"/>
        <cfvo type="max"/>
        <color rgb="FFFCFCFF"/>
        <color rgb="FF63BE7B"/>
      </colorScale>
    </cfRule>
  </conditionalFormatting>
  <conditionalFormatting sqref="R21:U27">
    <cfRule type="colorScale" priority="10">
      <colorScale>
        <cfvo type="min" val="0"/>
        <cfvo type="max"/>
        <color rgb="FFFCFCFF"/>
        <color rgb="FF63BE7B"/>
      </colorScale>
    </cfRule>
  </conditionalFormatting>
  <conditionalFormatting sqref="S21:S25">
    <cfRule type="colorScale" priority="9">
      <colorScale>
        <cfvo type="min" val="0"/>
        <cfvo type="max"/>
        <color rgb="FFFCFCFF"/>
        <color rgb="FF63BE7B"/>
      </colorScale>
    </cfRule>
  </conditionalFormatting>
  <conditionalFormatting sqref="T21:T25">
    <cfRule type="colorScale" priority="8">
      <colorScale>
        <cfvo type="min" val="0"/>
        <cfvo type="max"/>
        <color rgb="FFFCFCFF"/>
        <color rgb="FF63BE7B"/>
      </colorScale>
    </cfRule>
  </conditionalFormatting>
  <conditionalFormatting sqref="U21:U25">
    <cfRule type="colorScale" priority="7">
      <colorScale>
        <cfvo type="min" val="0"/>
        <cfvo type="max"/>
        <color rgb="FFFCFCFF"/>
        <color rgb="FF63BE7B"/>
      </colorScale>
    </cfRule>
  </conditionalFormatting>
  <conditionalFormatting sqref="R26:U27">
    <cfRule type="colorScale" priority="6">
      <colorScale>
        <cfvo type="min" val="0"/>
        <cfvo type="max"/>
        <color rgb="FFFCFCFF"/>
        <color rgb="FF63BE7B"/>
      </colorScale>
    </cfRule>
  </conditionalFormatting>
  <conditionalFormatting sqref="Z21:Z27">
    <cfRule type="colorScale" priority="2">
      <colorScale>
        <cfvo type="min" val="0"/>
        <cfvo type="max"/>
        <color rgb="FFFCFCFF"/>
        <color rgb="FF63BE7B"/>
      </colorScale>
    </cfRule>
  </conditionalFormatting>
  <conditionalFormatting sqref="AA21:AA27">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7273-A831-4FD2-8FE9-6FDE69DA8853}">
  <sheetPr>
    <tabColor theme="2" tint="0.7999799847602844"/>
  </sheetPr>
  <dimension ref="A1:V27"/>
  <sheetViews>
    <sheetView zoomScale="70" zoomScaleNormal="70" workbookViewId="0" topLeftCell="A1">
      <selection activeCell="A1" sqref="A1:R1"/>
    </sheetView>
  </sheetViews>
  <sheetFormatPr defaultColWidth="8.796875" defaultRowHeight="14.25"/>
  <cols>
    <col min="1" max="1" width="17.19921875" style="0" customWidth="1"/>
    <col min="2" max="7" width="12.19921875" style="0" customWidth="1"/>
    <col min="8" max="9" width="4.296875" style="0" customWidth="1"/>
    <col min="10" max="10" width="9.796875" style="0" bestFit="1" customWidth="1"/>
    <col min="12" max="12" width="17.19921875" style="0" customWidth="1"/>
    <col min="13" max="18" width="12.19921875" style="0" customWidth="1"/>
    <col min="19" max="20" width="4.296875" style="0" customWidth="1"/>
    <col min="21" max="21" width="9.796875" style="0" bestFit="1" customWidth="1"/>
  </cols>
  <sheetData>
    <row r="1" spans="1:13" ht="14.25">
      <c r="A1" s="16" t="s">
        <v>91</v>
      </c>
      <c r="B1" s="16" t="s">
        <v>93</v>
      </c>
      <c r="L1" s="16" t="s">
        <v>91</v>
      </c>
      <c r="M1" s="16" t="s">
        <v>92</v>
      </c>
    </row>
    <row r="3" spans="1:18" ht="75">
      <c r="A3" s="64" t="s">
        <v>73</v>
      </c>
      <c r="B3" s="64" t="s">
        <v>77</v>
      </c>
      <c r="C3" s="64" t="s">
        <v>74</v>
      </c>
      <c r="D3" s="64" t="s">
        <v>75</v>
      </c>
      <c r="E3" s="64" t="s">
        <v>76</v>
      </c>
      <c r="F3" s="64" t="s">
        <v>11</v>
      </c>
      <c r="G3" s="63" t="s">
        <v>29</v>
      </c>
      <c r="L3" s="64" t="s">
        <v>73</v>
      </c>
      <c r="M3" s="64" t="s">
        <v>77</v>
      </c>
      <c r="N3" s="64" t="s">
        <v>74</v>
      </c>
      <c r="O3" s="64" t="s">
        <v>75</v>
      </c>
      <c r="P3" s="64" t="s">
        <v>76</v>
      </c>
      <c r="Q3" s="64" t="s">
        <v>11</v>
      </c>
      <c r="R3" s="63" t="s">
        <v>29</v>
      </c>
    </row>
    <row r="4" spans="1:22" ht="14.25">
      <c r="A4" s="1" t="s">
        <v>71</v>
      </c>
      <c r="B4" s="5">
        <v>153</v>
      </c>
      <c r="C4" s="5">
        <v>72</v>
      </c>
      <c r="D4" s="5">
        <v>102</v>
      </c>
      <c r="E4" s="5">
        <v>27</v>
      </c>
      <c r="F4" s="5">
        <v>996</v>
      </c>
      <c r="G4" s="5">
        <f>B4+F4</f>
        <v>1149</v>
      </c>
      <c r="J4" s="10"/>
      <c r="K4" s="10"/>
      <c r="L4" s="1" t="s">
        <v>71</v>
      </c>
      <c r="M4" s="5">
        <v>483</v>
      </c>
      <c r="N4" s="5">
        <v>267</v>
      </c>
      <c r="O4" s="5">
        <v>321</v>
      </c>
      <c r="P4" s="5">
        <v>120</v>
      </c>
      <c r="Q4" s="5">
        <v>2970</v>
      </c>
      <c r="R4" s="5">
        <f>M4+Q4</f>
        <v>3453</v>
      </c>
      <c r="U4" s="10"/>
      <c r="V4" s="10"/>
    </row>
    <row r="5" spans="1:22" ht="14.25">
      <c r="A5" s="1" t="s">
        <v>2</v>
      </c>
      <c r="B5" s="5">
        <v>150</v>
      </c>
      <c r="C5" s="5">
        <v>54</v>
      </c>
      <c r="D5" s="5">
        <v>123</v>
      </c>
      <c r="E5" s="5">
        <v>15</v>
      </c>
      <c r="F5" s="5">
        <v>1326</v>
      </c>
      <c r="G5" s="5">
        <f aca="true" t="shared" si="0" ref="G5:G9">B5+F5</f>
        <v>1476</v>
      </c>
      <c r="K5" s="39"/>
      <c r="L5" s="1" t="s">
        <v>2</v>
      </c>
      <c r="M5" s="5">
        <v>675</v>
      </c>
      <c r="N5" s="5">
        <v>279</v>
      </c>
      <c r="O5" s="5">
        <v>549</v>
      </c>
      <c r="P5" s="5">
        <v>129</v>
      </c>
      <c r="Q5" s="5">
        <v>5118</v>
      </c>
      <c r="R5" s="5">
        <f aca="true" t="shared" si="1" ref="R5:R9">M5+Q5</f>
        <v>5793</v>
      </c>
      <c r="V5" s="39"/>
    </row>
    <row r="6" spans="1:18" ht="14.25">
      <c r="A6" s="1" t="s">
        <v>3</v>
      </c>
      <c r="B6" s="5">
        <v>936</v>
      </c>
      <c r="C6" s="5">
        <v>264</v>
      </c>
      <c r="D6" s="5">
        <v>813</v>
      </c>
      <c r="E6" s="5">
        <v>126</v>
      </c>
      <c r="F6" s="5">
        <v>10383</v>
      </c>
      <c r="G6" s="5">
        <f t="shared" si="0"/>
        <v>11319</v>
      </c>
      <c r="L6" s="1" t="s">
        <v>3</v>
      </c>
      <c r="M6" s="5">
        <v>3468</v>
      </c>
      <c r="N6" s="5">
        <v>1116</v>
      </c>
      <c r="O6" s="5">
        <v>2952</v>
      </c>
      <c r="P6" s="5">
        <v>516</v>
      </c>
      <c r="Q6" s="5">
        <v>36012</v>
      </c>
      <c r="R6" s="5">
        <f t="shared" si="1"/>
        <v>39480</v>
      </c>
    </row>
    <row r="7" spans="1:18" ht="14.25">
      <c r="A7" s="1" t="s">
        <v>4</v>
      </c>
      <c r="B7" s="5">
        <v>3252</v>
      </c>
      <c r="C7" s="5">
        <v>840</v>
      </c>
      <c r="D7" s="5">
        <v>3021</v>
      </c>
      <c r="E7" s="5">
        <v>441</v>
      </c>
      <c r="F7" s="5">
        <v>29217</v>
      </c>
      <c r="G7" s="5">
        <f t="shared" si="0"/>
        <v>32469</v>
      </c>
      <c r="L7" s="1" t="s">
        <v>4</v>
      </c>
      <c r="M7" s="5">
        <v>10866</v>
      </c>
      <c r="N7" s="5">
        <v>2937</v>
      </c>
      <c r="O7" s="5">
        <v>9831</v>
      </c>
      <c r="P7" s="5">
        <v>1461</v>
      </c>
      <c r="Q7" s="5">
        <v>96528</v>
      </c>
      <c r="R7" s="5">
        <f t="shared" si="1"/>
        <v>107394</v>
      </c>
    </row>
    <row r="8" spans="1:18" ht="14.25">
      <c r="A8" s="1" t="s">
        <v>5</v>
      </c>
      <c r="B8" s="5">
        <v>8328</v>
      </c>
      <c r="C8" s="5">
        <v>2106</v>
      </c>
      <c r="D8" s="5">
        <v>7794</v>
      </c>
      <c r="E8" s="5">
        <v>1095</v>
      </c>
      <c r="F8" s="5">
        <v>197181</v>
      </c>
      <c r="G8" s="5">
        <f t="shared" si="0"/>
        <v>205509</v>
      </c>
      <c r="L8" s="1" t="s">
        <v>5</v>
      </c>
      <c r="M8" s="5">
        <v>28956</v>
      </c>
      <c r="N8" s="5">
        <v>8358</v>
      </c>
      <c r="O8" s="5">
        <v>26766</v>
      </c>
      <c r="P8" s="5">
        <v>4179</v>
      </c>
      <c r="Q8" s="5">
        <v>685416</v>
      </c>
      <c r="R8" s="5">
        <f t="shared" si="1"/>
        <v>714372</v>
      </c>
    </row>
    <row r="9" spans="1:18" ht="14.25">
      <c r="A9" s="2" t="s">
        <v>6</v>
      </c>
      <c r="B9" s="6">
        <f>SUM(B4:B8)</f>
        <v>12819</v>
      </c>
      <c r="C9" s="6">
        <f>SUM(C4:C8)</f>
        <v>3336</v>
      </c>
      <c r="D9" s="6">
        <f>SUM(D4:D8)</f>
        <v>11853</v>
      </c>
      <c r="E9" s="6">
        <f>SUM(E4:E8)</f>
        <v>1704</v>
      </c>
      <c r="F9" s="6">
        <f>SUM(F4:F8)</f>
        <v>239103</v>
      </c>
      <c r="G9" s="6">
        <f t="shared" si="0"/>
        <v>251922</v>
      </c>
      <c r="L9" s="2" t="s">
        <v>6</v>
      </c>
      <c r="M9" s="6">
        <f>SUM(M4:M8)</f>
        <v>44448</v>
      </c>
      <c r="N9" s="6">
        <f>SUM(N4:N8)</f>
        <v>12957</v>
      </c>
      <c r="O9" s="6">
        <f>SUM(O4:O8)</f>
        <v>40419</v>
      </c>
      <c r="P9" s="6">
        <f>SUM(P4:P8)</f>
        <v>6405</v>
      </c>
      <c r="Q9" s="6">
        <f>SUM(Q4:Q8)</f>
        <v>826044</v>
      </c>
      <c r="R9" s="6">
        <f t="shared" si="1"/>
        <v>870492</v>
      </c>
    </row>
    <row r="10" spans="1:18" ht="14.25">
      <c r="A10" s="40" t="s">
        <v>28</v>
      </c>
      <c r="B10" s="25">
        <f>SUM(B4:B7)</f>
        <v>4491</v>
      </c>
      <c r="C10" s="25">
        <f>SUM(C4:C7)</f>
        <v>1230</v>
      </c>
      <c r="D10" s="25">
        <f>SUM(D4:D7)</f>
        <v>4059</v>
      </c>
      <c r="E10" s="25">
        <f>SUM(E4:E7)</f>
        <v>609</v>
      </c>
      <c r="F10" s="25">
        <f>SUM(F4:F7)</f>
        <v>41922</v>
      </c>
      <c r="G10" s="25">
        <f>B10+F10</f>
        <v>46413</v>
      </c>
      <c r="L10" s="40" t="s">
        <v>28</v>
      </c>
      <c r="M10" s="25">
        <f>SUM(M4:M7)</f>
        <v>15492</v>
      </c>
      <c r="N10" s="25">
        <f>SUM(N4:N7)</f>
        <v>4599</v>
      </c>
      <c r="O10" s="25">
        <f>SUM(O4:O7)</f>
        <v>13653</v>
      </c>
      <c r="P10" s="25">
        <f>SUM(P4:P7)</f>
        <v>2226</v>
      </c>
      <c r="Q10" s="25">
        <f>SUM(Q4:Q7)</f>
        <v>140628</v>
      </c>
      <c r="R10" s="25">
        <f>M10+Q10</f>
        <v>156120</v>
      </c>
    </row>
    <row r="12" spans="1:17" ht="75">
      <c r="A12" s="64" t="s">
        <v>73</v>
      </c>
      <c r="B12" s="64" t="s">
        <v>77</v>
      </c>
      <c r="C12" s="64" t="s">
        <v>74</v>
      </c>
      <c r="D12" s="64" t="s">
        <v>75</v>
      </c>
      <c r="E12" s="64" t="s">
        <v>76</v>
      </c>
      <c r="F12" s="64" t="s">
        <v>11</v>
      </c>
      <c r="L12" s="64" t="s">
        <v>73</v>
      </c>
      <c r="M12" s="64" t="s">
        <v>77</v>
      </c>
      <c r="N12" s="64" t="s">
        <v>74</v>
      </c>
      <c r="O12" s="64" t="s">
        <v>75</v>
      </c>
      <c r="P12" s="64" t="s">
        <v>76</v>
      </c>
      <c r="Q12" s="64" t="s">
        <v>11</v>
      </c>
    </row>
    <row r="13" spans="1:17" ht="14.25">
      <c r="A13" s="1" t="s">
        <v>71</v>
      </c>
      <c r="B13" s="7">
        <f aca="true" t="shared" si="2" ref="B13:F17">B4/B$9</f>
        <v>0.011935408378188626</v>
      </c>
      <c r="C13" s="7">
        <f t="shared" si="2"/>
        <v>0.02158273381294964</v>
      </c>
      <c r="D13" s="7">
        <f t="shared" si="2"/>
        <v>0.008605416350291066</v>
      </c>
      <c r="E13" s="7">
        <f t="shared" si="2"/>
        <v>0.01584507042253521</v>
      </c>
      <c r="F13" s="7">
        <f t="shared" si="2"/>
        <v>0.004165568813440233</v>
      </c>
      <c r="L13" s="1" t="s">
        <v>71</v>
      </c>
      <c r="M13" s="7">
        <f aca="true" t="shared" si="3" ref="M13:Q17">M4/M$9</f>
        <v>0.010866630669546436</v>
      </c>
      <c r="N13" s="7">
        <f t="shared" si="3"/>
        <v>0.02060662190321834</v>
      </c>
      <c r="O13" s="7">
        <f t="shared" si="3"/>
        <v>0.007941809545015957</v>
      </c>
      <c r="P13" s="7">
        <f t="shared" si="3"/>
        <v>0.01873536299765808</v>
      </c>
      <c r="Q13" s="7">
        <f t="shared" si="3"/>
        <v>0.0035954501213010443</v>
      </c>
    </row>
    <row r="14" spans="1:17" ht="14.25">
      <c r="A14" s="1" t="s">
        <v>2</v>
      </c>
      <c r="B14" s="7">
        <f t="shared" si="2"/>
        <v>0.011701380762930026</v>
      </c>
      <c r="C14" s="7">
        <f t="shared" si="2"/>
        <v>0.01618705035971223</v>
      </c>
      <c r="D14" s="7">
        <f t="shared" si="2"/>
        <v>0.010377119716527461</v>
      </c>
      <c r="E14" s="7">
        <f t="shared" si="2"/>
        <v>0.008802816901408451</v>
      </c>
      <c r="F14" s="7">
        <f t="shared" si="2"/>
        <v>0.00554572715524272</v>
      </c>
      <c r="L14" s="1" t="s">
        <v>2</v>
      </c>
      <c r="M14" s="7">
        <f t="shared" si="3"/>
        <v>0.015186285097192224</v>
      </c>
      <c r="N14" s="7">
        <f t="shared" si="3"/>
        <v>0.021532762213475342</v>
      </c>
      <c r="O14" s="7">
        <f t="shared" si="3"/>
        <v>0.013582720997550656</v>
      </c>
      <c r="P14" s="7">
        <f t="shared" si="3"/>
        <v>0.020140515222482436</v>
      </c>
      <c r="Q14" s="7">
        <f t="shared" si="3"/>
        <v>0.0061957958655955376</v>
      </c>
    </row>
    <row r="15" spans="1:17" ht="14.25">
      <c r="A15" s="1" t="s">
        <v>3</v>
      </c>
      <c r="B15" s="7">
        <f t="shared" si="2"/>
        <v>0.07301661596068336</v>
      </c>
      <c r="C15" s="7">
        <f t="shared" si="2"/>
        <v>0.07913669064748201</v>
      </c>
      <c r="D15" s="7">
        <f t="shared" si="2"/>
        <v>0.06859023032143761</v>
      </c>
      <c r="E15" s="7">
        <f t="shared" si="2"/>
        <v>0.07394366197183098</v>
      </c>
      <c r="F15" s="7">
        <f t="shared" si="2"/>
        <v>0.04342480019071279</v>
      </c>
      <c r="L15" s="1" t="s">
        <v>3</v>
      </c>
      <c r="M15" s="7">
        <f t="shared" si="3"/>
        <v>0.07802375809935205</v>
      </c>
      <c r="N15" s="7">
        <f t="shared" si="3"/>
        <v>0.08613104885390137</v>
      </c>
      <c r="O15" s="7">
        <f t="shared" si="3"/>
        <v>0.07303495880650189</v>
      </c>
      <c r="P15" s="7">
        <f t="shared" si="3"/>
        <v>0.08056206088992975</v>
      </c>
      <c r="Q15" s="7">
        <f t="shared" si="3"/>
        <v>0.04359574066272499</v>
      </c>
    </row>
    <row r="16" spans="1:17" ht="14.25">
      <c r="A16" s="1" t="s">
        <v>4</v>
      </c>
      <c r="B16" s="7">
        <f t="shared" si="2"/>
        <v>0.25368593494032293</v>
      </c>
      <c r="C16" s="7">
        <f t="shared" si="2"/>
        <v>0.2517985611510791</v>
      </c>
      <c r="D16" s="7">
        <f t="shared" si="2"/>
        <v>0.2548721842571501</v>
      </c>
      <c r="E16" s="7">
        <f t="shared" si="2"/>
        <v>0.25880281690140844</v>
      </c>
      <c r="F16" s="7">
        <f t="shared" si="2"/>
        <v>0.12219420082558563</v>
      </c>
      <c r="L16" s="1" t="s">
        <v>4</v>
      </c>
      <c r="M16" s="7">
        <f t="shared" si="3"/>
        <v>0.24446544276457882</v>
      </c>
      <c r="N16" s="7">
        <f t="shared" si="3"/>
        <v>0.22667284093540171</v>
      </c>
      <c r="O16" s="7">
        <f t="shared" si="3"/>
        <v>0.24322719513100274</v>
      </c>
      <c r="P16" s="7">
        <f t="shared" si="3"/>
        <v>0.2281030444964871</v>
      </c>
      <c r="Q16" s="7">
        <f t="shared" si="3"/>
        <v>0.11685576071008325</v>
      </c>
    </row>
    <row r="17" spans="1:17" ht="14.25">
      <c r="A17" s="1" t="s">
        <v>5</v>
      </c>
      <c r="B17" s="7">
        <f t="shared" si="2"/>
        <v>0.649660659957875</v>
      </c>
      <c r="C17" s="7">
        <f t="shared" si="2"/>
        <v>0.6312949640287769</v>
      </c>
      <c r="D17" s="7">
        <f t="shared" si="2"/>
        <v>0.6575550493545937</v>
      </c>
      <c r="E17" s="7">
        <f t="shared" si="2"/>
        <v>0.6426056338028169</v>
      </c>
      <c r="F17" s="7">
        <f t="shared" si="2"/>
        <v>0.8246697030150186</v>
      </c>
      <c r="L17" s="1" t="s">
        <v>5</v>
      </c>
      <c r="M17" s="7">
        <f t="shared" si="3"/>
        <v>0.6514578833693304</v>
      </c>
      <c r="N17" s="7">
        <f t="shared" si="3"/>
        <v>0.6450567260940032</v>
      </c>
      <c r="O17" s="7">
        <f t="shared" si="3"/>
        <v>0.6622133155199288</v>
      </c>
      <c r="P17" s="7">
        <f t="shared" si="3"/>
        <v>0.6524590163934426</v>
      </c>
      <c r="Q17" s="7">
        <f t="shared" si="3"/>
        <v>0.8297572526402952</v>
      </c>
    </row>
    <row r="18" spans="1:17" ht="15" thickBot="1">
      <c r="A18" s="2" t="s">
        <v>6</v>
      </c>
      <c r="B18" s="8">
        <f>SUM(B13:B17)</f>
        <v>1</v>
      </c>
      <c r="C18" s="8">
        <f aca="true" t="shared" si="4" ref="C18:F18">SUM(C13:C17)</f>
        <v>1</v>
      </c>
      <c r="D18" s="8">
        <f t="shared" si="4"/>
        <v>1</v>
      </c>
      <c r="E18" s="8">
        <f t="shared" si="4"/>
        <v>1</v>
      </c>
      <c r="F18" s="8">
        <f t="shared" si="4"/>
        <v>1</v>
      </c>
      <c r="L18" s="2" t="s">
        <v>6</v>
      </c>
      <c r="M18" s="8">
        <f>SUM(M13:M17)</f>
        <v>1</v>
      </c>
      <c r="N18" s="8">
        <f aca="true" t="shared" si="5" ref="N18:Q18">SUM(N13:N17)</f>
        <v>1</v>
      </c>
      <c r="O18" s="8">
        <f t="shared" si="5"/>
        <v>1</v>
      </c>
      <c r="P18" s="8">
        <f t="shared" si="5"/>
        <v>1</v>
      </c>
      <c r="Q18" s="8">
        <f t="shared" si="5"/>
        <v>1</v>
      </c>
    </row>
    <row r="19" spans="1:12" ht="15" thickBot="1">
      <c r="A19" s="41" t="s">
        <v>49</v>
      </c>
      <c r="L19" s="41" t="s">
        <v>50</v>
      </c>
    </row>
    <row r="20" spans="1:21" ht="75">
      <c r="A20" s="60" t="s">
        <v>73</v>
      </c>
      <c r="B20" s="61" t="s">
        <v>77</v>
      </c>
      <c r="C20" s="61" t="s">
        <v>74</v>
      </c>
      <c r="D20" s="61" t="s">
        <v>75</v>
      </c>
      <c r="E20" s="62" t="s">
        <v>76</v>
      </c>
      <c r="L20" s="60" t="s">
        <v>73</v>
      </c>
      <c r="M20" s="61" t="s">
        <v>77</v>
      </c>
      <c r="N20" s="61" t="s">
        <v>74</v>
      </c>
      <c r="O20" s="61" t="s">
        <v>75</v>
      </c>
      <c r="P20" s="62" t="s">
        <v>76</v>
      </c>
      <c r="U20" s="3" t="s">
        <v>32</v>
      </c>
    </row>
    <row r="21" spans="1:22" ht="14.25">
      <c r="A21" s="31" t="s">
        <v>71</v>
      </c>
      <c r="B21" s="32">
        <f aca="true" t="shared" si="6" ref="B21:E25">B4/$G4</f>
        <v>0.13315926892950392</v>
      </c>
      <c r="C21" s="32">
        <f t="shared" si="6"/>
        <v>0.06266318537859007</v>
      </c>
      <c r="D21" s="32">
        <f t="shared" si="6"/>
        <v>0.08877284595300261</v>
      </c>
      <c r="E21" s="33">
        <f t="shared" si="6"/>
        <v>0.02349869451697128</v>
      </c>
      <c r="L21" s="31" t="s">
        <v>71</v>
      </c>
      <c r="M21" s="32">
        <f aca="true" t="shared" si="7" ref="M21:P25">M4/$R4</f>
        <v>0.13987836663770634</v>
      </c>
      <c r="N21" s="32">
        <f t="shared" si="7"/>
        <v>0.07732406602953953</v>
      </c>
      <c r="O21" s="32">
        <f t="shared" si="7"/>
        <v>0.09296264118158123</v>
      </c>
      <c r="P21" s="33">
        <f t="shared" si="7"/>
        <v>0.03475238922675934</v>
      </c>
      <c r="U21" s="22">
        <f>(M21/(1-M21))/(B21/(1-B21))</f>
        <v>1.0586650821944938</v>
      </c>
      <c r="V21" s="22">
        <f>(N21/(1-N21))/(C21/(1-C21))</f>
        <v>1.2535703075957316</v>
      </c>
    </row>
    <row r="22" spans="1:22" ht="14.25">
      <c r="A22" s="31" t="s">
        <v>2</v>
      </c>
      <c r="B22" s="32">
        <f t="shared" si="6"/>
        <v>0.1016260162601626</v>
      </c>
      <c r="C22" s="32">
        <f t="shared" si="6"/>
        <v>0.036585365853658534</v>
      </c>
      <c r="D22" s="32">
        <f t="shared" si="6"/>
        <v>0.08333333333333333</v>
      </c>
      <c r="E22" s="33">
        <f t="shared" si="6"/>
        <v>0.01016260162601626</v>
      </c>
      <c r="L22" s="31" t="s">
        <v>2</v>
      </c>
      <c r="M22" s="32">
        <f t="shared" si="7"/>
        <v>0.11651993785603314</v>
      </c>
      <c r="N22" s="32">
        <f t="shared" si="7"/>
        <v>0.04816157431382703</v>
      </c>
      <c r="O22" s="32">
        <f t="shared" si="7"/>
        <v>0.09476954945624029</v>
      </c>
      <c r="P22" s="33">
        <f t="shared" si="7"/>
        <v>0.022268254790264112</v>
      </c>
      <c r="U22" s="22">
        <f aca="true" t="shared" si="8" ref="U22:V27">(M22/(1-M22))/(B22/(1-B22))</f>
        <v>1.1658851113716295</v>
      </c>
      <c r="V22" s="22">
        <f t="shared" si="8"/>
        <v>1.3324265505984767</v>
      </c>
    </row>
    <row r="23" spans="1:22" ht="14.25">
      <c r="A23" s="31" t="s">
        <v>3</v>
      </c>
      <c r="B23" s="32">
        <f t="shared" si="6"/>
        <v>0.08269281738669494</v>
      </c>
      <c r="C23" s="32">
        <f t="shared" si="6"/>
        <v>0.023323615160349854</v>
      </c>
      <c r="D23" s="32">
        <f t="shared" si="6"/>
        <v>0.07182613305062285</v>
      </c>
      <c r="E23" s="33">
        <f t="shared" si="6"/>
        <v>0.011131725417439703</v>
      </c>
      <c r="L23" s="31" t="s">
        <v>3</v>
      </c>
      <c r="M23" s="32">
        <f t="shared" si="7"/>
        <v>0.0878419452887538</v>
      </c>
      <c r="N23" s="32">
        <f t="shared" si="7"/>
        <v>0.028267477203647418</v>
      </c>
      <c r="O23" s="32">
        <f t="shared" si="7"/>
        <v>0.07477203647416414</v>
      </c>
      <c r="P23" s="33">
        <f t="shared" si="7"/>
        <v>0.013069908814589666</v>
      </c>
      <c r="U23" s="22">
        <f t="shared" si="8"/>
        <v>1.0682646382829655</v>
      </c>
      <c r="V23" s="22">
        <f t="shared" si="8"/>
        <v>1.2181341883015326</v>
      </c>
    </row>
    <row r="24" spans="1:22" ht="14.25">
      <c r="A24" s="31" t="s">
        <v>4</v>
      </c>
      <c r="B24" s="32">
        <f t="shared" si="6"/>
        <v>0.1001570729003049</v>
      </c>
      <c r="C24" s="32">
        <f t="shared" si="6"/>
        <v>0.02587083063845514</v>
      </c>
      <c r="D24" s="32">
        <f t="shared" si="6"/>
        <v>0.09304259447472975</v>
      </c>
      <c r="E24" s="33">
        <f t="shared" si="6"/>
        <v>0.01358218608518895</v>
      </c>
      <c r="L24" s="31" t="s">
        <v>4</v>
      </c>
      <c r="M24" s="32">
        <f t="shared" si="7"/>
        <v>0.10117883680652551</v>
      </c>
      <c r="N24" s="32">
        <f t="shared" si="7"/>
        <v>0.02734789653053243</v>
      </c>
      <c r="O24" s="32">
        <f t="shared" si="7"/>
        <v>0.09154142689535728</v>
      </c>
      <c r="P24" s="33">
        <f t="shared" si="7"/>
        <v>0.013604111961562098</v>
      </c>
      <c r="U24" s="22">
        <f t="shared" si="8"/>
        <v>1.0113499943117283</v>
      </c>
      <c r="V24" s="22">
        <f t="shared" si="8"/>
        <v>1.0586991708139644</v>
      </c>
    </row>
    <row r="25" spans="1:22" ht="14.25">
      <c r="A25" s="31" t="s">
        <v>5</v>
      </c>
      <c r="B25" s="32">
        <f t="shared" si="6"/>
        <v>0.0405237726814884</v>
      </c>
      <c r="C25" s="32">
        <f t="shared" si="6"/>
        <v>0.010247726376946995</v>
      </c>
      <c r="D25" s="32">
        <f t="shared" si="6"/>
        <v>0.037925346335197</v>
      </c>
      <c r="E25" s="33">
        <f t="shared" si="6"/>
        <v>0.0053282337999795626</v>
      </c>
      <c r="L25" s="31" t="s">
        <v>5</v>
      </c>
      <c r="M25" s="32">
        <f t="shared" si="7"/>
        <v>0.04053350355277083</v>
      </c>
      <c r="N25" s="32">
        <f t="shared" si="7"/>
        <v>0.011699786665770776</v>
      </c>
      <c r="O25" s="32">
        <f t="shared" si="7"/>
        <v>0.037467873880835195</v>
      </c>
      <c r="P25" s="33">
        <f t="shared" si="7"/>
        <v>0.005849893332885388</v>
      </c>
      <c r="U25" s="22">
        <f t="shared" si="8"/>
        <v>1.0002502718725874</v>
      </c>
      <c r="V25" s="22">
        <f t="shared" si="8"/>
        <v>1.143373285810971</v>
      </c>
    </row>
    <row r="26" spans="1:22" ht="14.25">
      <c r="A26" s="31" t="s">
        <v>28</v>
      </c>
      <c r="B26" s="32">
        <f>SUM(B4:B7)/SUM($G4:$G7)</f>
        <v>0.0967616831491177</v>
      </c>
      <c r="C26" s="32">
        <f>SUM(C4:C7)/SUM($G4:$G7)</f>
        <v>0.026501195785663498</v>
      </c>
      <c r="D26" s="32">
        <f>SUM(D4:D7)/SUM($G4:$G7)</f>
        <v>0.08745394609268956</v>
      </c>
      <c r="E26" s="33">
        <f>SUM(E4:E7)/SUM($G4:$G7)</f>
        <v>0.013121323767048025</v>
      </c>
      <c r="L26" s="31" t="s">
        <v>28</v>
      </c>
      <c r="M26" s="32">
        <f>SUM(M4:M7)/SUM($R4:$R7)</f>
        <v>0.09923136049192928</v>
      </c>
      <c r="N26" s="32">
        <f>SUM(N4:N7)/SUM($R4:$R7)</f>
        <v>0.029458109146810147</v>
      </c>
      <c r="O26" s="32">
        <f>SUM(O4:O7)/SUM($R4:$R7)</f>
        <v>0.08745196003074558</v>
      </c>
      <c r="P26" s="33">
        <f>SUM(P4:P7)/SUM($R4:$R7)</f>
        <v>0.01425826287471176</v>
      </c>
      <c r="U26" s="22">
        <f>(M26/(1-M26))/(B26/(1-B26))</f>
        <v>1.0283350214380462</v>
      </c>
      <c r="V26" s="22">
        <f t="shared" si="8"/>
        <v>1.1149631999814564</v>
      </c>
    </row>
    <row r="27" spans="1:22" ht="15" thickBot="1">
      <c r="A27" s="34" t="s">
        <v>29</v>
      </c>
      <c r="B27" s="35">
        <f>B9/$G9</f>
        <v>0.05088479767547098</v>
      </c>
      <c r="C27" s="35">
        <f>C9/$G9</f>
        <v>0.01324219401243242</v>
      </c>
      <c r="D27" s="35">
        <f>D9/$G9</f>
        <v>0.047050277466834975</v>
      </c>
      <c r="E27" s="36">
        <f>E9/$G9</f>
        <v>0.006763998380451092</v>
      </c>
      <c r="L27" s="34" t="s">
        <v>29</v>
      </c>
      <c r="M27" s="35">
        <f>M9/$R9</f>
        <v>0.051060779421292786</v>
      </c>
      <c r="N27" s="35">
        <f>N9/$R9</f>
        <v>0.014884685901765898</v>
      </c>
      <c r="O27" s="35">
        <f>O9/$R9</f>
        <v>0.04643236238816669</v>
      </c>
      <c r="P27" s="36">
        <f>P9/$R9</f>
        <v>0.00735790794171572</v>
      </c>
      <c r="U27" s="22">
        <f>(M27/(1-M27))/(B27/(1-B27))</f>
        <v>1.0036445270078602</v>
      </c>
      <c r="V27" s="22">
        <f t="shared" si="8"/>
        <v>1.1259088382532618</v>
      </c>
    </row>
  </sheetData>
  <conditionalFormatting sqref="B13:E17">
    <cfRule type="colorScale" priority="14">
      <colorScale>
        <cfvo type="min" val="0"/>
        <cfvo type="max"/>
        <color rgb="FFFCFCFF"/>
        <color rgb="FF63BE7B"/>
      </colorScale>
    </cfRule>
  </conditionalFormatting>
  <conditionalFormatting sqref="F13:F17">
    <cfRule type="colorScale" priority="13">
      <colorScale>
        <cfvo type="min" val="0"/>
        <cfvo type="max"/>
        <color rgb="FFFCFCFF"/>
        <color rgb="FF63BE7B"/>
      </colorScale>
    </cfRule>
  </conditionalFormatting>
  <conditionalFormatting sqref="M13:P17">
    <cfRule type="colorScale" priority="12">
      <colorScale>
        <cfvo type="min" val="0"/>
        <cfvo type="max"/>
        <color rgb="FFFCFCFF"/>
        <color rgb="FF63BE7B"/>
      </colorScale>
    </cfRule>
  </conditionalFormatting>
  <conditionalFormatting sqref="Q13:Q17">
    <cfRule type="colorScale" priority="11">
      <colorScale>
        <cfvo type="min" val="0"/>
        <cfvo type="max"/>
        <color rgb="FFFCFCFF"/>
        <color rgb="FF63BE7B"/>
      </colorScale>
    </cfRule>
  </conditionalFormatting>
  <conditionalFormatting sqref="N21:N25">
    <cfRule type="colorScale" priority="10">
      <colorScale>
        <cfvo type="min" val="0"/>
        <cfvo type="max"/>
        <color rgb="FFFCFCFF"/>
        <color rgb="FF63BE7B"/>
      </colorScale>
    </cfRule>
  </conditionalFormatting>
  <conditionalFormatting sqref="O21:O25">
    <cfRule type="colorScale" priority="9">
      <colorScale>
        <cfvo type="min" val="0"/>
        <cfvo type="max"/>
        <color rgb="FFFCFCFF"/>
        <color rgb="FF63BE7B"/>
      </colorScale>
    </cfRule>
  </conditionalFormatting>
  <conditionalFormatting sqref="P21:P25">
    <cfRule type="colorScale" priority="8">
      <colorScale>
        <cfvo type="min" val="0"/>
        <cfvo type="max"/>
        <color rgb="FFFCFCFF"/>
        <color rgb="FF63BE7B"/>
      </colorScale>
    </cfRule>
  </conditionalFormatting>
  <conditionalFormatting sqref="M26:P26">
    <cfRule type="colorScale" priority="7">
      <colorScale>
        <cfvo type="min" val="0"/>
        <cfvo type="max"/>
        <color rgb="FFFCFCFF"/>
        <color rgb="FF63BE7B"/>
      </colorScale>
    </cfRule>
  </conditionalFormatting>
  <conditionalFormatting sqref="M27:P27">
    <cfRule type="colorScale" priority="6">
      <colorScale>
        <cfvo type="min" val="0"/>
        <cfvo type="max"/>
        <color rgb="FFFCFCFF"/>
        <color rgb="FF63BE7B"/>
      </colorScale>
    </cfRule>
  </conditionalFormatting>
  <conditionalFormatting sqref="C21:C25">
    <cfRule type="colorScale" priority="5">
      <colorScale>
        <cfvo type="min" val="0"/>
        <cfvo type="max"/>
        <color rgb="FFFCFCFF"/>
        <color rgb="FF63BE7B"/>
      </colorScale>
    </cfRule>
  </conditionalFormatting>
  <conditionalFormatting sqref="D21:D25">
    <cfRule type="colorScale" priority="4">
      <colorScale>
        <cfvo type="min" val="0"/>
        <cfvo type="max"/>
        <color rgb="FFFCFCFF"/>
        <color rgb="FF63BE7B"/>
      </colorScale>
    </cfRule>
  </conditionalFormatting>
  <conditionalFormatting sqref="E21:E25">
    <cfRule type="colorScale" priority="3">
      <colorScale>
        <cfvo type="min" val="0"/>
        <cfvo type="max"/>
        <color rgb="FFFCFCFF"/>
        <color rgb="FF63BE7B"/>
      </colorScale>
    </cfRule>
  </conditionalFormatting>
  <conditionalFormatting sqref="B26:E26">
    <cfRule type="colorScale" priority="2">
      <colorScale>
        <cfvo type="min" val="0"/>
        <cfvo type="max"/>
        <color rgb="FFFCFCFF"/>
        <color rgb="FF63BE7B"/>
      </colorScale>
    </cfRule>
  </conditionalFormatting>
  <conditionalFormatting sqref="B27:E27">
    <cfRule type="colorScale" priority="1">
      <colorScale>
        <cfvo type="min" val="0"/>
        <cfvo type="max"/>
        <color rgb="FFFCFCFF"/>
        <color rgb="FF63BE7B"/>
      </colorScale>
    </cfRule>
  </conditionalFormatting>
  <conditionalFormatting sqref="M21:P27">
    <cfRule type="colorScale" priority="15">
      <colorScale>
        <cfvo type="min" val="0"/>
        <cfvo type="max"/>
        <color rgb="FFFCFCFF"/>
        <color rgb="FF63BE7B"/>
      </colorScale>
    </cfRule>
  </conditionalFormatting>
  <conditionalFormatting sqref="B21:E27">
    <cfRule type="colorScale" priority="16">
      <colorScale>
        <cfvo type="min" val="0"/>
        <cfvo type="max"/>
        <color rgb="FFFCFCFF"/>
        <color rgb="FF63BE7B"/>
      </colorScale>
    </cfRule>
  </conditionalFormatting>
  <conditionalFormatting sqref="U21:V27">
    <cfRule type="colorScale" priority="17">
      <colorScale>
        <cfvo type="min" val="0"/>
        <cfvo type="max"/>
        <color rgb="FFFCFCFF"/>
        <color rgb="FF63BE7B"/>
      </colorScale>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F6134-C170-544A-9BE2-E0AFC3FFD129}">
  <sheetPr>
    <tabColor theme="5" tint="0.39998000860214233"/>
  </sheetPr>
  <dimension ref="A1:A1"/>
  <sheetViews>
    <sheetView workbookViewId="0" topLeftCell="A1">
      <selection activeCell="I17" sqref="I17"/>
    </sheetView>
  </sheetViews>
  <sheetFormatPr defaultColWidth="8.796875" defaultRowHeight="14.2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Label xmlns="d5e8a0de-4767-4177-8312-dc4f1d4290de" xsi:nil="true"/>
    <DocumentType xmlns="17b29ad0-6390-4bb2-bc69-82dd38087199" xsi:nil="true"/>
    <MaoriData xmlns="0be60d48-bcbb-494f-a004-e84215ca5aa0">No</MaoriData>
    <Activity xmlns="17b29ad0-6390-4bb2-bc69-82dd38087199">evidence</Activity>
    <de6c2e50564c46c4bb921ba80da8a789 xmlns="d5e8a0de-4767-4177-8312-dc4f1d4290de">
      <Terms xmlns="http://schemas.microsoft.com/office/infopath/2007/PartnerControls">
        <TermInfo xmlns="http://schemas.microsoft.com/office/infopath/2007/PartnerControls">
          <TermName xmlns="http://schemas.microsoft.com/office/infopath/2007/PartnerControls">2021/2022</TermName>
          <TermId xmlns="http://schemas.microsoft.com/office/infopath/2007/PartnerControls">14bf073b-7be2-4419-9426-7cf9c44c7b87</TermId>
        </TermInfo>
      </Terms>
    </de6c2e50564c46c4bb921ba80da8a789>
    <IwiAffiliation xmlns="0be60d48-bcbb-494f-a004-e84215ca5aa0" xsi:nil="true"/>
    <HasValue xmlns="0be60d48-bcbb-494f-a004-e84215ca5aa0">No</HasValue>
    <TaxCatchAll xmlns="d5e8a0de-4767-4177-8312-dc4f1d4290de">
      <Value>2</Value>
    </TaxCatchAll>
    <Function xmlns="17b29ad0-6390-4bb2-bc69-82dd38087199" xsi:nil="true"/>
    <Region xmlns="17b29ad0-6390-4bb2-bc69-82dd38087199" xsi:nil="true"/>
    <_dlc_DocId xmlns="0be60d48-bcbb-494f-a004-e84215ca5aa0">DOCS-754849657-20539</_dlc_DocId>
    <_dlc_DocIdUrl xmlns="0be60d48-bcbb-494f-a004-e84215ca5aa0">
      <Url>https://orangatamarikigovtnz.sharepoint.com/sites/POS-EvidenceCentre/_layouts/15/DocIdRedir.aspx?ID=DOCS-754849657-20539</Url>
      <Description>DOCS-754849657-20539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ite Document" ma:contentTypeID="0x0101002C336AC5FAFE8F42BBE23724DA1C3F21005EE56C74198E8848959DF4E8CA30692E0008AA8E5EC5040B429BAD4ABB49B0538F" ma:contentTypeVersion="52" ma:contentTypeDescription="The default content type for document libraries." ma:contentTypeScope="" ma:versionID="9baa6af2a419e3f1baa2ef9e00b301c5">
  <xsd:schema xmlns:xsd="http://www.w3.org/2001/XMLSchema" xmlns:xs="http://www.w3.org/2001/XMLSchema" xmlns:p="http://schemas.microsoft.com/office/2006/metadata/properties" xmlns:ns2="d5e8a0de-4767-4177-8312-dc4f1d4290de" xmlns:ns3="17b29ad0-6390-4bb2-bc69-82dd38087199" xmlns:ns4="0be60d48-bcbb-494f-a004-e84215ca5aa0" xmlns:ns5="6aff565a-480a-459f-adff-da2441b6d396" targetNamespace="http://schemas.microsoft.com/office/2006/metadata/properties" ma:root="true" ma:fieldsID="f595e123fcd4521c2e9c4b088aadfaf2" ns2:_="" ns3:_="" ns4:_="" ns5:_="">
    <xsd:import namespace="d5e8a0de-4767-4177-8312-dc4f1d4290de"/>
    <xsd:import namespace="17b29ad0-6390-4bb2-bc69-82dd38087199"/>
    <xsd:import namespace="0be60d48-bcbb-494f-a004-e84215ca5aa0"/>
    <xsd:import namespace="6aff565a-480a-459f-adff-da2441b6d396"/>
    <xsd:element name="properties">
      <xsd:complexType>
        <xsd:sequence>
          <xsd:element name="documentManagement">
            <xsd:complexType>
              <xsd:all>
                <xsd:element ref="ns2:de6c2e50564c46c4bb921ba80da8a789" minOccurs="0"/>
                <xsd:element ref="ns2:TaxCatchAll" minOccurs="0"/>
                <xsd:element ref="ns2:TaxCatchAllLabel" minOccurs="0"/>
                <xsd:element ref="ns3:Region" minOccurs="0"/>
                <xsd:element ref="ns3:DocumentType" minOccurs="0"/>
                <xsd:element ref="ns4:IwiAffiliation" minOccurs="0"/>
                <xsd:element ref="ns4:HasValue" minOccurs="0"/>
                <xsd:element ref="ns4:MaoriData" minOccurs="0"/>
                <xsd:element ref="ns5:MediaServiceMetadata" minOccurs="0"/>
                <xsd:element ref="ns5:MediaServiceFastMetadata" minOccurs="0"/>
                <xsd:element ref="ns5:MediaServiceAutoKeyPoints"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4:SharedWithUsers" minOccurs="0"/>
                <xsd:element ref="ns4:SharedWithDetails" minOccurs="0"/>
                <xsd:element ref="ns5:MediaLengthInSeconds" minOccurs="0"/>
                <xsd:element ref="ns3:Function" minOccurs="0"/>
                <xsd:element ref="ns3:Activity"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8a0de-4767-4177-8312-dc4f1d4290de" elementFormDefault="qualified">
    <xsd:import namespace="http://schemas.microsoft.com/office/2006/documentManagement/types"/>
    <xsd:import namespace="http://schemas.microsoft.com/office/infopath/2007/PartnerControls"/>
    <xsd:element name="de6c2e50564c46c4bb921ba80da8a789" ma:index="8" nillable="true" ma:taxonomy="true" ma:internalName="de6c2e50564c46c4bb921ba80da8a789" ma:taxonomyFieldName="FinancialYear" ma:displayName="Financial Year" ma:readOnly="false" ma:default="2;#2021/2022|14bf073b-7be2-4419-9426-7cf9c44c7b87" ma:fieldId="{de6c2e50-564c-46c4-bb92-1ba80da8a789}" ma:sspId="43784519-933c-43c5-b045-0c289ae91e3f" ma:termSetId="47490bcb-0856-4058-be93-27c8ee3e0f6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b55a492-b10a-4f91-bdfa-1493bfccf835}" ma:internalName="TaxCatchAll" ma:readOnly="false" ma:showField="CatchAllData" ma:web="0be60d48-bcbb-494f-a004-e84215ca5a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b55a492-b10a-4f91-bdfa-1493bfccf835}" ma:internalName="TaxCatchAllLabel" ma:readOnly="false" ma:showField="CatchAllDataLabel" ma:web="0be60d48-bcbb-494f-a004-e84215ca5a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b29ad0-6390-4bb2-bc69-82dd38087199" elementFormDefault="qualified">
    <xsd:import namespace="http://schemas.microsoft.com/office/2006/documentManagement/types"/>
    <xsd:import namespace="http://schemas.microsoft.com/office/infopath/2007/PartnerControls"/>
    <xsd:element name="Region" ma:index="12" nillable="true" ma:displayName="Region" ma:format="Dropdown" ma:hidden="true" ma:internalName="Region" ma:readOnly="false">
      <xsd:simpleType>
        <xsd:restriction base="dms:Choice">
          <xsd:enumeration value="Te Tai Tokerau"/>
          <xsd:enumeration value="National Office"/>
          <xsd:enumeration value="Auckland"/>
          <xsd:enumeration value="Central North Island"/>
          <xsd:enumeration value="Lower North Island"/>
          <xsd:enumeration value="Wellington &amp; Upper South"/>
          <xsd:enumeration value="Lower South Island"/>
        </xsd:restriction>
      </xsd:simpleType>
    </xsd:element>
    <xsd:element name="DocumentType" ma:index="13"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Title"/>
          <xsd:enumeration value="EMPLOYMENT related"/>
          <xsd:enumeration value="FINANCIAL related"/>
          <xsd:enumeration value="KNOWLEDGE article"/>
          <xsd:enumeration value="MEETING related"/>
          <xsd:enumeration value="MEMO, Filenote, Email"/>
          <xsd:enumeration value="MINISTERIAL Request or Question"/>
          <xsd:enumeration value="MODEL, Calculation, Working"/>
          <xsd:enumeration value="PHOTO, Image or Multi-media"/>
          <xsd:enumeration value="PRESENTATION"/>
          <xsd:enumeration value="PUBLICATION material"/>
          <xsd:enumeration value="PURCHASING related"/>
          <xsd:enumeration value="QUESTION, Request, OIA"/>
          <xsd:enumeration value="REGISTER"/>
          <xsd:enumeration value="REPORT, Planning related"/>
          <xsd:enumeration value="RULES, Policy, Law, Procedure"/>
          <xsd:enumeration value="SERVICE REQUEST related"/>
          <xsd:enumeration value="SPECIFICATION or Standard"/>
          <xsd:enumeration value="SUBMISSION, Application, Supporting material"/>
          <xsd:enumeration value="SUPPLIER PRODUCT Info"/>
          <xsd:enumeration value="TEMPLATE, Checklist or Form"/>
          <xsd:enumeration value="THIRD-PARTY Reference material"/>
        </xsd:restriction>
      </xsd:simpleType>
    </xsd:element>
    <xsd:element name="Function" ma:index="28" nillable="true" ma:displayName="Function" ma:format="Dropdown" ma:hidden="true" ma:internalName="Function" ma:readOnly="false">
      <xsd:simpleType>
        <xsd:restriction base="dms:Choice">
          <xsd:enumeration value="Communications"/>
          <xsd:enumeration value="Corporate Services"/>
          <xsd:enumeration value="Finance"/>
          <xsd:enumeration value="Governance"/>
          <xsd:enumeration value="Health and Safety"/>
          <xsd:enumeration value="Information Management"/>
          <xsd:enumeration value="Information Technology"/>
          <xsd:enumeration value="Legal"/>
          <xsd:enumeration value="Marketing"/>
          <xsd:enumeration value="People and Culture"/>
          <xsd:enumeration value="Performance and Monitoring"/>
          <xsd:enumeration value="Policy"/>
          <xsd:enumeration value="Projects"/>
          <xsd:enumeration value="Resources"/>
          <xsd:enumeration value="Strategic Direction"/>
        </xsd:restriction>
      </xsd:simpleType>
    </xsd:element>
    <xsd:element name="Activity" ma:index="29" nillable="true" ma:displayName="Activity" ma:default="evidence" ma:internalName="Activit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e60d48-bcbb-494f-a004-e84215ca5aa0" elementFormDefault="qualified">
    <xsd:import namespace="http://schemas.microsoft.com/office/2006/documentManagement/types"/>
    <xsd:import namespace="http://schemas.microsoft.com/office/infopath/2007/PartnerControls"/>
    <xsd:element name="IwiAffiliation" ma:index="14" nillable="true" ma:displayName="Iwi Affiliation" ma:hidden="true" ma:internalName="IwiAffiliation" ma:readOnly="false">
      <xsd:simpleType>
        <xsd:restriction base="dms:Text">
          <xsd:maxLength value="255"/>
        </xsd:restriction>
      </xsd:simpleType>
    </xsd:element>
    <xsd:element name="HasValue" ma:index="15" nillable="true" ma:displayName="Has Value?" ma:default="No" ma:format="RadioButtons" ma:hidden="true" ma:internalName="HasValue" ma:readOnly="false">
      <xsd:simpleType>
        <xsd:restriction base="dms:Choice">
          <xsd:enumeration value="Yes"/>
          <xsd:enumeration value="No"/>
        </xsd:restriction>
      </xsd:simpleType>
    </xsd:element>
    <xsd:element name="MaoriData" ma:index="16" nillable="true" ma:displayName="Maori Data" ma:default="No" ma:format="RadioButtons" ma:internalName="MaoriData" ma:readOnly="false">
      <xsd:simpleType>
        <xsd:restriction base="dms:Choice">
          <xsd:enumeration value="Yes"/>
          <xsd:enumeration value="No"/>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ff565a-480a-459f-adff-da2441b6d396"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3784519-933c-43c5-b045-0c289ae91e3f" ContentTypeId="0x0101002C336AC5FAFE8F42BBE23724DA1C3F21" PreviousValue="false"/>
</file>

<file path=customXml/itemProps1.xml><?xml version="1.0" encoding="utf-8"?>
<ds:datastoreItem xmlns:ds="http://schemas.openxmlformats.org/officeDocument/2006/customXml" ds:itemID="{9FE0B8A8-27B7-4CAD-A2C0-C45B1F8B2D97}">
  <ds:schemaRefs>
    <ds:schemaRef ds:uri="http://schemas.microsoft.com/sharepoint/events"/>
  </ds:schemaRefs>
</ds:datastoreItem>
</file>

<file path=customXml/itemProps2.xml><?xml version="1.0" encoding="utf-8"?>
<ds:datastoreItem xmlns:ds="http://schemas.openxmlformats.org/officeDocument/2006/customXml" ds:itemID="{D6F97EFF-3703-4BA5-B2EE-83C208E47713}">
  <ds:schemaRefs>
    <ds:schemaRef ds:uri="http://schemas.microsoft.com/sharepoint/v3/contenttype/forms"/>
  </ds:schemaRefs>
</ds:datastoreItem>
</file>

<file path=customXml/itemProps3.xml><?xml version="1.0" encoding="utf-8"?>
<ds:datastoreItem xmlns:ds="http://schemas.openxmlformats.org/officeDocument/2006/customXml" ds:itemID="{E81340B5-B186-40E0-A320-7BB763B7E7A0}">
  <ds:schemaRefs>
    <ds:schemaRef ds:uri="http://schemas.microsoft.com/office/2006/metadata/properties"/>
    <ds:schemaRef ds:uri="http://schemas.microsoft.com/office/infopath/2007/PartnerControls"/>
    <ds:schemaRef ds:uri="d5e8a0de-4767-4177-8312-dc4f1d4290de"/>
    <ds:schemaRef ds:uri="17b29ad0-6390-4bb2-bc69-82dd38087199"/>
    <ds:schemaRef ds:uri="0be60d48-bcbb-494f-a004-e84215ca5aa0"/>
  </ds:schemaRefs>
</ds:datastoreItem>
</file>

<file path=customXml/itemProps4.xml><?xml version="1.0" encoding="utf-8"?>
<ds:datastoreItem xmlns:ds="http://schemas.openxmlformats.org/officeDocument/2006/customXml" ds:itemID="{7D353AB8-0110-4CF4-A08B-382EC1426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8a0de-4767-4177-8312-dc4f1d4290de"/>
    <ds:schemaRef ds:uri="17b29ad0-6390-4bb2-bc69-82dd38087199"/>
    <ds:schemaRef ds:uri="0be60d48-bcbb-494f-a004-e84215ca5aa0"/>
    <ds:schemaRef ds:uri="6aff565a-480a-459f-adff-da2441b6d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859919E-2CAB-4A74-9CE8-E1E0C15CCC0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Holliday - ext</dc:creator>
  <cp:keywords/>
  <dc:description/>
  <cp:lastModifiedBy>Microsoft Office User</cp:lastModifiedBy>
  <dcterms:created xsi:type="dcterms:W3CDTF">2019-12-18T03:42:58Z</dcterms:created>
  <dcterms:modified xsi:type="dcterms:W3CDTF">2021-11-23T13:31:14Z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0x0101002C336AC5FAFE8F42BBE23724DA1C3F21005EE56C74198E8848959DF4E8CA30692E0008AA8E5EC5040B429BAD4ABB49B0538F</vt:lpwstr>
  </property>
  <property fmtid="{D5CDD505-2E9C-101B-9397-08002B2CF9AE}" pid="3" name="FinancialYear">
    <vt:lpwstr>2;#2021/2022|14bf073b-7be2-4419-9426-7cf9c44c7b87</vt:lpwstr>
  </property>
  <property fmtid="{D5CDD505-2E9C-101B-9397-08002B2CF9AE}" pid="4" name="_dlc_DocIdItemGuid">
    <vt:lpwstr>e440a160-a695-4c60-a059-3da6ec86a467</vt:lpwstr>
  </property>
  <property fmtid="{D5CDD505-2E9C-101B-9397-08002B2CF9AE}" pid="5" name="MSIP_Label_71cef378-a6aa-44c9-b808-28fb30f5a5a6_Enabled">
    <vt:lpwstr>true</vt:lpwstr>
  </property>
  <property fmtid="{D5CDD505-2E9C-101B-9397-08002B2CF9AE}" pid="6" name="MSIP_Label_71cef378-a6aa-44c9-b808-28fb30f5a5a6_SetDate">
    <vt:lpwstr>2021-10-28T00:47:26Z</vt:lpwstr>
  </property>
  <property fmtid="{D5CDD505-2E9C-101B-9397-08002B2CF9AE}" pid="7" name="MSIP_Label_71cef378-a6aa-44c9-b808-28fb30f5a5a6_Method">
    <vt:lpwstr>Standard</vt:lpwstr>
  </property>
  <property fmtid="{D5CDD505-2E9C-101B-9397-08002B2CF9AE}" pid="8" name="MSIP_Label_71cef378-a6aa-44c9-b808-28fb30f5a5a6_Name">
    <vt:lpwstr>71cef378-a6aa-44c9-b808-28fb30f5a5a6</vt:lpwstr>
  </property>
  <property fmtid="{D5CDD505-2E9C-101B-9397-08002B2CF9AE}" pid="9" name="MSIP_Label_71cef378-a6aa-44c9-b808-28fb30f5a5a6_SiteId">
    <vt:lpwstr>5c908180-a006-403f-b9be-8829934f08dd</vt:lpwstr>
  </property>
  <property fmtid="{D5CDD505-2E9C-101B-9397-08002B2CF9AE}" pid="10" name="MSIP_Label_71cef378-a6aa-44c9-b808-28fb30f5a5a6_ActionId">
    <vt:lpwstr>5083a477-fffa-41e7-9d23-2634abd4afc4</vt:lpwstr>
  </property>
  <property fmtid="{D5CDD505-2E9C-101B-9397-08002B2CF9AE}" pid="11" name="MSIP_Label_71cef378-a6aa-44c9-b808-28fb30f5a5a6_ContentBits">
    <vt:lpwstr>1</vt:lpwstr>
  </property>
</Properties>
</file>