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90" activeTab="0"/>
  </bookViews>
  <sheets>
    <sheet name="Time Series" sheetId="1" r:id="rId1"/>
    <sheet name="Time Series (Detail)" sheetId="2" r:id="rId2"/>
    <sheet name="Sheet1" sheetId="3" r:id="rId3"/>
  </sheets>
  <externalReferences>
    <externalReference r:id="rId6"/>
    <externalReference r:id="rId7"/>
    <externalReference r:id="rId8"/>
    <externalReference r:id="rId9"/>
  </externalReferences>
  <definedNames>
    <definedName name="borrowings" localSheetId="1">#REF!</definedName>
    <definedName name="borrowings">#REF!</definedName>
    <definedName name="CHF" localSheetId="1">'[2]note 19'!#REF!</definedName>
    <definedName name="CHF">'[2]note 19'!#REF!</definedName>
    <definedName name="Copyrange1" localSheetId="1">#REF!</definedName>
    <definedName name="Copyrange1">#REF!</definedName>
    <definedName name="Copyrange10" localSheetId="1">#REF!</definedName>
    <definedName name="Copyrange10">#REF!</definedName>
    <definedName name="Copyrange11" localSheetId="1">#REF!</definedName>
    <definedName name="Copyrange11">#REF!</definedName>
    <definedName name="Copyrange12" localSheetId="1">#REF!</definedName>
    <definedName name="Copyrange12">#REF!</definedName>
    <definedName name="Copyrange13" localSheetId="1">#REF!</definedName>
    <definedName name="Copyrange13">#REF!</definedName>
    <definedName name="Copyrange14" localSheetId="1">#REF!</definedName>
    <definedName name="Copyrange14">#REF!</definedName>
    <definedName name="Copyrange15" localSheetId="1">#REF!</definedName>
    <definedName name="Copyrange15">#REF!</definedName>
    <definedName name="Copyrange16" localSheetId="1">#REF!</definedName>
    <definedName name="Copyrange16">#REF!</definedName>
    <definedName name="Copyrange17" localSheetId="1">#REF!</definedName>
    <definedName name="Copyrange17">#REF!</definedName>
    <definedName name="Copyrange18" localSheetId="1">#REF!</definedName>
    <definedName name="Copyrange18">#REF!</definedName>
    <definedName name="Copyrange19" localSheetId="1">#REF!</definedName>
    <definedName name="Copyrange19">#REF!</definedName>
    <definedName name="Copyrange2" localSheetId="1">#REF!</definedName>
    <definedName name="Copyrange2">#REF!</definedName>
    <definedName name="Copyrange20" localSheetId="1">#REF!</definedName>
    <definedName name="Copyrange20">#REF!</definedName>
    <definedName name="Copyrange21" localSheetId="1">#REF!</definedName>
    <definedName name="Copyrange21">#REF!</definedName>
    <definedName name="Copyrange22" localSheetId="1">#REF!</definedName>
    <definedName name="Copyrange22">#REF!</definedName>
    <definedName name="Copyrange23" localSheetId="1">#REF!</definedName>
    <definedName name="Copyrange23">#REF!</definedName>
    <definedName name="Copyrange24" localSheetId="1">#REF!</definedName>
    <definedName name="Copyrange24">#REF!</definedName>
    <definedName name="Copyrange25" localSheetId="1">#REF!</definedName>
    <definedName name="Copyrange25">#REF!</definedName>
    <definedName name="Copyrange26" localSheetId="1">#REF!</definedName>
    <definedName name="Copyrange26">#REF!</definedName>
    <definedName name="Copyrange27" localSheetId="1">#REF!</definedName>
    <definedName name="Copyrange27">#REF!</definedName>
    <definedName name="Copyrange28" localSheetId="1">#REF!</definedName>
    <definedName name="Copyrange28">#REF!</definedName>
    <definedName name="Copyrange29" localSheetId="1">#REF!</definedName>
    <definedName name="Copyrange29">#REF!</definedName>
    <definedName name="Copyrange3" localSheetId="1">#REF!</definedName>
    <definedName name="Copyrange3">#REF!</definedName>
    <definedName name="Copyrange30" localSheetId="1">#REF!</definedName>
    <definedName name="Copyrange30">#REF!</definedName>
    <definedName name="Copyrange31" localSheetId="1">#REF!</definedName>
    <definedName name="Copyrange31">#REF!</definedName>
    <definedName name="Copyrange32" localSheetId="1">#REF!</definedName>
    <definedName name="Copyrange32">#REF!</definedName>
    <definedName name="Copyrange33" localSheetId="1">#REF!</definedName>
    <definedName name="Copyrange33">#REF!</definedName>
    <definedName name="Copyrange34" localSheetId="1">#REF!</definedName>
    <definedName name="Copyrange34">#REF!</definedName>
    <definedName name="Copyrange35" localSheetId="1">#REF!</definedName>
    <definedName name="Copyrange35">#REF!</definedName>
    <definedName name="Copyrange36" localSheetId="1">#REF!</definedName>
    <definedName name="Copyrange36">#REF!</definedName>
    <definedName name="Copyrange37" localSheetId="1">#REF!</definedName>
    <definedName name="Copyrange37">#REF!</definedName>
    <definedName name="Copyrange38" localSheetId="1">#REF!</definedName>
    <definedName name="Copyrange38">#REF!</definedName>
    <definedName name="Copyrange39" localSheetId="1">#REF!</definedName>
    <definedName name="Copyrange39">#REF!</definedName>
    <definedName name="Copyrange4" localSheetId="1">#REF!</definedName>
    <definedName name="Copyrange4">#REF!</definedName>
    <definedName name="Copyrange40" localSheetId="1">#REF!</definedName>
    <definedName name="Copyrange40">#REF!</definedName>
    <definedName name="Copyrange41" localSheetId="1">#REF!</definedName>
    <definedName name="Copyrange41">#REF!</definedName>
    <definedName name="Copyrange42" localSheetId="1">#REF!</definedName>
    <definedName name="Copyrange42">#REF!</definedName>
    <definedName name="Copyrange43" localSheetId="1">#REF!</definedName>
    <definedName name="Copyrange43">#REF!</definedName>
    <definedName name="Copyrange44" localSheetId="1">#REF!</definedName>
    <definedName name="Copyrange44">#REF!</definedName>
    <definedName name="Copyrange45" localSheetId="1">#REF!</definedName>
    <definedName name="Copyrange45">#REF!</definedName>
    <definedName name="Copyrange46" localSheetId="1">#REF!</definedName>
    <definedName name="Copyrange46">#REF!</definedName>
    <definedName name="Copyrange47" localSheetId="1">#REF!</definedName>
    <definedName name="Copyrange47">#REF!</definedName>
    <definedName name="Copyrange48" localSheetId="1">#REF!</definedName>
    <definedName name="Copyrange48">#REF!</definedName>
    <definedName name="Copyrange49" localSheetId="1">#REF!</definedName>
    <definedName name="Copyrange49">#REF!</definedName>
    <definedName name="Copyrange5" localSheetId="1">#REF!</definedName>
    <definedName name="Copyrange5">#REF!</definedName>
    <definedName name="Copyrange50" localSheetId="1">#REF!</definedName>
    <definedName name="Copyrange50">#REF!</definedName>
    <definedName name="Copyrange51" localSheetId="1">#REF!</definedName>
    <definedName name="Copyrange51">#REF!</definedName>
    <definedName name="Copyrange52" localSheetId="1">#REF!</definedName>
    <definedName name="Copyrange52">#REF!</definedName>
    <definedName name="Copyrange53" localSheetId="1">#REF!</definedName>
    <definedName name="Copyrange53">#REF!</definedName>
    <definedName name="Copyrange54" localSheetId="1">#REF!</definedName>
    <definedName name="Copyrange54">#REF!</definedName>
    <definedName name="Copyrange55" localSheetId="1">#REF!</definedName>
    <definedName name="Copyrange55">#REF!</definedName>
    <definedName name="Copyrange56" localSheetId="1">#REF!</definedName>
    <definedName name="Copyrange56">#REF!</definedName>
    <definedName name="Copyrange57" localSheetId="1">#REF!</definedName>
    <definedName name="Copyrange57">#REF!</definedName>
    <definedName name="Copyrange58" localSheetId="1">#REF!</definedName>
    <definedName name="Copyrange58">#REF!</definedName>
    <definedName name="Copyrange59" localSheetId="1">#REF!</definedName>
    <definedName name="Copyrange59">#REF!</definedName>
    <definedName name="Copyrange6" localSheetId="1">#REF!</definedName>
    <definedName name="Copyrange6">#REF!</definedName>
    <definedName name="Copyrange60" localSheetId="1">#REF!</definedName>
    <definedName name="Copyrange60">#REF!</definedName>
    <definedName name="Copyrange61" localSheetId="1">#REF!</definedName>
    <definedName name="Copyrange61">#REF!</definedName>
    <definedName name="Copyrange62" localSheetId="1">#REF!</definedName>
    <definedName name="Copyrange62">#REF!</definedName>
    <definedName name="Copyrange63" localSheetId="1">#REF!</definedName>
    <definedName name="Copyrange63">#REF!</definedName>
    <definedName name="Copyrange64" localSheetId="1">#REF!</definedName>
    <definedName name="Copyrange64">#REF!</definedName>
    <definedName name="Copyrange65" localSheetId="1">#REF!</definedName>
    <definedName name="Copyrange65">#REF!</definedName>
    <definedName name="Copyrange66" localSheetId="1">#REF!</definedName>
    <definedName name="Copyrange66">#REF!</definedName>
    <definedName name="Copyrange67" localSheetId="1">#REF!</definedName>
    <definedName name="Copyrange67">#REF!</definedName>
    <definedName name="Copyrange68" localSheetId="1">#REF!</definedName>
    <definedName name="Copyrange68">#REF!</definedName>
    <definedName name="Copyrange7" localSheetId="1">#REF!</definedName>
    <definedName name="Copyrange7">#REF!</definedName>
    <definedName name="Copyrange8" localSheetId="1">#REF!</definedName>
    <definedName name="Copyrange8">#REF!</definedName>
    <definedName name="Copyrange9" localSheetId="1">#REF!</definedName>
    <definedName name="Copyrange9">#REF!</definedName>
    <definedName name="cos_last1">OFFSET('[3]Graphing'!$D$3,'[3]Graphing'!$E$21,0,'[3]Graphing'!$E$23,1)</definedName>
    <definedName name="cos_last2">OFFSET('[3]Graphing'!$E$3,'[3]Graphing'!$E$21,0,'[3]Graphing'!$E$23,1)</definedName>
    <definedName name="cos_now">OFFSET('[3]Graphing'!$C$3,'[3]Graphing'!$E$21,0,'[3]Graphing'!$E$23,1)</definedName>
    <definedName name="data" localSheetId="1">'[4]Data'!#REF!</definedName>
    <definedName name="data">'[4]Data'!#REF!</definedName>
    <definedName name="DEM" localSheetId="1">'[2]note 19'!#REF!</definedName>
    <definedName name="DEM">'[2]note 19'!#REF!</definedName>
    <definedName name="GBP" localSheetId="1">'[2]note 19'!#REF!</definedName>
    <definedName name="GBP">'[2]note 19'!#REF!</definedName>
    <definedName name="GOV" localSheetId="1">'[2]note 19'!#REF!</definedName>
    <definedName name="GOV">'[2]note 19'!#REF!</definedName>
    <definedName name="JPY" localSheetId="1">'[2]note 19'!#REF!</definedName>
    <definedName name="JPY">'[2]note 19'!#REF!</definedName>
    <definedName name="Pasterange1" localSheetId="1">#REF!</definedName>
    <definedName name="Pasterange1">#REF!</definedName>
    <definedName name="Pasterange10" localSheetId="1">#REF!</definedName>
    <definedName name="Pasterange10">#REF!</definedName>
    <definedName name="Pasterange11" localSheetId="1">#REF!</definedName>
    <definedName name="Pasterange11">#REF!</definedName>
    <definedName name="Pasterange12" localSheetId="1">#REF!</definedName>
    <definedName name="Pasterange12">#REF!</definedName>
    <definedName name="Pasterange13" localSheetId="1">#REF!</definedName>
    <definedName name="Pasterange13">#REF!</definedName>
    <definedName name="Pasterange14" localSheetId="1">#REF!</definedName>
    <definedName name="Pasterange14">#REF!</definedName>
    <definedName name="Pasterange15" localSheetId="1">#REF!</definedName>
    <definedName name="Pasterange15">#REF!</definedName>
    <definedName name="Pasterange16" localSheetId="1">#REF!</definedName>
    <definedName name="Pasterange16">#REF!</definedName>
    <definedName name="Pasterange17" localSheetId="1">#REF!</definedName>
    <definedName name="Pasterange17">#REF!</definedName>
    <definedName name="Pasterange18" localSheetId="1">#REF!</definedName>
    <definedName name="Pasterange18">#REF!</definedName>
    <definedName name="Pasterange19" localSheetId="1">#REF!</definedName>
    <definedName name="Pasterange19">#REF!</definedName>
    <definedName name="Pasterange2" localSheetId="1">#REF!</definedName>
    <definedName name="Pasterange2">#REF!</definedName>
    <definedName name="Pasterange20" localSheetId="1">#REF!</definedName>
    <definedName name="Pasterange20">#REF!</definedName>
    <definedName name="Pasterange21" localSheetId="1">#REF!</definedName>
    <definedName name="Pasterange21">#REF!</definedName>
    <definedName name="Pasterange22" localSheetId="1">#REF!</definedName>
    <definedName name="Pasterange22">#REF!</definedName>
    <definedName name="Pasterange23" localSheetId="1">#REF!</definedName>
    <definedName name="Pasterange23">#REF!</definedName>
    <definedName name="Pasterange24" localSheetId="1">#REF!</definedName>
    <definedName name="Pasterange24">#REF!</definedName>
    <definedName name="Pasterange25" localSheetId="1">#REF!</definedName>
    <definedName name="Pasterange25">#REF!</definedName>
    <definedName name="Pasterange26" localSheetId="1">#REF!</definedName>
    <definedName name="Pasterange26">#REF!</definedName>
    <definedName name="Pasterange27" localSheetId="1">#REF!</definedName>
    <definedName name="Pasterange27">#REF!</definedName>
    <definedName name="Pasterange28" localSheetId="1">#REF!</definedName>
    <definedName name="Pasterange28">#REF!</definedName>
    <definedName name="Pasterange29" localSheetId="1">#REF!</definedName>
    <definedName name="Pasterange29">#REF!</definedName>
    <definedName name="Pasterange3" localSheetId="1">#REF!</definedName>
    <definedName name="Pasterange3">#REF!</definedName>
    <definedName name="Pasterange30" localSheetId="1">#REF!</definedName>
    <definedName name="Pasterange30">#REF!</definedName>
    <definedName name="Pasterange31" localSheetId="1">#REF!</definedName>
    <definedName name="Pasterange31">#REF!</definedName>
    <definedName name="Pasterange32" localSheetId="1">#REF!</definedName>
    <definedName name="Pasterange32">#REF!</definedName>
    <definedName name="Pasterange33" localSheetId="1">#REF!</definedName>
    <definedName name="Pasterange33">#REF!</definedName>
    <definedName name="Pasterange34" localSheetId="1">#REF!</definedName>
    <definedName name="Pasterange34">#REF!</definedName>
    <definedName name="Pasterange35" localSheetId="1">#REF!</definedName>
    <definedName name="Pasterange35">#REF!</definedName>
    <definedName name="Pasterange36" localSheetId="1">#REF!</definedName>
    <definedName name="Pasterange36">#REF!</definedName>
    <definedName name="Pasterange37" localSheetId="1">#REF!</definedName>
    <definedName name="Pasterange37">#REF!</definedName>
    <definedName name="Pasterange38" localSheetId="1">#REF!</definedName>
    <definedName name="Pasterange38">#REF!</definedName>
    <definedName name="Pasterange39" localSheetId="1">#REF!</definedName>
    <definedName name="Pasterange39">#REF!</definedName>
    <definedName name="Pasterange4" localSheetId="1">#REF!</definedName>
    <definedName name="Pasterange4">#REF!</definedName>
    <definedName name="Pasterange40" localSheetId="1">#REF!</definedName>
    <definedName name="Pasterange40">#REF!</definedName>
    <definedName name="Pasterange41" localSheetId="1">#REF!</definedName>
    <definedName name="Pasterange41">#REF!</definedName>
    <definedName name="Pasterange42" localSheetId="1">#REF!</definedName>
    <definedName name="Pasterange42">#REF!</definedName>
    <definedName name="Pasterange43" localSheetId="1">#REF!</definedName>
    <definedName name="Pasterange43">#REF!</definedName>
    <definedName name="Pasterange44" localSheetId="1">#REF!</definedName>
    <definedName name="Pasterange44">#REF!</definedName>
    <definedName name="Pasterange45" localSheetId="1">#REF!</definedName>
    <definedName name="Pasterange45">#REF!</definedName>
    <definedName name="Pasterange46" localSheetId="1">#REF!</definedName>
    <definedName name="Pasterange46">#REF!</definedName>
    <definedName name="Pasterange47" localSheetId="1">#REF!</definedName>
    <definedName name="Pasterange47">#REF!</definedName>
    <definedName name="Pasterange48" localSheetId="1">#REF!</definedName>
    <definedName name="Pasterange48">#REF!</definedName>
    <definedName name="Pasterange49" localSheetId="1">#REF!</definedName>
    <definedName name="Pasterange49">#REF!</definedName>
    <definedName name="Pasterange5" localSheetId="1">#REF!</definedName>
    <definedName name="Pasterange5">#REF!</definedName>
    <definedName name="Pasterange50" localSheetId="1">#REF!</definedName>
    <definedName name="Pasterange50">#REF!</definedName>
    <definedName name="Pasterange51" localSheetId="1">#REF!</definedName>
    <definedName name="Pasterange51">#REF!</definedName>
    <definedName name="Pasterange52" localSheetId="1">#REF!</definedName>
    <definedName name="Pasterange52">#REF!</definedName>
    <definedName name="Pasterange53" localSheetId="1">#REF!</definedName>
    <definedName name="Pasterange53">#REF!</definedName>
    <definedName name="Pasterange54" localSheetId="1">#REF!</definedName>
    <definedName name="Pasterange54">#REF!</definedName>
    <definedName name="Pasterange55" localSheetId="1">#REF!</definedName>
    <definedName name="Pasterange55">#REF!</definedName>
    <definedName name="Pasterange56" localSheetId="1">#REF!</definedName>
    <definedName name="Pasterange56">#REF!</definedName>
    <definedName name="Pasterange57" localSheetId="1">#REF!</definedName>
    <definedName name="Pasterange57">#REF!</definedName>
    <definedName name="Pasterange58" localSheetId="1">#REF!</definedName>
    <definedName name="Pasterange58">#REF!</definedName>
    <definedName name="Pasterange59" localSheetId="1">#REF!</definedName>
    <definedName name="Pasterange59">#REF!</definedName>
    <definedName name="Pasterange6" localSheetId="1">#REF!</definedName>
    <definedName name="Pasterange6">#REF!</definedName>
    <definedName name="Pasterange60" localSheetId="1">#REF!</definedName>
    <definedName name="Pasterange60">#REF!</definedName>
    <definedName name="Pasterange61" localSheetId="1">#REF!</definedName>
    <definedName name="Pasterange61">#REF!</definedName>
    <definedName name="Pasterange62" localSheetId="1">#REF!</definedName>
    <definedName name="Pasterange62">#REF!</definedName>
    <definedName name="Pasterange63" localSheetId="1">#REF!</definedName>
    <definedName name="Pasterange63">#REF!</definedName>
    <definedName name="Pasterange64" localSheetId="1">#REF!</definedName>
    <definedName name="Pasterange64">#REF!</definedName>
    <definedName name="Pasterange65" localSheetId="1">#REF!</definedName>
    <definedName name="Pasterange65">#REF!</definedName>
    <definedName name="Pasterange66" localSheetId="1">#REF!</definedName>
    <definedName name="Pasterange66">#REF!</definedName>
    <definedName name="Pasterange67" localSheetId="1">#REF!</definedName>
    <definedName name="Pasterange67">#REF!</definedName>
    <definedName name="Pasterange68" localSheetId="1">#REF!</definedName>
    <definedName name="Pasterange68">#REF!</definedName>
    <definedName name="Pasterange7" localSheetId="1">#REF!</definedName>
    <definedName name="Pasterange7">#REF!</definedName>
    <definedName name="Pasterange8" localSheetId="1">#REF!</definedName>
    <definedName name="Pasterange8">#REF!</definedName>
    <definedName name="Pasterange9" localSheetId="1">#REF!</definedName>
    <definedName name="Pasterange9">#REF!</definedName>
    <definedName name="_xlnm.Print_Area" localSheetId="0">'Time Series'!$A$2:$P$36</definedName>
    <definedName name="_xlnm.Print_Area" localSheetId="1">'Time Series (Detail)'!$A$2:$L$104</definedName>
    <definedName name="RBN" localSheetId="1">'[2]note 19'!#REF!</definedName>
    <definedName name="RBN">'[2]note 19'!#REF!</definedName>
    <definedName name="rec_last1">OFFSET('[3]Graphing'!$J$3,'[3]Graphing'!$E$21,0,'[3]Graphing'!$E$23,1)</definedName>
    <definedName name="rec_last2">OFFSET('[3]Graphing'!$K$3,'[3]Graphing'!$E$21,0,'[3]Graphing'!$E$23,1)</definedName>
    <definedName name="rec_now">OFFSET('[3]Graphing'!$I$3,'[3]Graphing'!$E$21,0,'[3]Graphing'!$E$23,1)</definedName>
    <definedName name="rev_last1">OFFSET('[3]Graphing'!$G$3,'[3]Graphing'!$E$21,0,'[3]Graphing'!$E$23,1)</definedName>
    <definedName name="rev_last2">OFFSET('[3]Graphing'!$H$3,'[3]Graphing'!$E$21,0,'[3]Graphing'!$E$23,1)</definedName>
    <definedName name="rev_now">OFFSET('[3]Graphing'!$F$3,'[3]Graphing'!$E$21,0,'[3]Graphing'!$E$23,1)</definedName>
    <definedName name="Scale">1000</definedName>
    <definedName name="Summary" localSheetId="1">#REF!</definedName>
    <definedName name="Summary">#REF!</definedName>
    <definedName name="TBills" localSheetId="1">'[2]note 19'!#REF!</definedName>
    <definedName name="TBills">'[2]note 19'!#REF!</definedName>
    <definedName name="USD" localSheetId="1">'[2]note 19'!#REF!</definedName>
    <definedName name="USD">'[2]note 19'!#REF!</definedName>
    <definedName name="wrn.CASH._.REPORT." localSheetId="0" hidden="1">{"CASH BALANCING",#N/A,FALSE,"CASH";"CASH REPORT",#N/A,FALSE,"CASH"}</definedName>
    <definedName name="wrn.CASH._.REPORT." localSheetId="1" hidden="1">{"CASH BALANCING",#N/A,FALSE,"CASH";"CASH REPORT",#N/A,FALSE,"CASH"}</definedName>
    <definedName name="wrn.CASH._.REPORT." hidden="1">{"CASH BALANCING",#N/A,FALSE,"CASH";"CASH REPORT",#N/A,FALSE,"CASH"}</definedName>
    <definedName name="wrn.CASH._.SCHEDULE." localSheetId="0" hidden="1">{"DSBT",#N/A,FALSE,"DSBT";"CASHPAY",#N/A,FALSE,"CASHPAY"}</definedName>
    <definedName name="wrn.CASH._.SCHEDULE." localSheetId="1" hidden="1">{"DSBT",#N/A,FALSE,"DSBT";"CASHPAY",#N/A,FALSE,"CASHPAY"}</definedName>
    <definedName name="wrn.CASH._.SCHEDULE." hidden="1">{"DSBT",#N/A,FALSE,"DSBT";"CASHPAY",#N/A,FALSE,"CASHPAY"}</definedName>
    <definedName name="wrn.CASHDR._.PORT." localSheetId="0" hidden="1">{"CASH BALANCING",#N/A,FALSE,"CASH";"CASH REPORT",#N/A,FALSE,"CASH"}</definedName>
    <definedName name="wrn.CASHDR._.PORT." localSheetId="1" hidden="1">{"CASH BALANCING",#N/A,FALSE,"CASH";"CASH REPORT",#N/A,FALSE,"CASH"}</definedName>
    <definedName name="wrn.CASHDR._.PORT." hidden="1">{"CASH BALANCING",#N/A,FALSE,"CASH";"CASH REPORT",#N/A,FALSE,"CASH"}</definedName>
    <definedName name="wrn.DISBURSE." localSheetId="0" hidden="1">{"DISPAG1",#N/A,FALSE,"DISBURSE";"DISPAG2",#N/A,FALSE,"DISBURSE";"ACTDIS",#N/A,FALSE,"DISBURSE";"ACTOUT",#N/A,FALSE,"DISBURSE";"TOTDIFF",#N/A,FALSE,"DISBURSE";"REVDIS",#N/A,FALSE,"DISBURSE"}</definedName>
    <definedName name="wrn.DISBURSE." localSheetId="1" hidden="1">{"DISPAG1",#N/A,FALSE,"DISBURSE";"DISPAG2",#N/A,FALSE,"DISBURSE";"ACTDIS",#N/A,FALSE,"DISBURSE";"ACTOUT",#N/A,FALSE,"DISBURSE";"TOTDIFF",#N/A,FALSE,"DISBURSE";"REVDIS",#N/A,FALSE,"DISBURSE"}</definedName>
    <definedName name="wrn.DISBURSE." hidden="1">{"DISPAG1",#N/A,FALSE,"DISBURSE";"DISPAG2",#N/A,FALSE,"DISBURSE";"ACTDIS",#N/A,FALSE,"DISBURSE";"ACTOUT",#N/A,FALSE,"DISBURSE";"TOTDIFF",#N/A,FALSE,"DISBURSE";"REVDIS",#N/A,FALSE,"DISBURSE"}</definedName>
    <definedName name="wrn.FMRB." localSheetId="0" hidden="1">{"ESTIMATES",#N/A,FALSE,"CASH"}</definedName>
    <definedName name="wrn.FMRB." localSheetId="1" hidden="1">{"ESTIMATES",#N/A,FALSE,"CASH"}</definedName>
    <definedName name="wrn.FMRB." hidden="1">{"ESTIMATES",#N/A,FALSE,"CASH"}</definedName>
    <definedName name="x" localSheetId="1">#REF!</definedName>
    <definedName name="x">#REF!</definedName>
    <definedName name="x_axis">OFFSET('[3]Graphing'!$B$3,'[3]Graphing'!$E$21,0,'[3]Graphing'!$E$23,1)</definedName>
    <definedName name="XEU" localSheetId="1">'[2]note 19'!#REF!</definedName>
    <definedName name="XEU">'[2]note 19'!#REF!</definedName>
  </definedNames>
  <calcPr fullCalcOnLoad="1"/>
</workbook>
</file>

<file path=xl/sharedStrings.xml><?xml version="1.0" encoding="utf-8"?>
<sst xmlns="http://schemas.openxmlformats.org/spreadsheetml/2006/main" count="145" uniqueCount="108">
  <si>
    <t>Net Worth</t>
  </si>
  <si>
    <t>Total liabilities</t>
  </si>
  <si>
    <t>Provisions</t>
  </si>
  <si>
    <t xml:space="preserve">Retirement plan liabilities </t>
  </si>
  <si>
    <t>Insurance liabilities</t>
  </si>
  <si>
    <t>Borrowings</t>
  </si>
  <si>
    <t>Deferred revenue</t>
  </si>
  <si>
    <t>Payables</t>
  </si>
  <si>
    <t>Issued currency</t>
  </si>
  <si>
    <t>Liabilities</t>
  </si>
  <si>
    <t>Total assets</t>
  </si>
  <si>
    <t>Intangible assets and goodwill</t>
  </si>
  <si>
    <t>Equity accounted investments</t>
  </si>
  <si>
    <t>Property, plant &amp; equipment</t>
  </si>
  <si>
    <t>Other assets</t>
  </si>
  <si>
    <t>Inventory</t>
  </si>
  <si>
    <t>Advances</t>
  </si>
  <si>
    <t>Share investments</t>
  </si>
  <si>
    <t>Marketable securities, deposits and derivatives in gain</t>
  </si>
  <si>
    <t>Receivables</t>
  </si>
  <si>
    <t>Cash and cash equivalents</t>
  </si>
  <si>
    <t>Core Crown revenue</t>
  </si>
  <si>
    <t>Core Crown tax revenue</t>
  </si>
  <si>
    <t xml:space="preserve">Assets </t>
  </si>
  <si>
    <t>NZ IFRS</t>
  </si>
  <si>
    <t>$ millions</t>
  </si>
  <si>
    <t>Actual</t>
  </si>
  <si>
    <t xml:space="preserve"> Actual </t>
  </si>
  <si>
    <t>June Years</t>
  </si>
  <si>
    <t>OLD GAAP</t>
  </si>
  <si>
    <t>ACC levy receivables</t>
  </si>
  <si>
    <t>Other levies, fines and penalty receivables</t>
  </si>
  <si>
    <t>Reinsurance receivables</t>
  </si>
  <si>
    <t>Trade and other receivables</t>
  </si>
  <si>
    <t>Marketable securities</t>
  </si>
  <si>
    <t>Long term deposits</t>
  </si>
  <si>
    <t>Derivatives in gain</t>
  </si>
  <si>
    <t>IMF financial assets</t>
  </si>
  <si>
    <t>Total receivables</t>
  </si>
  <si>
    <t>Total marketable securities, deposits and derivatives in gain</t>
  </si>
  <si>
    <t>Kiwibank mortgages</t>
  </si>
  <si>
    <t>Student loans</t>
  </si>
  <si>
    <t>Other loans</t>
  </si>
  <si>
    <t>Electricity generation assets</t>
  </si>
  <si>
    <t>Electricity distribution assets</t>
  </si>
  <si>
    <t>Specialist military equipment</t>
  </si>
  <si>
    <t>Aircraft (excluding military)</t>
  </si>
  <si>
    <t>Other plant and equipment</t>
  </si>
  <si>
    <t>Total property, plant &amp; equipment</t>
  </si>
  <si>
    <t>Accounts payable</t>
  </si>
  <si>
    <t>Total payables</t>
  </si>
  <si>
    <t>Government bonds</t>
  </si>
  <si>
    <t>Treasury bills</t>
  </si>
  <si>
    <t>Government retail stock</t>
  </si>
  <si>
    <t>Settlement deposits with Reserve Bank</t>
  </si>
  <si>
    <t>Derivatives in loss</t>
  </si>
  <si>
    <t>Finance lease liabilities</t>
  </si>
  <si>
    <t>Other borrowings</t>
  </si>
  <si>
    <t>Total borrowings</t>
  </si>
  <si>
    <t>ACC liability</t>
  </si>
  <si>
    <t>EQC property liability</t>
  </si>
  <si>
    <t>Southern Response liability</t>
  </si>
  <si>
    <t>Other insurance liability</t>
  </si>
  <si>
    <t>Inter-segment eliminations</t>
  </si>
  <si>
    <t>Total insurance liabilities</t>
  </si>
  <si>
    <t>Retirement plan liabilities</t>
  </si>
  <si>
    <t>Government Superannuation Fund</t>
  </si>
  <si>
    <t>Other</t>
  </si>
  <si>
    <t>Total retirement plan liabilities</t>
  </si>
  <si>
    <t>Employee entitlements</t>
  </si>
  <si>
    <t>ETS credits</t>
  </si>
  <si>
    <t>National Provident Fund guarantee</t>
  </si>
  <si>
    <t>Aircraft lease return costs</t>
  </si>
  <si>
    <t xml:space="preserve">Other </t>
  </si>
  <si>
    <t>Total provisions</t>
  </si>
  <si>
    <t>Taxpayer funds</t>
  </si>
  <si>
    <t>Property, plant and equipment revaluation reserve</t>
  </si>
  <si>
    <t>Investment revaluation reserve</t>
  </si>
  <si>
    <t>Cash flow hedge reserve</t>
  </si>
  <si>
    <t>Foreign currency translation reserve</t>
  </si>
  <si>
    <t>Share based payment reserve</t>
  </si>
  <si>
    <t>Net worth attributable to minority interests</t>
  </si>
  <si>
    <t>Total net worth</t>
  </si>
  <si>
    <t>Total advances</t>
  </si>
  <si>
    <t>Social benefit receivables</t>
  </si>
  <si>
    <t>Canterbury Red Zone support package</t>
  </si>
  <si>
    <t>Infrastructure costs</t>
  </si>
  <si>
    <t>Future retail deposit guarantee scheme payments</t>
  </si>
  <si>
    <t>Recoveries from receiverships</t>
  </si>
  <si>
    <t xml:space="preserve">Buildings </t>
  </si>
  <si>
    <r>
      <t>Tax receivables</t>
    </r>
    <r>
      <rPr>
        <vertAlign val="superscript"/>
        <sz val="9"/>
        <rFont val="Arial"/>
        <family val="2"/>
      </rPr>
      <t xml:space="preserve"> (1)</t>
    </r>
  </si>
  <si>
    <r>
      <t xml:space="preserve">Land </t>
    </r>
    <r>
      <rPr>
        <vertAlign val="superscript"/>
        <sz val="9"/>
        <rFont val="Arial"/>
        <family val="2"/>
      </rPr>
      <t>(2)</t>
    </r>
  </si>
  <si>
    <r>
      <t>State highways</t>
    </r>
    <r>
      <rPr>
        <vertAlign val="superscript"/>
        <sz val="9"/>
        <rFont val="Arial"/>
        <family val="2"/>
      </rPr>
      <t xml:space="preserve"> (2)</t>
    </r>
  </si>
  <si>
    <r>
      <t>Specified cultural and heritage assets</t>
    </r>
    <r>
      <rPr>
        <vertAlign val="superscript"/>
        <sz val="9"/>
        <rFont val="Arial"/>
        <family val="2"/>
      </rPr>
      <t xml:space="preserve"> (2)</t>
    </r>
  </si>
  <si>
    <r>
      <t xml:space="preserve">Rail network </t>
    </r>
    <r>
      <rPr>
        <vertAlign val="superscript"/>
        <sz val="9"/>
        <rFont val="Arial"/>
        <family val="2"/>
      </rPr>
      <t>(2)</t>
    </r>
  </si>
  <si>
    <r>
      <t xml:space="preserve">Taxes repayable </t>
    </r>
    <r>
      <rPr>
        <vertAlign val="superscript"/>
        <sz val="9"/>
        <rFont val="Arial"/>
        <family val="2"/>
      </rPr>
      <t>(1)</t>
    </r>
  </si>
  <si>
    <r>
      <t>Provision for Kyoto</t>
    </r>
    <r>
      <rPr>
        <vertAlign val="superscript"/>
        <sz val="9"/>
        <rFont val="Arial"/>
        <family val="2"/>
      </rPr>
      <t xml:space="preserve"> (3)</t>
    </r>
  </si>
  <si>
    <r>
      <t xml:space="preserve">Weathertight services financial assistance </t>
    </r>
    <r>
      <rPr>
        <vertAlign val="superscript"/>
        <sz val="9"/>
        <rFont val="Arial"/>
        <family val="2"/>
      </rPr>
      <t>(4)</t>
    </r>
  </si>
  <si>
    <t xml:space="preserve">From 2011 the land underneath state highways, rail network and cultural and heritage assets were include in the land asset class.  Previously such land was included as a </t>
  </si>
  <si>
    <t>component of the value of those separate classes of assets.</t>
  </si>
  <si>
    <t>The published 2014 numbers were adjusted to align to NZ Public Benefit Entity Standards.</t>
  </si>
  <si>
    <t>Amounts from 2014 were immaterial to record separately in the Financial Statements of the Government.</t>
  </si>
  <si>
    <t>NZ PBE</t>
  </si>
  <si>
    <t>From 2009 the Crown reported an intangible asset in relation to the Kyoto Protocol agreement.</t>
  </si>
  <si>
    <r>
      <t>The impact from the transition to NZ IFRS are outlined on pages 139 - 141 of the</t>
    </r>
    <r>
      <rPr>
        <i/>
        <sz val="8.5"/>
        <rFont val="Arial"/>
        <family val="2"/>
      </rPr>
      <t xml:space="preserve"> Financial Statements of the Government of New Zealand for the year ended 30 June 2008.</t>
    </r>
  </si>
  <si>
    <r>
      <t>The impact from the transition to NZ PBE standards are outlined on page 124 of the</t>
    </r>
    <r>
      <rPr>
        <i/>
        <sz val="8.5"/>
        <rFont val="Arial"/>
        <family val="2"/>
      </rPr>
      <t xml:space="preserve"> Financial Statements of the Government of New Zealand for the year ended 30 June 2015.</t>
    </r>
  </si>
  <si>
    <r>
      <t>Net Worth attributable to the Crown</t>
    </r>
    <r>
      <rPr>
        <b/>
        <vertAlign val="superscript"/>
        <sz val="8.5"/>
        <rFont val="Arial"/>
        <family val="2"/>
      </rPr>
      <t>1</t>
    </r>
  </si>
  <si>
    <r>
      <rPr>
        <vertAlign val="superscript"/>
        <sz val="8.5"/>
        <rFont val="Arial"/>
        <family val="2"/>
      </rPr>
      <t>1</t>
    </r>
    <r>
      <rPr>
        <sz val="8.5"/>
        <rFont val="Arial"/>
        <family val="2"/>
      </rPr>
      <t xml:space="preserve"> Represents the Crown's share of total assets and liabilities and excludes the minority interests'share of those assets and liabilities.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</si>
</sst>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;&quot;..  &quot;"/>
    <numFmt numFmtId="165" formatCode="#,##0.0_);\(#,##0.0\);&quot;..  &quot;"/>
    <numFmt numFmtId="166" formatCode="0.0%"/>
    <numFmt numFmtId="167" formatCode="0.000"/>
    <numFmt numFmtId="168" formatCode="#,##0.0_);\(#,##0.0\)"/>
    <numFmt numFmtId="169" formatCode="#,##0.000"/>
    <numFmt numFmtId="170" formatCode="[$-1409]dddd\,\ d\ mmmm\ yyyy"/>
    <numFmt numFmtId="171" formatCode="[$-1409]h:mm:ss\ AM/PM"/>
    <numFmt numFmtId="172" formatCode="0.0"/>
  </numFmts>
  <fonts count="54"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.5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vertAlign val="superscript"/>
      <sz val="8.5"/>
      <name val="Arial"/>
      <family val="2"/>
    </font>
    <font>
      <i/>
      <sz val="8.5"/>
      <name val="Arial"/>
      <family val="2"/>
    </font>
    <font>
      <b/>
      <vertAlign val="superscript"/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</borders>
  <cellStyleXfs count="8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3" fontId="2" fillId="0" borderId="0">
      <alignment/>
      <protection/>
    </xf>
    <xf numFmtId="0" fontId="34" fillId="32" borderId="7" applyNumberFormat="0" applyFont="0" applyAlignment="0" applyProtection="0"/>
    <xf numFmtId="2" fontId="9" fillId="0" borderId="0">
      <alignment horizontal="center"/>
      <protection/>
    </xf>
    <xf numFmtId="0" fontId="48" fillId="27" borderId="8" applyNumberFormat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33" borderId="9" applyNumberFormat="0" applyProtection="0">
      <alignment horizontal="center" vertical="top" wrapText="1"/>
    </xf>
    <xf numFmtId="0" fontId="6" fillId="1" borderId="10" applyNumberFormat="0" applyProtection="0">
      <alignment vertical="top" wrapText="1"/>
    </xf>
    <xf numFmtId="169" fontId="0" fillId="0" borderId="11" applyFill="0" applyProtection="0">
      <alignment horizontal="right" vertical="top"/>
    </xf>
    <xf numFmtId="169" fontId="6" fillId="0" borderId="9" applyFill="0" applyProtection="0">
      <alignment horizontal="right" vertical="top"/>
    </xf>
    <xf numFmtId="14" fontId="7" fillId="0" borderId="0" applyFont="0" applyFill="0" applyBorder="0" applyAlignment="0" applyProtection="0"/>
    <xf numFmtId="37" fontId="6" fillId="0" borderId="0">
      <alignment wrapText="1"/>
      <protection/>
    </xf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3" fillId="0" borderId="0" xfId="64" applyFont="1" applyFill="1">
      <alignment/>
      <protection/>
    </xf>
    <xf numFmtId="164" fontId="3" fillId="0" borderId="0" xfId="64" applyNumberFormat="1" applyFont="1" applyFill="1" applyAlignment="1">
      <alignment horizontal="right"/>
      <protection/>
    </xf>
    <xf numFmtId="164" fontId="3" fillId="0" borderId="0" xfId="64" applyNumberFormat="1" applyFont="1" applyFill="1" applyBorder="1" applyAlignment="1">
      <alignment horizontal="right"/>
      <protection/>
    </xf>
    <xf numFmtId="37" fontId="3" fillId="0" borderId="0" xfId="64" applyNumberFormat="1" applyFont="1" applyFill="1" applyBorder="1">
      <alignment/>
      <protection/>
    </xf>
    <xf numFmtId="3" fontId="3" fillId="0" borderId="13" xfId="64" applyFont="1" applyFill="1" applyBorder="1">
      <alignment/>
      <protection/>
    </xf>
    <xf numFmtId="164" fontId="3" fillId="0" borderId="13" xfId="64" applyNumberFormat="1" applyFont="1" applyFill="1" applyBorder="1" applyAlignment="1">
      <alignment horizontal="right"/>
      <protection/>
    </xf>
    <xf numFmtId="164" fontId="3" fillId="0" borderId="14" xfId="64" applyNumberFormat="1" applyFont="1" applyFill="1" applyBorder="1" applyAlignment="1">
      <alignment horizontal="right"/>
      <protection/>
    </xf>
    <xf numFmtId="37" fontId="3" fillId="0" borderId="13" xfId="64" applyNumberFormat="1" applyFont="1" applyFill="1" applyBorder="1">
      <alignment/>
      <protection/>
    </xf>
    <xf numFmtId="37" fontId="5" fillId="0" borderId="0" xfId="64" applyNumberFormat="1" applyFont="1" applyFill="1" applyBorder="1" applyAlignment="1">
      <alignment vertical="center"/>
      <protection/>
    </xf>
    <xf numFmtId="37" fontId="6" fillId="0" borderId="0" xfId="0" applyNumberFormat="1" applyFont="1" applyFill="1" applyBorder="1" applyAlignment="1">
      <alignment vertical="center" wrapText="1"/>
    </xf>
    <xf numFmtId="37" fontId="0" fillId="0" borderId="0" xfId="0" applyNumberFormat="1" applyFont="1" applyAlignment="1">
      <alignment wrapText="1"/>
    </xf>
    <xf numFmtId="37" fontId="0" fillId="0" borderId="0" xfId="0" applyNumberFormat="1" applyFont="1" applyFill="1" applyBorder="1" applyAlignment="1">
      <alignment wrapText="1"/>
    </xf>
    <xf numFmtId="164" fontId="3" fillId="0" borderId="15" xfId="64" applyNumberFormat="1" applyFont="1" applyFill="1" applyBorder="1" applyAlignment="1">
      <alignment horizontal="right"/>
      <protection/>
    </xf>
    <xf numFmtId="37" fontId="6" fillId="0" borderId="0" xfId="0" applyNumberFormat="1" applyFont="1" applyFill="1" applyBorder="1" applyAlignment="1">
      <alignment wrapText="1"/>
    </xf>
    <xf numFmtId="37" fontId="5" fillId="0" borderId="0" xfId="64" applyNumberFormat="1" applyFont="1" applyFill="1" applyBorder="1">
      <alignment/>
      <protection/>
    </xf>
    <xf numFmtId="37" fontId="0" fillId="0" borderId="0" xfId="0" applyNumberFormat="1" applyFill="1" applyBorder="1" applyAlignment="1">
      <alignment wrapText="1"/>
    </xf>
    <xf numFmtId="3" fontId="3" fillId="0" borderId="0" xfId="64" applyFont="1" applyFill="1" applyBorder="1">
      <alignment/>
      <protection/>
    </xf>
    <xf numFmtId="37" fontId="3" fillId="0" borderId="0" xfId="64" applyNumberFormat="1" applyFont="1" applyFill="1" applyBorder="1" applyAlignment="1">
      <alignment vertical="center"/>
      <protection/>
    </xf>
    <xf numFmtId="3" fontId="3" fillId="0" borderId="0" xfId="64" applyFont="1" applyFill="1" applyAlignment="1">
      <alignment vertical="center"/>
      <protection/>
    </xf>
    <xf numFmtId="3" fontId="3" fillId="0" borderId="0" xfId="64" applyFont="1" applyFill="1" applyBorder="1" applyAlignment="1">
      <alignment vertical="center"/>
      <protection/>
    </xf>
    <xf numFmtId="164" fontId="3" fillId="0" borderId="0" xfId="64" applyNumberFormat="1" applyFont="1" applyFill="1" applyBorder="1" applyAlignment="1">
      <alignment horizontal="right" vertical="center"/>
      <protection/>
    </xf>
    <xf numFmtId="164" fontId="5" fillId="0" borderId="0" xfId="64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5" fillId="0" borderId="0" xfId="64" applyNumberFormat="1" applyFont="1" applyFill="1" applyBorder="1" applyAlignment="1">
      <alignment horizontal="right" vertical="center"/>
      <protection/>
    </xf>
    <xf numFmtId="37" fontId="3" fillId="0" borderId="0" xfId="64" applyNumberFormat="1" applyFont="1" applyFill="1" applyBorder="1" applyAlignment="1">
      <alignment horizontal="right"/>
      <protection/>
    </xf>
    <xf numFmtId="164" fontId="5" fillId="0" borderId="15" xfId="64" applyNumberFormat="1" applyFont="1" applyFill="1" applyBorder="1" applyAlignment="1">
      <alignment horizontal="right" vertical="center"/>
      <protection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37" fontId="3" fillId="0" borderId="13" xfId="64" applyNumberFormat="1" applyFont="1" applyFill="1" applyBorder="1" applyAlignment="1">
      <alignment horizontal="right"/>
      <protection/>
    </xf>
    <xf numFmtId="0" fontId="52" fillId="34" borderId="13" xfId="63" applyFont="1" applyFill="1" applyBorder="1" applyAlignment="1">
      <alignment horizontal="left"/>
      <protection/>
    </xf>
    <xf numFmtId="0" fontId="53" fillId="34" borderId="16" xfId="0" applyFont="1" applyFill="1" applyBorder="1" applyAlignment="1">
      <alignment horizontal="center"/>
    </xf>
    <xf numFmtId="0" fontId="53" fillId="34" borderId="17" xfId="0" applyFont="1" applyFill="1" applyBorder="1" applyAlignment="1">
      <alignment horizontal="center"/>
    </xf>
    <xf numFmtId="37" fontId="3" fillId="0" borderId="16" xfId="64" applyNumberFormat="1" applyFont="1" applyFill="1" applyBorder="1" applyAlignment="1">
      <alignment horizontal="right"/>
      <protection/>
    </xf>
    <xf numFmtId="0" fontId="53" fillId="34" borderId="16" xfId="63" applyFont="1" applyFill="1" applyBorder="1" applyAlignment="1">
      <alignment horizontal="left"/>
      <protection/>
    </xf>
    <xf numFmtId="164" fontId="3" fillId="0" borderId="0" xfId="64" applyNumberFormat="1" applyFont="1" applyFill="1" applyAlignment="1">
      <alignment horizontal="right" vertical="center"/>
      <protection/>
    </xf>
    <xf numFmtId="164" fontId="5" fillId="0" borderId="11" xfId="64" applyNumberFormat="1" applyFont="1" applyFill="1" applyBorder="1" applyAlignment="1">
      <alignment horizontal="right"/>
      <protection/>
    </xf>
    <xf numFmtId="37" fontId="0" fillId="0" borderId="0" xfId="0" applyNumberFormat="1" applyFont="1" applyFill="1" applyBorder="1" applyAlignment="1">
      <alignment wrapText="1"/>
    </xf>
    <xf numFmtId="37" fontId="0" fillId="0" borderId="0" xfId="0" applyNumberFormat="1" applyFont="1" applyAlignment="1">
      <alignment wrapText="1"/>
    </xf>
    <xf numFmtId="37" fontId="6" fillId="0" borderId="0" xfId="64" applyNumberFormat="1" applyFont="1" applyFill="1" applyBorder="1" applyAlignment="1">
      <alignment vertical="center"/>
      <protection/>
    </xf>
    <xf numFmtId="37" fontId="0" fillId="0" borderId="0" xfId="64" applyNumberFormat="1" applyFont="1" applyFill="1" applyBorder="1">
      <alignment/>
      <protection/>
    </xf>
    <xf numFmtId="37" fontId="6" fillId="0" borderId="0" xfId="64" applyNumberFormat="1" applyFont="1" applyFill="1" applyBorder="1">
      <alignment/>
      <protection/>
    </xf>
    <xf numFmtId="3" fontId="0" fillId="0" borderId="0" xfId="64" applyFont="1" applyFill="1" applyAlignment="1">
      <alignment vertical="center"/>
      <protection/>
    </xf>
    <xf numFmtId="0" fontId="0" fillId="0" borderId="15" xfId="0" applyBorder="1" applyAlignment="1">
      <alignment horizontal="center"/>
    </xf>
    <xf numFmtId="3" fontId="3" fillId="0" borderId="15" xfId="64" applyFont="1" applyFill="1" applyBorder="1">
      <alignment/>
      <protection/>
    </xf>
    <xf numFmtId="0" fontId="0" fillId="0" borderId="0" xfId="0" applyBorder="1" applyAlignment="1">
      <alignment horizontal="center"/>
    </xf>
    <xf numFmtId="164" fontId="5" fillId="0" borderId="15" xfId="64" applyNumberFormat="1" applyFont="1" applyFill="1" applyBorder="1" applyAlignment="1">
      <alignment horizontal="right"/>
      <protection/>
    </xf>
    <xf numFmtId="3" fontId="4" fillId="0" borderId="15" xfId="0" applyNumberFormat="1" applyFont="1" applyFill="1" applyBorder="1" applyAlignment="1">
      <alignment horizontal="left" vertical="center" wrapText="1"/>
    </xf>
    <xf numFmtId="3" fontId="3" fillId="0" borderId="14" xfId="64" applyFont="1" applyFill="1" applyBorder="1">
      <alignment/>
      <protection/>
    </xf>
    <xf numFmtId="3" fontId="3" fillId="0" borderId="15" xfId="64" applyFont="1" applyFill="1" applyBorder="1" applyAlignment="1">
      <alignment vertical="center"/>
      <protection/>
    </xf>
    <xf numFmtId="37" fontId="12" fillId="0" borderId="0" xfId="64" applyNumberFormat="1" applyFont="1" applyFill="1" applyBorder="1">
      <alignment/>
      <protection/>
    </xf>
    <xf numFmtId="164" fontId="5" fillId="0" borderId="0" xfId="64" applyNumberFormat="1" applyFont="1" applyFill="1" applyBorder="1" applyAlignment="1">
      <alignment horizontal="center"/>
      <protection/>
    </xf>
    <xf numFmtId="164" fontId="5" fillId="0" borderId="0" xfId="64" applyNumberFormat="1" applyFont="1" applyFill="1" applyBorder="1" applyAlignment="1">
      <alignment horizontal="center" vertical="center"/>
      <protection/>
    </xf>
    <xf numFmtId="164" fontId="5" fillId="0" borderId="11" xfId="64" applyNumberFormat="1" applyFont="1" applyFill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- Style1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rmal 6" xfId="63"/>
    <cellStyle name="Normal_Fiscal Outlook Tables and Figures" xfId="64"/>
    <cellStyle name="Note" xfId="65"/>
    <cellStyle name="number" xfId="66"/>
    <cellStyle name="Output" xfId="67"/>
    <cellStyle name="Percent" xfId="68"/>
    <cellStyle name="Percent 2" xfId="69"/>
    <cellStyle name="Percent 2 2" xfId="70"/>
    <cellStyle name="Percent 2 23" xfId="71"/>
    <cellStyle name="Percent 3" xfId="72"/>
    <cellStyle name="Style 21" xfId="73"/>
    <cellStyle name="Style 22" xfId="74"/>
    <cellStyle name="Style 23" xfId="75"/>
    <cellStyle name="Style 24" xfId="76"/>
    <cellStyle name="Style 25" xfId="77"/>
    <cellStyle name="Style 26" xfId="78"/>
    <cellStyle name="Text Heading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6</xdr:row>
      <xdr:rowOff>47625</xdr:rowOff>
    </xdr:from>
    <xdr:to>
      <xdr:col>12</xdr:col>
      <xdr:colOff>523875</xdr:colOff>
      <xdr:row>6</xdr:row>
      <xdr:rowOff>104775</xdr:rowOff>
    </xdr:to>
    <xdr:sp>
      <xdr:nvSpPr>
        <xdr:cNvPr id="1" name="Right Arrow 1"/>
        <xdr:cNvSpPr>
          <a:spLocks/>
        </xdr:cNvSpPr>
      </xdr:nvSpPr>
      <xdr:spPr>
        <a:xfrm>
          <a:off x="7972425" y="1047750"/>
          <a:ext cx="1790700" cy="47625"/>
        </a:xfrm>
        <a:prstGeom prst="rightArrow">
          <a:avLst>
            <a:gd name="adj" fmla="val 4839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47625</xdr:rowOff>
    </xdr:from>
    <xdr:to>
      <xdr:col>9</xdr:col>
      <xdr:colOff>66675</xdr:colOff>
      <xdr:row>6</xdr:row>
      <xdr:rowOff>114300</xdr:rowOff>
    </xdr:to>
    <xdr:sp>
      <xdr:nvSpPr>
        <xdr:cNvPr id="2" name="Left Arrow 2"/>
        <xdr:cNvSpPr>
          <a:spLocks/>
        </xdr:cNvSpPr>
      </xdr:nvSpPr>
      <xdr:spPr>
        <a:xfrm>
          <a:off x="5695950" y="1047750"/>
          <a:ext cx="1809750" cy="66675"/>
        </a:xfrm>
        <a:prstGeom prst="leftArrow">
          <a:avLst>
            <a:gd name="adj" fmla="val -4810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6</xdr:row>
      <xdr:rowOff>66675</xdr:rowOff>
    </xdr:from>
    <xdr:to>
      <xdr:col>5</xdr:col>
      <xdr:colOff>571500</xdr:colOff>
      <xdr:row>6</xdr:row>
      <xdr:rowOff>114300</xdr:rowOff>
    </xdr:to>
    <xdr:sp>
      <xdr:nvSpPr>
        <xdr:cNvPr id="3" name="Right Arrow 3"/>
        <xdr:cNvSpPr>
          <a:spLocks/>
        </xdr:cNvSpPr>
      </xdr:nvSpPr>
      <xdr:spPr>
        <a:xfrm>
          <a:off x="4810125" y="1066800"/>
          <a:ext cx="800100" cy="47625"/>
        </a:xfrm>
        <a:prstGeom prst="rightArrow">
          <a:avLst>
            <a:gd name="adj" fmla="val 462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66675</xdr:rowOff>
    </xdr:from>
    <xdr:to>
      <xdr:col>3</xdr:col>
      <xdr:colOff>285750</xdr:colOff>
      <xdr:row>6</xdr:row>
      <xdr:rowOff>114300</xdr:rowOff>
    </xdr:to>
    <xdr:sp>
      <xdr:nvSpPr>
        <xdr:cNvPr id="4" name="Left Arrow 4"/>
        <xdr:cNvSpPr>
          <a:spLocks/>
        </xdr:cNvSpPr>
      </xdr:nvSpPr>
      <xdr:spPr>
        <a:xfrm>
          <a:off x="3267075" y="1066800"/>
          <a:ext cx="857250" cy="47625"/>
        </a:xfrm>
        <a:prstGeom prst="leftArrow">
          <a:avLst>
            <a:gd name="adj" fmla="val -4709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6</xdr:row>
      <xdr:rowOff>47625</xdr:rowOff>
    </xdr:from>
    <xdr:to>
      <xdr:col>15</xdr:col>
      <xdr:colOff>581025</xdr:colOff>
      <xdr:row>6</xdr:row>
      <xdr:rowOff>104775</xdr:rowOff>
    </xdr:to>
    <xdr:sp>
      <xdr:nvSpPr>
        <xdr:cNvPr id="5" name="Right Arrow 5"/>
        <xdr:cNvSpPr>
          <a:spLocks/>
        </xdr:cNvSpPr>
      </xdr:nvSpPr>
      <xdr:spPr>
        <a:xfrm>
          <a:off x="11287125" y="1047750"/>
          <a:ext cx="333375" cy="47625"/>
        </a:xfrm>
        <a:prstGeom prst="rightArrow">
          <a:avLst>
            <a:gd name="adj" fmla="val 42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6</xdr:row>
      <xdr:rowOff>47625</xdr:rowOff>
    </xdr:from>
    <xdr:to>
      <xdr:col>13</xdr:col>
      <xdr:colOff>390525</xdr:colOff>
      <xdr:row>6</xdr:row>
      <xdr:rowOff>104775</xdr:rowOff>
    </xdr:to>
    <xdr:sp>
      <xdr:nvSpPr>
        <xdr:cNvPr id="6" name="Left Arrow 6"/>
        <xdr:cNvSpPr>
          <a:spLocks/>
        </xdr:cNvSpPr>
      </xdr:nvSpPr>
      <xdr:spPr>
        <a:xfrm>
          <a:off x="9858375" y="1047750"/>
          <a:ext cx="371475" cy="47625"/>
        </a:xfrm>
        <a:prstGeom prst="leftArrow">
          <a:avLst>
            <a:gd name="adj" fmla="val -435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6</xdr:row>
      <xdr:rowOff>66675</xdr:rowOff>
    </xdr:from>
    <xdr:to>
      <xdr:col>8</xdr:col>
      <xdr:colOff>476250</xdr:colOff>
      <xdr:row>6</xdr:row>
      <xdr:rowOff>114300</xdr:rowOff>
    </xdr:to>
    <xdr:sp>
      <xdr:nvSpPr>
        <xdr:cNvPr id="1" name="Right Arrow 1"/>
        <xdr:cNvSpPr>
          <a:spLocks/>
        </xdr:cNvSpPr>
      </xdr:nvSpPr>
      <xdr:spPr>
        <a:xfrm>
          <a:off x="5810250" y="1066800"/>
          <a:ext cx="1638300" cy="47625"/>
        </a:xfrm>
        <a:prstGeom prst="rightArrow">
          <a:avLst>
            <a:gd name="adj" fmla="val 485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47625</xdr:rowOff>
    </xdr:from>
    <xdr:to>
      <xdr:col>5</xdr:col>
      <xdr:colOff>38100</xdr:colOff>
      <xdr:row>6</xdr:row>
      <xdr:rowOff>114300</xdr:rowOff>
    </xdr:to>
    <xdr:sp>
      <xdr:nvSpPr>
        <xdr:cNvPr id="2" name="Left Arrow 2"/>
        <xdr:cNvSpPr>
          <a:spLocks/>
        </xdr:cNvSpPr>
      </xdr:nvSpPr>
      <xdr:spPr>
        <a:xfrm>
          <a:off x="3390900" y="1047750"/>
          <a:ext cx="1819275" cy="66675"/>
        </a:xfrm>
        <a:prstGeom prst="leftArrow">
          <a:avLst>
            <a:gd name="adj" fmla="val -4810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6</xdr:row>
      <xdr:rowOff>38100</xdr:rowOff>
    </xdr:from>
    <xdr:to>
      <xdr:col>12</xdr:col>
      <xdr:colOff>9525</xdr:colOff>
      <xdr:row>6</xdr:row>
      <xdr:rowOff>114300</xdr:rowOff>
    </xdr:to>
    <xdr:sp>
      <xdr:nvSpPr>
        <xdr:cNvPr id="3" name="Right Arrow 5"/>
        <xdr:cNvSpPr>
          <a:spLocks/>
        </xdr:cNvSpPr>
      </xdr:nvSpPr>
      <xdr:spPr>
        <a:xfrm>
          <a:off x="9010650" y="1038225"/>
          <a:ext cx="371475" cy="76200"/>
        </a:xfrm>
        <a:prstGeom prst="rightArrow">
          <a:avLst>
            <a:gd name="adj" fmla="val 3918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57150</xdr:rowOff>
    </xdr:from>
    <xdr:to>
      <xdr:col>9</xdr:col>
      <xdr:colOff>390525</xdr:colOff>
      <xdr:row>6</xdr:row>
      <xdr:rowOff>123825</xdr:rowOff>
    </xdr:to>
    <xdr:sp>
      <xdr:nvSpPr>
        <xdr:cNvPr id="4" name="Left Arrow 6"/>
        <xdr:cNvSpPr>
          <a:spLocks/>
        </xdr:cNvSpPr>
      </xdr:nvSpPr>
      <xdr:spPr>
        <a:xfrm>
          <a:off x="7591425" y="1057275"/>
          <a:ext cx="371475" cy="66675"/>
        </a:xfrm>
        <a:prstGeom prst="leftArrow">
          <a:avLst>
            <a:gd name="adj" fmla="val -4102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Investment%20statement\2010%20HYEFU\HYEFU%2010%20Linked%20Accounts%20for%20I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fis-02\Year%20end\Current%20Form\Accounts\publishing\Accoun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NrPortbl\iManage\KEENEM\763757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rPortbl\iManage\HASLAMN\1264192_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 tables"/>
      <sheetName val="Perform"/>
      <sheetName val="Fun Class"/>
      <sheetName val="Cash flows"/>
      <sheetName val="CF Rec and SOCI"/>
      <sheetName val="Net worth"/>
      <sheetName val="Position"/>
      <sheetName val="Borrowings"/>
      <sheetName val="Commit &amp; Cont"/>
      <sheetName val="Notes 1-10"/>
      <sheetName val="Note 11-16"/>
      <sheetName val="Notes 17-21"/>
      <sheetName val="Note 22"/>
      <sheetName val="2010 Actual"/>
      <sheetName val="2011 Forecast"/>
      <sheetName val="2012 Forecast"/>
      <sheetName val="2013 Forecast"/>
      <sheetName val="2014 Forecast"/>
      <sheetName val="2015 Forecast "/>
      <sheetName val="FSM Data"/>
      <sheetName val="FSM data old version"/>
      <sheetName val="Graphs"/>
      <sheetName val="Control"/>
      <sheetName val="Cross Chec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form"/>
      <sheetName val="Position"/>
      <sheetName val="Mvts in equity"/>
      <sheetName val="Cash flows"/>
      <sheetName val="Borrowings"/>
      <sheetName val="Mkt values"/>
      <sheetName val="Maturity"/>
      <sheetName val="Movements"/>
      <sheetName val="Commitments"/>
      <sheetName val="Notes 1-5"/>
      <sheetName val="Notes 6,7,8"/>
      <sheetName val="SOE CE Fin Perf"/>
      <sheetName val="SOE CE BS"/>
      <sheetName val="SOE CE Summary"/>
      <sheetName val="Notes 10 - 13"/>
      <sheetName val="Note 15"/>
      <sheetName val="Note 16"/>
      <sheetName val="Note 17"/>
      <sheetName val="note 19"/>
      <sheetName val="Xchecks"/>
      <sheetName val="analysis accounts"/>
      <sheetName val="consistency analys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ttons"/>
      <sheetName val="Assumptions"/>
      <sheetName val="UOMI"/>
      <sheetName val="NRWTByPayer"/>
      <sheetName val="NRWTListed"/>
      <sheetName val="NRWTNoms"/>
      <sheetName val="OutturnData"/>
      <sheetName val="MacroInputs"/>
      <sheetName val="NZSFund"/>
      <sheetName val="ExAdj"/>
      <sheetName val="OpSurp"/>
      <sheetName val="AnnToQtr"/>
      <sheetName val="FIRST"/>
      <sheetName val="NRWT"/>
      <sheetName val="NRWTRex"/>
      <sheetName val="NRWTSumm"/>
      <sheetName val="FDWPbyPayer"/>
      <sheetName val="FDWP"/>
      <sheetName val="FDWPRex"/>
      <sheetName val="Dividends"/>
      <sheetName val="DWT"/>
      <sheetName val="DWTRex"/>
      <sheetName val="DWTSumm"/>
      <sheetName val="DWTDtl"/>
      <sheetName val="LossEqns"/>
      <sheetName val="ScratchPad"/>
      <sheetName val="Forecast"/>
      <sheetName val="Funds"/>
      <sheetName val="PandL"/>
      <sheetName val="MonthlySum"/>
      <sheetName val="AnnualSum"/>
      <sheetName val="AllRec"/>
      <sheetName val="SumAll"/>
      <sheetName val="ToSumFile"/>
      <sheetName val="ToAremos"/>
      <sheetName val="MonthTrak"/>
      <sheetName val="TrakChart"/>
      <sheetName val="TraxInput"/>
      <sheetName val="TrakCompare"/>
      <sheetName val="CompChart"/>
      <sheetName val="CompChartYTD"/>
      <sheetName val="Graphing"/>
      <sheetName val="OSvsCorptax"/>
      <sheetName val="CorpTaxJune"/>
      <sheetName val="OSJune"/>
      <sheetName val="Reckon"/>
      <sheetName val="ETRdata"/>
      <sheetName val="ETR1"/>
      <sheetName val="ETR2"/>
      <sheetName val="ETR3"/>
      <sheetName val="ETR4"/>
      <sheetName val="Alldivs"/>
    </sheetNames>
    <sheetDataSet>
      <sheetData sheetId="41">
        <row r="3">
          <cell r="C3" t="str">
            <v>2005 PREFU</v>
          </cell>
          <cell r="D3" t="str">
            <v>2005 BEFU</v>
          </cell>
          <cell r="E3" t="str">
            <v>2004 DEFU</v>
          </cell>
          <cell r="F3" t="str">
            <v>2005 PREFU</v>
          </cell>
          <cell r="G3" t="str">
            <v>2005 BEFU</v>
          </cell>
          <cell r="H3" t="str">
            <v>2004 DEFU</v>
          </cell>
          <cell r="I3" t="str">
            <v>2005 PREFU</v>
          </cell>
          <cell r="J3" t="str">
            <v>2005 BEFU</v>
          </cell>
          <cell r="K3" t="str">
            <v>2004 DEFU</v>
          </cell>
        </row>
        <row r="21">
          <cell r="E21">
            <v>1</v>
          </cell>
        </row>
        <row r="23">
          <cell r="E23">
            <v>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ummary"/>
      <sheetName val="Tables"/>
      <sheetName val="Capital"/>
      <sheetName val="Savings"/>
      <sheetName val="Maori related"/>
      <sheetName val="Speaker"/>
      <sheetName val="Act"/>
      <sheetName val="Maori"/>
      <sheetName val="United_Future"/>
      <sheetName val="Key"/>
      <sheetName val="English"/>
      <sheetName val="Brownlee"/>
      <sheetName val="Power"/>
      <sheetName val="Ryall"/>
      <sheetName val="N_Smith"/>
      <sheetName val="Collins"/>
      <sheetName val="Tolley"/>
      <sheetName val="Finlayson"/>
      <sheetName val="D_Carter"/>
      <sheetName val="McCully"/>
      <sheetName val="Groser"/>
      <sheetName val="Mapp"/>
      <sheetName val="Joyce"/>
      <sheetName val="Te_Heuheu"/>
      <sheetName val="Bennett"/>
      <sheetName val="Heatley"/>
      <sheetName val="Wong"/>
      <sheetName val="Coleman"/>
      <sheetName val="Wilkinson"/>
      <sheetName val="Williamson"/>
      <sheetName val="Worth"/>
      <sheetName val="J_Carter"/>
      <sheetName val="Adjustments"/>
      <sheetName val="Cabinet_Decisions"/>
      <sheetName val="Contingency ite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42"/>
  <sheetViews>
    <sheetView tabSelected="1" zoomScalePageLayoutView="0" workbookViewId="0" topLeftCell="A1">
      <selection activeCell="B42" sqref="B42"/>
    </sheetView>
  </sheetViews>
  <sheetFormatPr defaultColWidth="7.8515625" defaultRowHeight="12.75" customHeight="1" outlineLevelCol="1"/>
  <cols>
    <col min="1" max="1" width="2.7109375" style="4" customWidth="1"/>
    <col min="2" max="2" width="45.8515625" style="4" customWidth="1"/>
    <col min="3" max="7" width="9.00390625" style="2" customWidth="1" outlineLevel="1"/>
    <col min="8" max="8" width="9.00390625" style="3" customWidth="1" outlineLevel="1"/>
    <col min="9" max="10" width="9.00390625" style="2" customWidth="1" outlineLevel="1"/>
    <col min="11" max="14" width="9.00390625" style="1" customWidth="1" outlineLevel="1"/>
    <col min="15" max="16" width="9.00390625" style="1" customWidth="1"/>
    <col min="17" max="17" width="3.421875" style="1" customWidth="1"/>
    <col min="18" max="16384" width="7.8515625" style="1" customWidth="1"/>
  </cols>
  <sheetData>
    <row r="1" spans="2:18" s="19" customFormat="1" ht="15.75" customHeight="1">
      <c r="B1" s="18"/>
      <c r="C1" s="36"/>
      <c r="D1" s="36"/>
      <c r="E1" s="36"/>
      <c r="F1" s="36"/>
      <c r="G1" s="36"/>
      <c r="H1" s="21"/>
      <c r="I1" s="36"/>
      <c r="J1" s="36"/>
      <c r="K1" s="18"/>
      <c r="L1" s="18"/>
      <c r="M1" s="21"/>
      <c r="N1" s="21"/>
      <c r="O1" s="21"/>
      <c r="P1" s="21"/>
      <c r="Q1" s="21"/>
      <c r="R1" s="20"/>
    </row>
    <row r="2" spans="1:18" s="19" customFormat="1" ht="15.75" customHeight="1">
      <c r="A2" s="9"/>
      <c r="B2" s="18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0"/>
    </row>
    <row r="3" spans="1:18" s="19" customFormat="1" ht="15.75" customHeight="1">
      <c r="A3" s="9"/>
      <c r="B3" s="1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0"/>
    </row>
    <row r="4" spans="1:18" ht="12.75" customHeight="1">
      <c r="A4" s="35" t="s">
        <v>28</v>
      </c>
      <c r="B4" s="34"/>
      <c r="C4" s="32">
        <v>2003</v>
      </c>
      <c r="D4" s="32">
        <v>2004</v>
      </c>
      <c r="E4" s="32">
        <v>2005</v>
      </c>
      <c r="F4" s="32">
        <v>2006</v>
      </c>
      <c r="G4" s="33">
        <v>2007</v>
      </c>
      <c r="H4" s="32">
        <v>2008</v>
      </c>
      <c r="I4" s="32">
        <v>2009</v>
      </c>
      <c r="J4" s="32">
        <v>2010</v>
      </c>
      <c r="K4" s="32">
        <v>2011</v>
      </c>
      <c r="L4" s="32">
        <v>2012</v>
      </c>
      <c r="M4" s="32">
        <v>2013</v>
      </c>
      <c r="N4" s="33">
        <v>2014</v>
      </c>
      <c r="O4" s="32">
        <v>2015</v>
      </c>
      <c r="P4" s="32">
        <v>2016</v>
      </c>
      <c r="Q4" s="22"/>
      <c r="R4" s="17"/>
    </row>
    <row r="5" spans="1:18" ht="12.75" customHeight="1">
      <c r="A5" s="31"/>
      <c r="B5" s="30"/>
      <c r="C5" s="28" t="s">
        <v>27</v>
      </c>
      <c r="D5" s="28" t="s">
        <v>27</v>
      </c>
      <c r="E5" s="28" t="s">
        <v>27</v>
      </c>
      <c r="F5" s="28" t="s">
        <v>27</v>
      </c>
      <c r="G5" s="29" t="s">
        <v>27</v>
      </c>
      <c r="H5" s="28" t="s">
        <v>27</v>
      </c>
      <c r="I5" s="28" t="s">
        <v>26</v>
      </c>
      <c r="J5" s="28" t="s">
        <v>26</v>
      </c>
      <c r="K5" s="28" t="s">
        <v>26</v>
      </c>
      <c r="L5" s="28" t="s">
        <v>26</v>
      </c>
      <c r="M5" s="28" t="s">
        <v>26</v>
      </c>
      <c r="N5" s="29" t="s">
        <v>26</v>
      </c>
      <c r="O5" s="28" t="s">
        <v>26</v>
      </c>
      <c r="P5" s="28" t="s">
        <v>26</v>
      </c>
      <c r="Q5" s="22"/>
      <c r="R5" s="17"/>
    </row>
    <row r="6" spans="2:18" ht="6" customHeight="1">
      <c r="B6" s="26"/>
      <c r="C6" s="25"/>
      <c r="D6" s="25"/>
      <c r="E6" s="25"/>
      <c r="F6" s="25"/>
      <c r="G6" s="27"/>
      <c r="H6" s="25"/>
      <c r="I6" s="25"/>
      <c r="J6" s="25"/>
      <c r="K6" s="17"/>
      <c r="L6" s="17"/>
      <c r="M6" s="17"/>
      <c r="N6" s="45"/>
      <c r="O6" s="17"/>
      <c r="P6" s="17"/>
      <c r="Q6" s="17"/>
      <c r="R6" s="17"/>
    </row>
    <row r="7" spans="1:18" ht="12" customHeight="1">
      <c r="A7" s="4" t="s">
        <v>25</v>
      </c>
      <c r="B7" s="26"/>
      <c r="C7" s="53" t="s">
        <v>29</v>
      </c>
      <c r="D7" s="53"/>
      <c r="E7" s="53"/>
      <c r="F7" s="54"/>
      <c r="G7" s="55" t="s">
        <v>24</v>
      </c>
      <c r="H7" s="56"/>
      <c r="I7" s="56"/>
      <c r="J7" s="56"/>
      <c r="K7" s="56"/>
      <c r="L7" s="56"/>
      <c r="M7" s="56"/>
      <c r="N7" s="57" t="s">
        <v>102</v>
      </c>
      <c r="O7" s="58"/>
      <c r="P7" s="56"/>
      <c r="Q7" s="17"/>
      <c r="R7" s="17"/>
    </row>
    <row r="8" spans="2:18" ht="4.5" customHeight="1">
      <c r="B8" s="26"/>
      <c r="C8" s="25"/>
      <c r="D8" s="25"/>
      <c r="E8" s="25"/>
      <c r="F8" s="25"/>
      <c r="G8" s="24"/>
      <c r="H8" s="24"/>
      <c r="I8" s="24"/>
      <c r="J8" s="24"/>
      <c r="K8" s="24"/>
      <c r="L8" s="24"/>
      <c r="M8" s="24"/>
      <c r="N8" s="44"/>
      <c r="O8" s="46"/>
      <c r="P8" s="46"/>
      <c r="Q8" s="17"/>
      <c r="R8" s="17"/>
    </row>
    <row r="9" spans="1:16" s="19" customFormat="1" ht="12.75" customHeight="1">
      <c r="A9" s="9" t="s">
        <v>23</v>
      </c>
      <c r="B9" s="18"/>
      <c r="C9" s="3"/>
      <c r="D9" s="3"/>
      <c r="E9" s="3"/>
      <c r="F9" s="3"/>
      <c r="G9" s="13"/>
      <c r="H9" s="3"/>
      <c r="I9" s="3"/>
      <c r="J9" s="3"/>
      <c r="K9" s="17"/>
      <c r="L9" s="17"/>
      <c r="M9" s="17"/>
      <c r="N9" s="45"/>
      <c r="O9" s="17"/>
      <c r="P9" s="17"/>
    </row>
    <row r="10" spans="1:16" s="19" customFormat="1" ht="12.75" customHeight="1" hidden="1">
      <c r="A10" s="9"/>
      <c r="B10" s="4" t="s">
        <v>22</v>
      </c>
      <c r="C10" s="3">
        <v>40518</v>
      </c>
      <c r="D10" s="3">
        <v>43358</v>
      </c>
      <c r="E10" s="3">
        <v>47468</v>
      </c>
      <c r="F10" s="3">
        <v>50973</v>
      </c>
      <c r="G10" s="13">
        <v>50973</v>
      </c>
      <c r="H10" s="3">
        <v>56747</v>
      </c>
      <c r="I10" s="3">
        <v>56058</v>
      </c>
      <c r="J10" s="3">
        <v>57415</v>
      </c>
      <c r="K10" s="3">
        <v>61893</v>
      </c>
      <c r="L10" s="3">
        <v>65084</v>
      </c>
      <c r="M10" s="3">
        <v>65084</v>
      </c>
      <c r="N10" s="13">
        <v>65084</v>
      </c>
      <c r="O10" s="3"/>
      <c r="P10" s="3">
        <v>65084</v>
      </c>
    </row>
    <row r="11" spans="2:16" ht="12.75" customHeight="1" hidden="1">
      <c r="B11" s="4" t="s">
        <v>21</v>
      </c>
      <c r="C11" s="3">
        <v>43440.392706766914</v>
      </c>
      <c r="D11" s="3">
        <v>46219.47170676692</v>
      </c>
      <c r="E11" s="3">
        <v>51044.7082330827</v>
      </c>
      <c r="F11" s="3">
        <v>55735.11269172932</v>
      </c>
      <c r="G11" s="13">
        <v>55735.11269172932</v>
      </c>
      <c r="H11" s="3">
        <v>61819</v>
      </c>
      <c r="I11" s="3">
        <v>61207</v>
      </c>
      <c r="J11" s="3">
        <v>62888</v>
      </c>
      <c r="K11" s="3">
        <v>68408</v>
      </c>
      <c r="L11" s="3">
        <v>72161</v>
      </c>
      <c r="M11" s="3">
        <v>72161</v>
      </c>
      <c r="N11" s="13">
        <v>72161</v>
      </c>
      <c r="O11" s="3"/>
      <c r="P11" s="3">
        <v>72161</v>
      </c>
    </row>
    <row r="12" spans="2:16" ht="12.75" customHeight="1">
      <c r="B12" s="12" t="s">
        <v>20</v>
      </c>
      <c r="C12" s="3">
        <v>2732</v>
      </c>
      <c r="D12" s="3">
        <v>3450</v>
      </c>
      <c r="E12" s="3">
        <v>3710</v>
      </c>
      <c r="F12" s="3">
        <v>4168</v>
      </c>
      <c r="G12" s="13">
        <v>4162</v>
      </c>
      <c r="H12" s="3">
        <v>3804</v>
      </c>
      <c r="I12" s="3">
        <v>6268</v>
      </c>
      <c r="J12" s="3">
        <v>7774</v>
      </c>
      <c r="K12" s="3">
        <v>9801</v>
      </c>
      <c r="L12" s="3">
        <v>10686</v>
      </c>
      <c r="M12" s="3">
        <v>14924</v>
      </c>
      <c r="N12" s="13">
        <v>11888</v>
      </c>
      <c r="O12" s="3">
        <v>11982</v>
      </c>
      <c r="P12" s="3">
        <v>15617</v>
      </c>
    </row>
    <row r="13" spans="1:16" ht="12.75" customHeight="1">
      <c r="A13" s="15"/>
      <c r="B13" s="16" t="s">
        <v>19</v>
      </c>
      <c r="C13" s="3">
        <v>10143</v>
      </c>
      <c r="D13" s="3">
        <v>10587</v>
      </c>
      <c r="E13" s="3">
        <v>10883</v>
      </c>
      <c r="F13" s="3">
        <v>14474</v>
      </c>
      <c r="G13" s="13">
        <v>12057</v>
      </c>
      <c r="H13" s="3">
        <v>14158</v>
      </c>
      <c r="I13" s="3">
        <v>14619</v>
      </c>
      <c r="J13" s="3">
        <v>13884</v>
      </c>
      <c r="K13" s="3">
        <v>21690</v>
      </c>
      <c r="L13" s="3">
        <v>20956</v>
      </c>
      <c r="M13" s="3">
        <v>19883</v>
      </c>
      <c r="N13" s="13">
        <v>18221</v>
      </c>
      <c r="O13" s="3">
        <v>17602</v>
      </c>
      <c r="P13" s="3">
        <v>16789</v>
      </c>
    </row>
    <row r="14" spans="1:16" s="19" customFormat="1" ht="12.75" customHeight="1">
      <c r="A14" s="9"/>
      <c r="B14" s="12" t="s">
        <v>18</v>
      </c>
      <c r="C14" s="3">
        <v>16572</v>
      </c>
      <c r="D14" s="3">
        <v>16190</v>
      </c>
      <c r="E14" s="3">
        <v>22166</v>
      </c>
      <c r="F14" s="3">
        <v>28126</v>
      </c>
      <c r="G14" s="13">
        <v>33190</v>
      </c>
      <c r="H14" s="3">
        <v>41189</v>
      </c>
      <c r="I14" s="3">
        <v>45708</v>
      </c>
      <c r="J14" s="3">
        <v>43687</v>
      </c>
      <c r="K14" s="3">
        <v>49056</v>
      </c>
      <c r="L14" s="3">
        <v>48385</v>
      </c>
      <c r="M14" s="3">
        <v>44000</v>
      </c>
      <c r="N14" s="13">
        <v>48457</v>
      </c>
      <c r="O14" s="3">
        <v>54298</v>
      </c>
      <c r="P14" s="3">
        <v>53398</v>
      </c>
    </row>
    <row r="15" spans="2:16" ht="12.75" customHeight="1">
      <c r="B15" s="12" t="s">
        <v>17</v>
      </c>
      <c r="C15" s="3">
        <v>4734</v>
      </c>
      <c r="D15" s="3">
        <v>8446</v>
      </c>
      <c r="E15" s="3">
        <v>10896</v>
      </c>
      <c r="F15" s="3">
        <v>15394</v>
      </c>
      <c r="G15" s="13">
        <v>13581</v>
      </c>
      <c r="H15" s="3">
        <v>12964</v>
      </c>
      <c r="I15" s="3">
        <v>11160</v>
      </c>
      <c r="J15" s="3">
        <v>12179</v>
      </c>
      <c r="K15" s="3">
        <v>14248</v>
      </c>
      <c r="L15" s="3">
        <v>14385</v>
      </c>
      <c r="M15" s="3">
        <v>17359</v>
      </c>
      <c r="N15" s="13">
        <v>20596</v>
      </c>
      <c r="O15" s="3">
        <v>25408</v>
      </c>
      <c r="P15" s="3">
        <v>24217</v>
      </c>
    </row>
    <row r="16" spans="1:16" s="19" customFormat="1" ht="12.75" customHeight="1">
      <c r="A16" s="15"/>
      <c r="B16" s="11" t="s">
        <v>16</v>
      </c>
      <c r="C16" s="3">
        <v>6300</v>
      </c>
      <c r="D16" s="3">
        <v>7445</v>
      </c>
      <c r="E16" s="3">
        <v>8536</v>
      </c>
      <c r="F16" s="3">
        <v>8758</v>
      </c>
      <c r="G16" s="13">
        <v>10728</v>
      </c>
      <c r="H16" s="3">
        <v>12948</v>
      </c>
      <c r="I16" s="3">
        <v>15604</v>
      </c>
      <c r="J16" s="3">
        <v>18447</v>
      </c>
      <c r="K16" s="3">
        <v>20567</v>
      </c>
      <c r="L16" s="3">
        <v>21766</v>
      </c>
      <c r="M16" s="3">
        <v>22613</v>
      </c>
      <c r="N16" s="13">
        <v>24756</v>
      </c>
      <c r="O16" s="3">
        <v>26497</v>
      </c>
      <c r="P16" s="3">
        <v>28234</v>
      </c>
    </row>
    <row r="17" spans="1:16" s="19" customFormat="1" ht="12.75" customHeight="1">
      <c r="A17" s="15"/>
      <c r="B17" s="12" t="s">
        <v>15</v>
      </c>
      <c r="C17" s="3">
        <v>840</v>
      </c>
      <c r="D17" s="3">
        <v>888</v>
      </c>
      <c r="E17" s="3">
        <v>946</v>
      </c>
      <c r="F17" s="3">
        <v>907</v>
      </c>
      <c r="G17" s="13">
        <v>826</v>
      </c>
      <c r="H17" s="3">
        <v>964</v>
      </c>
      <c r="I17" s="3">
        <v>1082</v>
      </c>
      <c r="J17" s="3">
        <v>1160</v>
      </c>
      <c r="K17" s="3">
        <v>1308</v>
      </c>
      <c r="L17" s="3">
        <v>1234</v>
      </c>
      <c r="M17" s="3">
        <v>1140</v>
      </c>
      <c r="N17" s="13">
        <v>1099</v>
      </c>
      <c r="O17" s="3">
        <v>995</v>
      </c>
      <c r="P17" s="3">
        <v>1110</v>
      </c>
    </row>
    <row r="18" spans="1:16" s="19" customFormat="1" ht="12.75" customHeight="1">
      <c r="A18" s="15"/>
      <c r="B18" s="12" t="s">
        <v>14</v>
      </c>
      <c r="C18" s="3">
        <v>576</v>
      </c>
      <c r="D18" s="3">
        <v>510</v>
      </c>
      <c r="E18" s="3">
        <v>453</v>
      </c>
      <c r="F18" s="3">
        <v>898</v>
      </c>
      <c r="G18" s="13">
        <v>1527</v>
      </c>
      <c r="H18" s="3">
        <v>1663</v>
      </c>
      <c r="I18" s="3">
        <v>1630</v>
      </c>
      <c r="J18" s="3">
        <v>1661</v>
      </c>
      <c r="K18" s="3">
        <v>1996</v>
      </c>
      <c r="L18" s="3">
        <v>2134</v>
      </c>
      <c r="M18" s="3">
        <v>2295</v>
      </c>
      <c r="N18" s="13">
        <v>2510</v>
      </c>
      <c r="O18" s="3">
        <v>2389</v>
      </c>
      <c r="P18" s="3">
        <v>2914</v>
      </c>
    </row>
    <row r="19" spans="1:16" s="19" customFormat="1" ht="12.75" customHeight="1">
      <c r="A19" s="15"/>
      <c r="B19" s="12" t="s">
        <v>13</v>
      </c>
      <c r="C19" s="3">
        <v>52667</v>
      </c>
      <c r="D19" s="3">
        <v>57940</v>
      </c>
      <c r="E19" s="3">
        <v>67494</v>
      </c>
      <c r="F19" s="3">
        <v>79441</v>
      </c>
      <c r="G19" s="13">
        <v>95598</v>
      </c>
      <c r="H19" s="3">
        <v>103329</v>
      </c>
      <c r="I19" s="3">
        <v>110135</v>
      </c>
      <c r="J19" s="3">
        <v>113330</v>
      </c>
      <c r="K19" s="3">
        <v>114854</v>
      </c>
      <c r="L19" s="3">
        <v>108584</v>
      </c>
      <c r="M19" s="3">
        <v>109833</v>
      </c>
      <c r="N19" s="13">
        <v>116306</v>
      </c>
      <c r="O19" s="3">
        <v>124558</v>
      </c>
      <c r="P19" s="3">
        <v>134499</v>
      </c>
    </row>
    <row r="20" spans="1:16" s="19" customFormat="1" ht="12.75" customHeight="1">
      <c r="A20" s="15"/>
      <c r="B20" s="16" t="s">
        <v>12</v>
      </c>
      <c r="C20" s="3">
        <v>4212</v>
      </c>
      <c r="D20" s="3">
        <v>4367</v>
      </c>
      <c r="E20" s="3">
        <v>5010</v>
      </c>
      <c r="F20" s="3">
        <v>5475</v>
      </c>
      <c r="G20" s="13">
        <v>7001</v>
      </c>
      <c r="H20" s="3">
        <v>8065</v>
      </c>
      <c r="I20" s="3">
        <v>8777</v>
      </c>
      <c r="J20" s="3">
        <v>9049</v>
      </c>
      <c r="K20" s="3">
        <v>9301</v>
      </c>
      <c r="L20" s="3">
        <v>9483</v>
      </c>
      <c r="M20" s="3">
        <v>9593</v>
      </c>
      <c r="N20" s="13">
        <v>10071</v>
      </c>
      <c r="O20" s="3">
        <v>12429</v>
      </c>
      <c r="P20" s="3">
        <v>12705</v>
      </c>
    </row>
    <row r="21" spans="1:16" s="19" customFormat="1" ht="12.75" customHeight="1">
      <c r="A21" s="15"/>
      <c r="B21" s="12" t="s">
        <v>11</v>
      </c>
      <c r="C21" s="3">
        <v>1075</v>
      </c>
      <c r="D21" s="3">
        <v>849</v>
      </c>
      <c r="E21" s="3">
        <v>737</v>
      </c>
      <c r="F21" s="3">
        <v>630</v>
      </c>
      <c r="G21" s="13">
        <v>1677</v>
      </c>
      <c r="H21" s="3">
        <v>1751</v>
      </c>
      <c r="I21" s="3">
        <v>2168</v>
      </c>
      <c r="J21" s="3">
        <v>2184</v>
      </c>
      <c r="K21" s="3">
        <v>2394</v>
      </c>
      <c r="L21" s="3">
        <v>2705</v>
      </c>
      <c r="M21" s="3">
        <v>2776</v>
      </c>
      <c r="N21" s="13">
        <v>2920</v>
      </c>
      <c r="O21" s="3">
        <v>3056</v>
      </c>
      <c r="P21" s="3">
        <v>3196</v>
      </c>
    </row>
    <row r="22" spans="1:16" s="19" customFormat="1" ht="12.75" customHeight="1">
      <c r="A22" s="9"/>
      <c r="B22" s="14" t="s">
        <v>10</v>
      </c>
      <c r="C22" s="22">
        <f aca="true" t="shared" si="0" ref="C22:P22">SUM(C12:C21)</f>
        <v>99851</v>
      </c>
      <c r="D22" s="22">
        <f t="shared" si="0"/>
        <v>110672</v>
      </c>
      <c r="E22" s="22">
        <f t="shared" si="0"/>
        <v>130831</v>
      </c>
      <c r="F22" s="37">
        <f t="shared" si="0"/>
        <v>158271</v>
      </c>
      <c r="G22" s="22">
        <f t="shared" si="0"/>
        <v>180347</v>
      </c>
      <c r="H22" s="22">
        <f t="shared" si="0"/>
        <v>200835</v>
      </c>
      <c r="I22" s="22">
        <f t="shared" si="0"/>
        <v>217151</v>
      </c>
      <c r="J22" s="22">
        <f t="shared" si="0"/>
        <v>223355</v>
      </c>
      <c r="K22" s="22">
        <f t="shared" si="0"/>
        <v>245215</v>
      </c>
      <c r="L22" s="22">
        <f t="shared" si="0"/>
        <v>240318</v>
      </c>
      <c r="M22" s="22">
        <f t="shared" si="0"/>
        <v>244416</v>
      </c>
      <c r="N22" s="47">
        <f t="shared" si="0"/>
        <v>256824</v>
      </c>
      <c r="O22" s="22">
        <f>SUM(O12:O21)</f>
        <v>279214</v>
      </c>
      <c r="P22" s="22">
        <f t="shared" si="0"/>
        <v>292679</v>
      </c>
    </row>
    <row r="23" spans="1:16" s="19" customFormat="1" ht="12.75" customHeight="1">
      <c r="A23" s="9" t="s">
        <v>9</v>
      </c>
      <c r="B23" s="4"/>
      <c r="C23" s="3"/>
      <c r="D23" s="3"/>
      <c r="E23" s="3"/>
      <c r="F23" s="3"/>
      <c r="G23" s="13"/>
      <c r="H23" s="3"/>
      <c r="I23" s="3"/>
      <c r="J23" s="23"/>
      <c r="K23" s="23"/>
      <c r="L23" s="23"/>
      <c r="M23" s="23"/>
      <c r="N23" s="48"/>
      <c r="O23" s="23"/>
      <c r="P23" s="23"/>
    </row>
    <row r="24" spans="1:16" s="19" customFormat="1" ht="12.75" customHeight="1">
      <c r="A24" s="9"/>
      <c r="B24" s="12" t="s">
        <v>8</v>
      </c>
      <c r="C24" s="3">
        <v>2895</v>
      </c>
      <c r="D24" s="3">
        <v>3009</v>
      </c>
      <c r="E24" s="3">
        <v>3197</v>
      </c>
      <c r="F24" s="3">
        <v>3362</v>
      </c>
      <c r="G24" s="13">
        <v>3444</v>
      </c>
      <c r="H24" s="3">
        <v>3530</v>
      </c>
      <c r="I24" s="3">
        <v>4005</v>
      </c>
      <c r="J24" s="3">
        <v>4020</v>
      </c>
      <c r="K24" s="3">
        <v>4254</v>
      </c>
      <c r="L24" s="3">
        <v>4457</v>
      </c>
      <c r="M24" s="3">
        <v>4691</v>
      </c>
      <c r="N24" s="13">
        <v>4964</v>
      </c>
      <c r="O24" s="3">
        <v>5336</v>
      </c>
      <c r="P24" s="3">
        <v>5715</v>
      </c>
    </row>
    <row r="25" spans="1:16" s="19" customFormat="1" ht="12.75" customHeight="1">
      <c r="A25" s="9"/>
      <c r="B25" s="11" t="s">
        <v>7</v>
      </c>
      <c r="C25" s="3">
        <v>9208</v>
      </c>
      <c r="D25" s="3">
        <v>9848</v>
      </c>
      <c r="E25" s="3">
        <v>11371</v>
      </c>
      <c r="F25" s="3">
        <v>12469</v>
      </c>
      <c r="G25" s="13">
        <v>8077</v>
      </c>
      <c r="H25" s="3">
        <v>10895</v>
      </c>
      <c r="I25" s="3">
        <v>9139</v>
      </c>
      <c r="J25" s="3">
        <v>9931</v>
      </c>
      <c r="K25" s="3">
        <v>11099</v>
      </c>
      <c r="L25" s="3">
        <v>11604</v>
      </c>
      <c r="M25" s="3">
        <v>11160</v>
      </c>
      <c r="N25" s="13">
        <v>12117</v>
      </c>
      <c r="O25" s="3">
        <v>12464</v>
      </c>
      <c r="P25" s="3">
        <v>12029</v>
      </c>
    </row>
    <row r="26" spans="1:16" s="19" customFormat="1" ht="12.75" customHeight="1">
      <c r="A26" s="9"/>
      <c r="B26" s="12" t="s">
        <v>6</v>
      </c>
      <c r="C26" s="3">
        <v>0</v>
      </c>
      <c r="D26" s="3">
        <v>0</v>
      </c>
      <c r="E26" s="3">
        <v>0</v>
      </c>
      <c r="F26" s="3">
        <v>0</v>
      </c>
      <c r="G26" s="13">
        <v>966</v>
      </c>
      <c r="H26" s="3">
        <v>1292</v>
      </c>
      <c r="I26" s="3">
        <v>1426</v>
      </c>
      <c r="J26" s="3">
        <v>1628</v>
      </c>
      <c r="K26" s="3">
        <v>1674</v>
      </c>
      <c r="L26" s="3">
        <v>1712</v>
      </c>
      <c r="M26" s="3">
        <v>1714</v>
      </c>
      <c r="N26" s="13">
        <v>1962</v>
      </c>
      <c r="O26" s="3">
        <v>2112</v>
      </c>
      <c r="P26" s="3">
        <v>2178</v>
      </c>
    </row>
    <row r="27" spans="1:16" s="19" customFormat="1" ht="12.75" customHeight="1">
      <c r="A27" s="9"/>
      <c r="B27" s="12" t="s">
        <v>5</v>
      </c>
      <c r="C27" s="3">
        <v>38285</v>
      </c>
      <c r="D27" s="3">
        <v>36825</v>
      </c>
      <c r="E27" s="3">
        <v>36864</v>
      </c>
      <c r="F27" s="3">
        <v>39427</v>
      </c>
      <c r="G27" s="13">
        <v>41898</v>
      </c>
      <c r="H27" s="3">
        <v>46110</v>
      </c>
      <c r="I27" s="3">
        <v>61953</v>
      </c>
      <c r="J27" s="3">
        <v>69733</v>
      </c>
      <c r="K27" s="3">
        <v>90245</v>
      </c>
      <c r="L27" s="3">
        <v>100534</v>
      </c>
      <c r="M27" s="3">
        <v>100087</v>
      </c>
      <c r="N27" s="13">
        <v>103419</v>
      </c>
      <c r="O27" s="3">
        <v>112580</v>
      </c>
      <c r="P27" s="3">
        <v>113956</v>
      </c>
    </row>
    <row r="28" spans="1:16" s="19" customFormat="1" ht="12.75" customHeight="1">
      <c r="A28" s="9"/>
      <c r="B28" s="12" t="s">
        <v>4</v>
      </c>
      <c r="C28" s="3">
        <v>9155</v>
      </c>
      <c r="D28" s="3">
        <v>9347</v>
      </c>
      <c r="E28" s="3">
        <v>11384</v>
      </c>
      <c r="F28" s="3">
        <v>12715</v>
      </c>
      <c r="G28" s="13">
        <v>17418</v>
      </c>
      <c r="H28" s="3">
        <v>20484</v>
      </c>
      <c r="I28" s="3">
        <v>26567</v>
      </c>
      <c r="J28" s="3">
        <v>27131</v>
      </c>
      <c r="K28" s="3">
        <v>39314</v>
      </c>
      <c r="L28" s="3">
        <v>41186</v>
      </c>
      <c r="M28" s="3">
        <v>37712</v>
      </c>
      <c r="N28" s="13">
        <v>35825</v>
      </c>
      <c r="O28" s="3">
        <v>36431</v>
      </c>
      <c r="P28" s="3">
        <v>42126</v>
      </c>
    </row>
    <row r="29" spans="1:16" s="19" customFormat="1" ht="12.75" customHeight="1">
      <c r="A29" s="9"/>
      <c r="B29" s="12" t="s">
        <v>3</v>
      </c>
      <c r="C29" s="3">
        <v>13857</v>
      </c>
      <c r="D29" s="3">
        <v>13542</v>
      </c>
      <c r="E29" s="3">
        <v>14952</v>
      </c>
      <c r="F29" s="3">
        <v>15231</v>
      </c>
      <c r="G29" s="13">
        <v>7161</v>
      </c>
      <c r="H29" s="3">
        <v>8257</v>
      </c>
      <c r="I29" s="3">
        <v>8993</v>
      </c>
      <c r="J29" s="3">
        <v>9940</v>
      </c>
      <c r="K29" s="3">
        <v>10156</v>
      </c>
      <c r="L29" s="3">
        <v>13539</v>
      </c>
      <c r="M29" s="3">
        <v>11903</v>
      </c>
      <c r="N29" s="13">
        <v>10885</v>
      </c>
      <c r="O29" s="3">
        <v>10834</v>
      </c>
      <c r="P29" s="3">
        <v>12442</v>
      </c>
    </row>
    <row r="30" spans="1:16" s="19" customFormat="1" ht="12.75" customHeight="1">
      <c r="A30" s="9"/>
      <c r="B30" s="11" t="s">
        <v>2</v>
      </c>
      <c r="C30" s="3">
        <v>2670</v>
      </c>
      <c r="D30" s="3">
        <v>2638</v>
      </c>
      <c r="E30" s="3">
        <v>3080</v>
      </c>
      <c r="F30" s="3">
        <v>3664</v>
      </c>
      <c r="G30" s="13">
        <v>4556</v>
      </c>
      <c r="H30" s="3">
        <v>4753</v>
      </c>
      <c r="I30" s="3">
        <v>5553</v>
      </c>
      <c r="J30" s="3">
        <v>5984</v>
      </c>
      <c r="K30" s="3">
        <v>7586</v>
      </c>
      <c r="L30" s="3">
        <v>7506</v>
      </c>
      <c r="M30" s="3">
        <v>7138</v>
      </c>
      <c r="N30" s="13">
        <v>6955</v>
      </c>
      <c r="O30" s="3">
        <v>7221</v>
      </c>
      <c r="P30" s="3">
        <v>8712</v>
      </c>
    </row>
    <row r="31" spans="1:16" s="19" customFormat="1" ht="12.75" customHeight="1">
      <c r="A31" s="9"/>
      <c r="B31" s="10" t="s">
        <v>1</v>
      </c>
      <c r="C31" s="22">
        <f aca="true" t="shared" si="1" ref="C31:P31">SUM(C24:C30)</f>
        <v>76070</v>
      </c>
      <c r="D31" s="22">
        <f t="shared" si="1"/>
        <v>75209</v>
      </c>
      <c r="E31" s="22">
        <f t="shared" si="1"/>
        <v>80848</v>
      </c>
      <c r="F31" s="37">
        <f t="shared" si="1"/>
        <v>86868</v>
      </c>
      <c r="G31" s="22">
        <f t="shared" si="1"/>
        <v>83520</v>
      </c>
      <c r="H31" s="22">
        <f t="shared" si="1"/>
        <v>95321</v>
      </c>
      <c r="I31" s="22">
        <f t="shared" si="1"/>
        <v>117636</v>
      </c>
      <c r="J31" s="22">
        <f t="shared" si="1"/>
        <v>128367</v>
      </c>
      <c r="K31" s="22">
        <f t="shared" si="1"/>
        <v>164328</v>
      </c>
      <c r="L31" s="22">
        <f t="shared" si="1"/>
        <v>180538</v>
      </c>
      <c r="M31" s="22">
        <f t="shared" si="1"/>
        <v>174405</v>
      </c>
      <c r="N31" s="47">
        <f t="shared" si="1"/>
        <v>176127</v>
      </c>
      <c r="O31" s="22">
        <f>SUM(O24:O30)</f>
        <v>186978</v>
      </c>
      <c r="P31" s="22">
        <f t="shared" si="1"/>
        <v>197158</v>
      </c>
    </row>
    <row r="32" spans="1:16" s="19" customFormat="1" ht="12.75" customHeight="1">
      <c r="A32" s="9"/>
      <c r="B32" s="4"/>
      <c r="C32" s="3"/>
      <c r="D32" s="3"/>
      <c r="E32" s="3"/>
      <c r="F32" s="3"/>
      <c r="G32" s="13"/>
      <c r="H32" s="3"/>
      <c r="I32" s="3"/>
      <c r="J32" s="3"/>
      <c r="K32" s="3"/>
      <c r="L32" s="3"/>
      <c r="M32" s="3"/>
      <c r="N32" s="13"/>
      <c r="O32" s="3"/>
      <c r="P32" s="3"/>
    </row>
    <row r="33" spans="1:16" s="19" customFormat="1" ht="12.75" customHeight="1">
      <c r="A33" s="9" t="s">
        <v>106</v>
      </c>
      <c r="B33" s="4"/>
      <c r="C33" s="3">
        <f>C35-94</f>
        <v>23687</v>
      </c>
      <c r="D33" s="3">
        <f>D35-139</f>
        <v>35324</v>
      </c>
      <c r="E33" s="3">
        <f>E35-215</f>
        <v>49768</v>
      </c>
      <c r="F33" s="3">
        <f>F35-293</f>
        <v>71110</v>
      </c>
      <c r="G33" s="13">
        <v>96531</v>
      </c>
      <c r="H33" s="3">
        <v>105132</v>
      </c>
      <c r="I33" s="3">
        <v>99068</v>
      </c>
      <c r="J33" s="3">
        <v>94586</v>
      </c>
      <c r="K33" s="3">
        <v>80579</v>
      </c>
      <c r="L33" s="3">
        <v>59348</v>
      </c>
      <c r="M33" s="3">
        <v>68071</v>
      </c>
      <c r="N33" s="13">
        <v>75486</v>
      </c>
      <c r="O33" s="3">
        <v>86454</v>
      </c>
      <c r="P33" s="3">
        <v>89366</v>
      </c>
    </row>
    <row r="34" spans="1:16" s="19" customFormat="1" ht="12.75" customHeight="1">
      <c r="A34" s="9"/>
      <c r="B34" s="4"/>
      <c r="C34" s="3"/>
      <c r="D34" s="3"/>
      <c r="E34" s="3"/>
      <c r="F34" s="3"/>
      <c r="G34" s="13"/>
      <c r="H34" s="3"/>
      <c r="I34" s="3"/>
      <c r="J34" s="3"/>
      <c r="K34" s="3"/>
      <c r="L34" s="3"/>
      <c r="M34" s="3"/>
      <c r="N34" s="13"/>
      <c r="O34" s="3"/>
      <c r="P34" s="3"/>
    </row>
    <row r="35" spans="1:16" s="19" customFormat="1" ht="12.75" customHeight="1">
      <c r="A35" s="9" t="s">
        <v>0</v>
      </c>
      <c r="B35" s="4"/>
      <c r="C35" s="22">
        <f aca="true" t="shared" si="2" ref="C35:J35">C22-C31</f>
        <v>23781</v>
      </c>
      <c r="D35" s="22">
        <f t="shared" si="2"/>
        <v>35463</v>
      </c>
      <c r="E35" s="22">
        <f t="shared" si="2"/>
        <v>49983</v>
      </c>
      <c r="F35" s="37">
        <f t="shared" si="2"/>
        <v>71403</v>
      </c>
      <c r="G35" s="22">
        <f t="shared" si="2"/>
        <v>96827</v>
      </c>
      <c r="H35" s="22">
        <f t="shared" si="2"/>
        <v>105514</v>
      </c>
      <c r="I35" s="22">
        <f t="shared" si="2"/>
        <v>99515</v>
      </c>
      <c r="J35" s="22">
        <f t="shared" si="2"/>
        <v>94988</v>
      </c>
      <c r="K35" s="22">
        <f aca="true" t="shared" si="3" ref="K35:P35">K22-K31</f>
        <v>80887</v>
      </c>
      <c r="L35" s="22">
        <f t="shared" si="3"/>
        <v>59780</v>
      </c>
      <c r="M35" s="22">
        <f t="shared" si="3"/>
        <v>70011</v>
      </c>
      <c r="N35" s="47">
        <f t="shared" si="3"/>
        <v>80697</v>
      </c>
      <c r="O35" s="22">
        <f t="shared" si="3"/>
        <v>92236</v>
      </c>
      <c r="P35" s="22">
        <f t="shared" si="3"/>
        <v>95521</v>
      </c>
    </row>
    <row r="36" spans="1:16" ht="5.25" customHeight="1">
      <c r="A36" s="8"/>
      <c r="B36" s="8"/>
      <c r="C36" s="6"/>
      <c r="D36" s="6"/>
      <c r="E36" s="6"/>
      <c r="F36" s="6"/>
      <c r="G36" s="7"/>
      <c r="H36" s="6"/>
      <c r="I36" s="6"/>
      <c r="J36" s="6"/>
      <c r="K36" s="6"/>
      <c r="L36" s="5"/>
      <c r="M36" s="5"/>
      <c r="N36" s="49"/>
      <c r="O36" s="5"/>
      <c r="P36" s="5"/>
    </row>
    <row r="38" ht="12.75" customHeight="1">
      <c r="B38" s="4" t="s">
        <v>104</v>
      </c>
    </row>
    <row r="39" ht="3.75" customHeight="1"/>
    <row r="40" ht="12.75" customHeight="1">
      <c r="B40" s="4" t="s">
        <v>105</v>
      </c>
    </row>
    <row r="41" ht="3.75" customHeight="1"/>
    <row r="42" ht="12.75" customHeight="1">
      <c r="B42" s="4" t="s">
        <v>107</v>
      </c>
    </row>
  </sheetData>
  <sheetProtection/>
  <mergeCells count="3">
    <mergeCell ref="C7:F7"/>
    <mergeCell ref="G7:M7"/>
    <mergeCell ref="N7:P7"/>
  </mergeCells>
  <printOptions/>
  <pageMargins left="0.75" right="0.75" top="1" bottom="1" header="0.5" footer="0.5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03"/>
  <sheetViews>
    <sheetView zoomScale="115" zoomScaleNormal="115" zoomScalePageLayoutView="0" workbookViewId="0" topLeftCell="A1">
      <selection activeCell="H34" sqref="H34"/>
    </sheetView>
  </sheetViews>
  <sheetFormatPr defaultColWidth="7.8515625" defaultRowHeight="12.75" customHeight="1" outlineLevelCol="1"/>
  <cols>
    <col min="1" max="1" width="2.7109375" style="4" customWidth="1"/>
    <col min="2" max="2" width="47.8515625" style="4" customWidth="1"/>
    <col min="3" max="3" width="9.00390625" style="2" customWidth="1" outlineLevel="1"/>
    <col min="4" max="4" width="9.00390625" style="3" customWidth="1" outlineLevel="1"/>
    <col min="5" max="6" width="9.00390625" style="2" customWidth="1" outlineLevel="1"/>
    <col min="7" max="10" width="9.00390625" style="1" customWidth="1" outlineLevel="1"/>
    <col min="11" max="12" width="9.00390625" style="1" customWidth="1"/>
    <col min="13" max="13" width="3.421875" style="1" customWidth="1"/>
    <col min="14" max="16384" width="7.8515625" style="1" customWidth="1"/>
  </cols>
  <sheetData>
    <row r="1" spans="2:14" s="19" customFormat="1" ht="15.75" customHeight="1">
      <c r="B1" s="18"/>
      <c r="C1" s="36"/>
      <c r="D1" s="21"/>
      <c r="E1" s="36"/>
      <c r="F1" s="36"/>
      <c r="G1" s="18"/>
      <c r="H1" s="18"/>
      <c r="I1" s="21"/>
      <c r="J1" s="21"/>
      <c r="K1" s="21"/>
      <c r="L1" s="21"/>
      <c r="M1" s="21"/>
      <c r="N1" s="20"/>
    </row>
    <row r="2" spans="1:14" s="19" customFormat="1" ht="15.75" customHeight="1">
      <c r="A2" s="9"/>
      <c r="B2" s="18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</row>
    <row r="3" spans="1:14" s="19" customFormat="1" ht="15.75" customHeight="1">
      <c r="A3" s="9"/>
      <c r="B3" s="1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0"/>
    </row>
    <row r="4" spans="1:14" ht="12.75" customHeight="1">
      <c r="A4" s="35" t="s">
        <v>28</v>
      </c>
      <c r="B4" s="34"/>
      <c r="C4" s="33">
        <v>2007</v>
      </c>
      <c r="D4" s="32">
        <v>2008</v>
      </c>
      <c r="E4" s="32">
        <v>2009</v>
      </c>
      <c r="F4" s="32">
        <v>2010</v>
      </c>
      <c r="G4" s="32">
        <v>2011</v>
      </c>
      <c r="H4" s="32">
        <v>2012</v>
      </c>
      <c r="I4" s="32">
        <v>2013</v>
      </c>
      <c r="J4" s="32">
        <v>2014</v>
      </c>
      <c r="K4" s="32">
        <v>2015</v>
      </c>
      <c r="L4" s="32">
        <v>2016</v>
      </c>
      <c r="M4" s="22"/>
      <c r="N4" s="17"/>
    </row>
    <row r="5" spans="1:14" ht="12.75" customHeight="1">
      <c r="A5" s="31"/>
      <c r="B5" s="30"/>
      <c r="C5" s="29" t="s">
        <v>27</v>
      </c>
      <c r="D5" s="28" t="s">
        <v>27</v>
      </c>
      <c r="E5" s="28" t="s">
        <v>26</v>
      </c>
      <c r="F5" s="28" t="s">
        <v>26</v>
      </c>
      <c r="G5" s="28" t="s">
        <v>26</v>
      </c>
      <c r="H5" s="28" t="s">
        <v>26</v>
      </c>
      <c r="I5" s="28" t="s">
        <v>26</v>
      </c>
      <c r="J5" s="28" t="s">
        <v>26</v>
      </c>
      <c r="K5" s="28" t="s">
        <v>26</v>
      </c>
      <c r="L5" s="28" t="s">
        <v>26</v>
      </c>
      <c r="M5" s="22"/>
      <c r="N5" s="17"/>
    </row>
    <row r="6" spans="2:14" ht="6" customHeight="1">
      <c r="B6" s="26"/>
      <c r="C6" s="27"/>
      <c r="D6" s="25"/>
      <c r="E6" s="25"/>
      <c r="F6" s="25"/>
      <c r="G6" s="17"/>
      <c r="H6" s="17"/>
      <c r="I6" s="17"/>
      <c r="J6" s="17"/>
      <c r="K6" s="17"/>
      <c r="L6" s="17"/>
      <c r="M6" s="17"/>
      <c r="N6" s="17"/>
    </row>
    <row r="7" spans="1:14" ht="12" customHeight="1">
      <c r="A7" s="4" t="s">
        <v>25</v>
      </c>
      <c r="B7" s="26"/>
      <c r="C7" s="57" t="s">
        <v>24</v>
      </c>
      <c r="D7" s="59"/>
      <c r="E7" s="59"/>
      <c r="F7" s="59"/>
      <c r="G7" s="59"/>
      <c r="H7" s="59"/>
      <c r="I7" s="60"/>
      <c r="J7" s="57" t="s">
        <v>102</v>
      </c>
      <c r="K7" s="58"/>
      <c r="L7" s="56"/>
      <c r="M7" s="17"/>
      <c r="N7" s="17"/>
    </row>
    <row r="8" spans="2:14" ht="4.5" customHeight="1">
      <c r="B8" s="26"/>
      <c r="C8" s="44"/>
      <c r="D8" s="24"/>
      <c r="E8" s="24"/>
      <c r="F8" s="24"/>
      <c r="G8" s="24"/>
      <c r="H8" s="24"/>
      <c r="I8" s="24"/>
      <c r="J8" s="44"/>
      <c r="K8" s="46"/>
      <c r="L8" s="24"/>
      <c r="M8" s="17"/>
      <c r="N8" s="17"/>
    </row>
    <row r="9" spans="1:12" s="19" customFormat="1" ht="12.75" customHeight="1">
      <c r="A9" s="40" t="s">
        <v>19</v>
      </c>
      <c r="B9" s="18"/>
      <c r="C9" s="13"/>
      <c r="D9" s="3"/>
      <c r="E9" s="3"/>
      <c r="F9" s="3"/>
      <c r="G9" s="17"/>
      <c r="H9" s="17"/>
      <c r="I9" s="17"/>
      <c r="J9" s="45"/>
      <c r="K9" s="17"/>
      <c r="L9" s="17"/>
    </row>
    <row r="10" spans="1:12" s="19" customFormat="1" ht="12.75" customHeight="1" hidden="1">
      <c r="A10" s="40"/>
      <c r="B10" s="4" t="s">
        <v>22</v>
      </c>
      <c r="C10" s="13">
        <v>50973</v>
      </c>
      <c r="D10" s="3">
        <v>56747</v>
      </c>
      <c r="E10" s="3">
        <v>56058</v>
      </c>
      <c r="F10" s="3">
        <v>57415</v>
      </c>
      <c r="G10" s="3">
        <v>61893</v>
      </c>
      <c r="H10" s="3">
        <v>65084</v>
      </c>
      <c r="I10" s="3">
        <v>65084</v>
      </c>
      <c r="J10" s="13">
        <v>65084</v>
      </c>
      <c r="K10" s="3"/>
      <c r="L10" s="3">
        <v>65084</v>
      </c>
    </row>
    <row r="11" spans="1:12" ht="12.75" customHeight="1" hidden="1">
      <c r="A11" s="41"/>
      <c r="B11" s="4" t="s">
        <v>21</v>
      </c>
      <c r="C11" s="13">
        <v>55735.11269172932</v>
      </c>
      <c r="D11" s="3">
        <v>61819</v>
      </c>
      <c r="E11" s="3">
        <v>61207</v>
      </c>
      <c r="F11" s="3">
        <v>62888</v>
      </c>
      <c r="G11" s="3">
        <v>68408</v>
      </c>
      <c r="H11" s="3">
        <v>72161</v>
      </c>
      <c r="I11" s="3">
        <v>72161</v>
      </c>
      <c r="J11" s="13">
        <v>72161</v>
      </c>
      <c r="K11" s="3"/>
      <c r="L11" s="3">
        <v>72161</v>
      </c>
    </row>
    <row r="12" spans="1:12" ht="12.75" customHeight="1">
      <c r="A12" s="41"/>
      <c r="B12" s="38" t="s">
        <v>90</v>
      </c>
      <c r="C12" s="13">
        <v>6369</v>
      </c>
      <c r="D12" s="3">
        <v>7398</v>
      </c>
      <c r="E12" s="3">
        <v>7649</v>
      </c>
      <c r="F12" s="3">
        <v>6864</v>
      </c>
      <c r="G12" s="3">
        <v>7104</v>
      </c>
      <c r="H12" s="3">
        <v>7257</v>
      </c>
      <c r="I12" s="3">
        <v>8184</v>
      </c>
      <c r="J12" s="13">
        <v>8772</v>
      </c>
      <c r="K12" s="3">
        <v>8957</v>
      </c>
      <c r="L12" s="3">
        <v>9161</v>
      </c>
    </row>
    <row r="13" spans="1:12" ht="12.75" customHeight="1">
      <c r="A13" s="42"/>
      <c r="B13" s="16" t="s">
        <v>30</v>
      </c>
      <c r="C13" s="13">
        <v>2352</v>
      </c>
      <c r="D13" s="3">
        <v>2822</v>
      </c>
      <c r="E13" s="2">
        <v>3079</v>
      </c>
      <c r="F13" s="2">
        <v>3275</v>
      </c>
      <c r="G13" s="2">
        <v>3172</v>
      </c>
      <c r="H13" s="3">
        <v>2950</v>
      </c>
      <c r="I13" s="3">
        <f>2909</f>
        <v>2909</v>
      </c>
      <c r="J13" s="13">
        <v>2979</v>
      </c>
      <c r="K13" s="3">
        <v>2755</v>
      </c>
      <c r="L13" s="3">
        <v>2294</v>
      </c>
    </row>
    <row r="14" spans="1:12" s="19" customFormat="1" ht="12.75" customHeight="1">
      <c r="A14" s="40"/>
      <c r="B14" s="38" t="s">
        <v>31</v>
      </c>
      <c r="C14" s="13">
        <f>2589-C13</f>
        <v>237</v>
      </c>
      <c r="D14" s="3">
        <f>3106-D13</f>
        <v>284</v>
      </c>
      <c r="E14" s="3">
        <f>3334-E13</f>
        <v>255</v>
      </c>
      <c r="F14" s="3">
        <f>3560-F13</f>
        <v>285</v>
      </c>
      <c r="G14" s="3">
        <f>3440-G13</f>
        <v>268</v>
      </c>
      <c r="H14" s="3">
        <f>3267-H13</f>
        <v>317</v>
      </c>
      <c r="I14" s="3">
        <f>3183-I13</f>
        <v>274</v>
      </c>
      <c r="J14" s="13">
        <v>286</v>
      </c>
      <c r="K14" s="3">
        <v>254</v>
      </c>
      <c r="L14" s="3">
        <v>288</v>
      </c>
    </row>
    <row r="15" spans="1:12" s="19" customFormat="1" ht="12.75" customHeight="1">
      <c r="A15" s="40"/>
      <c r="B15" s="38" t="s">
        <v>84</v>
      </c>
      <c r="C15" s="13">
        <v>394</v>
      </c>
      <c r="D15" s="3">
        <v>440</v>
      </c>
      <c r="E15" s="3">
        <v>485</v>
      </c>
      <c r="F15" s="3">
        <v>461</v>
      </c>
      <c r="G15" s="3">
        <v>480</v>
      </c>
      <c r="H15" s="3">
        <v>502</v>
      </c>
      <c r="I15" s="3">
        <v>515</v>
      </c>
      <c r="J15" s="13">
        <v>530</v>
      </c>
      <c r="K15" s="3">
        <v>566</v>
      </c>
      <c r="L15" s="3">
        <v>704</v>
      </c>
    </row>
    <row r="16" spans="1:12" s="19" customFormat="1" ht="12.75" customHeight="1">
      <c r="A16" s="40"/>
      <c r="B16" s="38" t="s">
        <v>88</v>
      </c>
      <c r="C16" s="13">
        <v>0</v>
      </c>
      <c r="D16" s="3">
        <v>0</v>
      </c>
      <c r="E16" s="3">
        <v>0</v>
      </c>
      <c r="F16" s="3">
        <v>0</v>
      </c>
      <c r="G16" s="3">
        <v>739</v>
      </c>
      <c r="H16" s="3">
        <v>270</v>
      </c>
      <c r="I16" s="3">
        <v>39</v>
      </c>
      <c r="J16" s="13">
        <v>0</v>
      </c>
      <c r="K16" s="3">
        <v>0</v>
      </c>
      <c r="L16" s="3">
        <v>0</v>
      </c>
    </row>
    <row r="17" spans="1:12" ht="12.75" customHeight="1">
      <c r="A17" s="41"/>
      <c r="B17" s="38" t="s">
        <v>32</v>
      </c>
      <c r="C17" s="13">
        <v>0</v>
      </c>
      <c r="D17" s="3">
        <v>0</v>
      </c>
      <c r="E17" s="3">
        <v>0</v>
      </c>
      <c r="F17" s="3">
        <v>0</v>
      </c>
      <c r="G17" s="3">
        <v>5381</v>
      </c>
      <c r="H17" s="3">
        <v>5003</v>
      </c>
      <c r="I17" s="3">
        <v>5135</v>
      </c>
      <c r="J17" s="13">
        <v>1409</v>
      </c>
      <c r="K17" s="3">
        <v>1064</v>
      </c>
      <c r="L17" s="3">
        <v>534</v>
      </c>
    </row>
    <row r="18" spans="1:12" s="19" customFormat="1" ht="12.75" customHeight="1">
      <c r="A18" s="42"/>
      <c r="B18" s="39" t="s">
        <v>33</v>
      </c>
      <c r="C18" s="13">
        <v>2705</v>
      </c>
      <c r="D18" s="3">
        <v>3214</v>
      </c>
      <c r="E18" s="3">
        <v>3151</v>
      </c>
      <c r="F18" s="3">
        <v>2999</v>
      </c>
      <c r="G18" s="3">
        <f>9927-G17</f>
        <v>4546</v>
      </c>
      <c r="H18" s="3">
        <f>9660-H17</f>
        <v>4657</v>
      </c>
      <c r="I18" s="3">
        <f>7962-I17</f>
        <v>2827</v>
      </c>
      <c r="J18" s="13">
        <v>4245</v>
      </c>
      <c r="K18" s="3">
        <v>4006</v>
      </c>
      <c r="L18" s="3">
        <v>3808</v>
      </c>
    </row>
    <row r="19" spans="1:12" s="19" customFormat="1" ht="12.75" customHeight="1">
      <c r="A19" s="40" t="s">
        <v>38</v>
      </c>
      <c r="B19" s="39"/>
      <c r="C19" s="47">
        <f aca="true" t="shared" si="0" ref="C19:L19">SUM(C12:C18)</f>
        <v>12057</v>
      </c>
      <c r="D19" s="22">
        <f t="shared" si="0"/>
        <v>14158</v>
      </c>
      <c r="E19" s="22">
        <f t="shared" si="0"/>
        <v>14619</v>
      </c>
      <c r="F19" s="22">
        <f t="shared" si="0"/>
        <v>13884</v>
      </c>
      <c r="G19" s="22">
        <f t="shared" si="0"/>
        <v>21690</v>
      </c>
      <c r="H19" s="22">
        <f t="shared" si="0"/>
        <v>20956</v>
      </c>
      <c r="I19" s="22">
        <f t="shared" si="0"/>
        <v>19883</v>
      </c>
      <c r="J19" s="47">
        <f t="shared" si="0"/>
        <v>18221</v>
      </c>
      <c r="K19" s="22">
        <f>SUM(K12:K18)</f>
        <v>17602</v>
      </c>
      <c r="L19" s="22">
        <f t="shared" si="0"/>
        <v>16789</v>
      </c>
    </row>
    <row r="20" spans="1:12" s="19" customFormat="1" ht="12.75" customHeight="1">
      <c r="A20" s="40"/>
      <c r="B20" s="39"/>
      <c r="C20" s="13"/>
      <c r="D20" s="3"/>
      <c r="E20" s="3"/>
      <c r="F20" s="3"/>
      <c r="G20" s="3"/>
      <c r="H20" s="3"/>
      <c r="I20" s="3"/>
      <c r="J20" s="13"/>
      <c r="K20" s="3"/>
      <c r="L20" s="3"/>
    </row>
    <row r="21" spans="1:12" s="19" customFormat="1" ht="12.75" customHeight="1">
      <c r="A21" s="40" t="s">
        <v>18</v>
      </c>
      <c r="B21" s="39"/>
      <c r="C21" s="13"/>
      <c r="D21" s="3"/>
      <c r="E21" s="3"/>
      <c r="F21" s="3"/>
      <c r="G21" s="3"/>
      <c r="H21" s="3"/>
      <c r="I21" s="3"/>
      <c r="J21" s="13"/>
      <c r="K21" s="3"/>
      <c r="L21" s="3"/>
    </row>
    <row r="22" spans="1:12" s="19" customFormat="1" ht="12.75" customHeight="1">
      <c r="A22" s="40"/>
      <c r="B22" s="39" t="s">
        <v>34</v>
      </c>
      <c r="C22" s="13">
        <v>27481</v>
      </c>
      <c r="D22" s="3">
        <v>36651</v>
      </c>
      <c r="E22" s="3">
        <v>38373</v>
      </c>
      <c r="F22" s="3">
        <v>35732</v>
      </c>
      <c r="G22" s="3">
        <v>39214</v>
      </c>
      <c r="H22" s="3">
        <v>38682</v>
      </c>
      <c r="I22" s="3">
        <v>34346</v>
      </c>
      <c r="J22" s="13">
        <v>38307</v>
      </c>
      <c r="K22" s="3">
        <v>43770</v>
      </c>
      <c r="L22" s="3">
        <v>40822</v>
      </c>
    </row>
    <row r="23" spans="1:12" s="19" customFormat="1" ht="12.75" customHeight="1">
      <c r="A23" s="40"/>
      <c r="B23" s="39" t="s">
        <v>35</v>
      </c>
      <c r="C23" s="13">
        <v>3174</v>
      </c>
      <c r="D23" s="3">
        <v>2787</v>
      </c>
      <c r="E23" s="3">
        <v>3136</v>
      </c>
      <c r="F23" s="3">
        <v>2784</v>
      </c>
      <c r="G23" s="3">
        <v>2259</v>
      </c>
      <c r="H23" s="3">
        <v>2422</v>
      </c>
      <c r="I23" s="3">
        <v>3588</v>
      </c>
      <c r="J23" s="13">
        <v>3844</v>
      </c>
      <c r="K23" s="3">
        <v>5214</v>
      </c>
      <c r="L23" s="3">
        <v>4791</v>
      </c>
    </row>
    <row r="24" spans="1:12" s="19" customFormat="1" ht="12.75" customHeight="1">
      <c r="A24" s="40"/>
      <c r="B24" s="39" t="s">
        <v>36</v>
      </c>
      <c r="C24" s="13">
        <v>2352</v>
      </c>
      <c r="D24" s="3">
        <v>1563</v>
      </c>
      <c r="E24" s="3">
        <v>3745</v>
      </c>
      <c r="F24" s="3">
        <v>2972</v>
      </c>
      <c r="G24" s="3">
        <v>5415</v>
      </c>
      <c r="H24" s="3">
        <v>5032</v>
      </c>
      <c r="I24" s="3">
        <v>3775</v>
      </c>
      <c r="J24" s="13">
        <v>4164</v>
      </c>
      <c r="K24" s="3">
        <v>3015</v>
      </c>
      <c r="L24" s="3">
        <v>5888</v>
      </c>
    </row>
    <row r="25" spans="1:12" s="19" customFormat="1" ht="12.75" customHeight="1">
      <c r="A25" s="40"/>
      <c r="B25" s="39" t="s">
        <v>37</v>
      </c>
      <c r="C25" s="13">
        <v>183</v>
      </c>
      <c r="D25" s="3">
        <v>188</v>
      </c>
      <c r="E25" s="3">
        <v>454</v>
      </c>
      <c r="F25" s="3">
        <v>2199</v>
      </c>
      <c r="G25" s="3">
        <v>2168</v>
      </c>
      <c r="H25" s="3">
        <v>2249</v>
      </c>
      <c r="I25" s="3">
        <v>2291</v>
      </c>
      <c r="J25" s="13">
        <v>2142</v>
      </c>
      <c r="K25" s="3">
        <v>2299</v>
      </c>
      <c r="L25" s="3">
        <v>1897</v>
      </c>
    </row>
    <row r="26" spans="1:12" s="19" customFormat="1" ht="12.75" customHeight="1">
      <c r="A26" s="40" t="s">
        <v>39</v>
      </c>
      <c r="B26" s="39"/>
      <c r="C26" s="47">
        <f aca="true" t="shared" si="1" ref="C26:J26">SUM(C22:C25)</f>
        <v>33190</v>
      </c>
      <c r="D26" s="22">
        <f t="shared" si="1"/>
        <v>41189</v>
      </c>
      <c r="E26" s="22">
        <f t="shared" si="1"/>
        <v>45708</v>
      </c>
      <c r="F26" s="22">
        <f t="shared" si="1"/>
        <v>43687</v>
      </c>
      <c r="G26" s="22">
        <f t="shared" si="1"/>
        <v>49056</v>
      </c>
      <c r="H26" s="22">
        <f t="shared" si="1"/>
        <v>48385</v>
      </c>
      <c r="I26" s="22">
        <f t="shared" si="1"/>
        <v>44000</v>
      </c>
      <c r="J26" s="47">
        <f t="shared" si="1"/>
        <v>48457</v>
      </c>
      <c r="K26" s="22">
        <f>SUM(K22:K25)</f>
        <v>54298</v>
      </c>
      <c r="L26" s="22">
        <f>SUM(L22:L25)</f>
        <v>53398</v>
      </c>
    </row>
    <row r="27" spans="1:12" s="19" customFormat="1" ht="12.75" customHeight="1">
      <c r="A27" s="40"/>
      <c r="B27" s="39"/>
      <c r="C27" s="13"/>
      <c r="D27" s="3"/>
      <c r="E27" s="3"/>
      <c r="F27" s="3"/>
      <c r="G27" s="3"/>
      <c r="H27" s="3"/>
      <c r="I27" s="3"/>
      <c r="J27" s="13"/>
      <c r="K27" s="3"/>
      <c r="L27" s="3"/>
    </row>
    <row r="28" spans="1:10" s="19" customFormat="1" ht="12.75" customHeight="1">
      <c r="A28" s="40" t="s">
        <v>16</v>
      </c>
      <c r="B28" s="39"/>
      <c r="C28" s="13"/>
      <c r="D28" s="3"/>
      <c r="E28" s="3"/>
      <c r="F28" s="3"/>
      <c r="G28" s="3"/>
      <c r="H28" s="3"/>
      <c r="I28" s="3"/>
      <c r="J28" s="50"/>
    </row>
    <row r="29" spans="1:12" s="19" customFormat="1" ht="12.75" customHeight="1">
      <c r="A29" s="40"/>
      <c r="B29" s="39" t="s">
        <v>40</v>
      </c>
      <c r="C29" s="13">
        <v>3637</v>
      </c>
      <c r="D29" s="3">
        <v>5581</v>
      </c>
      <c r="E29" s="3">
        <v>8492</v>
      </c>
      <c r="F29" s="3">
        <v>10419</v>
      </c>
      <c r="G29" s="3">
        <v>11495</v>
      </c>
      <c r="H29" s="3">
        <v>12445</v>
      </c>
      <c r="I29" s="3">
        <v>13202</v>
      </c>
      <c r="J29" s="13">
        <v>14630</v>
      </c>
      <c r="K29" s="3">
        <v>15598</v>
      </c>
      <c r="L29" s="3">
        <v>16689</v>
      </c>
    </row>
    <row r="30" spans="1:12" s="19" customFormat="1" ht="12.75" customHeight="1">
      <c r="A30" s="40"/>
      <c r="B30" s="39" t="s">
        <v>41</v>
      </c>
      <c r="C30" s="13">
        <v>6011</v>
      </c>
      <c r="D30" s="3">
        <v>6741</v>
      </c>
      <c r="E30" s="3">
        <v>6553</v>
      </c>
      <c r="F30" s="3">
        <v>6790</v>
      </c>
      <c r="G30" s="3">
        <v>7460</v>
      </c>
      <c r="H30" s="3">
        <v>8291</v>
      </c>
      <c r="I30" s="3">
        <v>8288</v>
      </c>
      <c r="J30" s="13">
        <v>8716</v>
      </c>
      <c r="K30" s="3">
        <v>8864</v>
      </c>
      <c r="L30" s="3">
        <v>8982</v>
      </c>
    </row>
    <row r="31" spans="1:12" s="19" customFormat="1" ht="12.75" customHeight="1">
      <c r="A31" s="40"/>
      <c r="B31" s="39" t="s">
        <v>42</v>
      </c>
      <c r="C31" s="13">
        <v>1080</v>
      </c>
      <c r="D31" s="3">
        <v>626</v>
      </c>
      <c r="E31" s="3">
        <v>559</v>
      </c>
      <c r="F31" s="3">
        <v>1238</v>
      </c>
      <c r="G31" s="3">
        <v>1612</v>
      </c>
      <c r="H31" s="3">
        <v>1030</v>
      </c>
      <c r="I31" s="3">
        <v>1123</v>
      </c>
      <c r="J31" s="13">
        <v>1410</v>
      </c>
      <c r="K31" s="3">
        <v>2035</v>
      </c>
      <c r="L31" s="3">
        <v>2563</v>
      </c>
    </row>
    <row r="32" spans="1:12" s="19" customFormat="1" ht="12.75" customHeight="1">
      <c r="A32" s="40" t="s">
        <v>83</v>
      </c>
      <c r="B32" s="39"/>
      <c r="C32" s="47">
        <f aca="true" t="shared" si="2" ref="C32:I32">SUM(C29:C31)</f>
        <v>10728</v>
      </c>
      <c r="D32" s="22">
        <f t="shared" si="2"/>
        <v>12948</v>
      </c>
      <c r="E32" s="22">
        <f t="shared" si="2"/>
        <v>15604</v>
      </c>
      <c r="F32" s="22">
        <f t="shared" si="2"/>
        <v>18447</v>
      </c>
      <c r="G32" s="22">
        <f t="shared" si="2"/>
        <v>20567</v>
      </c>
      <c r="H32" s="22">
        <f t="shared" si="2"/>
        <v>21766</v>
      </c>
      <c r="I32" s="22">
        <f t="shared" si="2"/>
        <v>22613</v>
      </c>
      <c r="J32" s="47">
        <f>SUM(J29:J31)</f>
        <v>24756</v>
      </c>
      <c r="K32" s="22">
        <f>SUM(K29:K31)</f>
        <v>26497</v>
      </c>
      <c r="L32" s="22">
        <f>SUM(L29:L31)</f>
        <v>28234</v>
      </c>
    </row>
    <row r="33" spans="1:12" s="19" customFormat="1" ht="12.75" customHeight="1">
      <c r="A33" s="40"/>
      <c r="B33" s="39"/>
      <c r="C33" s="13"/>
      <c r="D33" s="3"/>
      <c r="E33" s="3"/>
      <c r="F33" s="3"/>
      <c r="G33" s="3"/>
      <c r="H33" s="3"/>
      <c r="I33" s="3"/>
      <c r="J33" s="13"/>
      <c r="K33" s="3"/>
      <c r="L33" s="3"/>
    </row>
    <row r="34" spans="1:12" s="19" customFormat="1" ht="12.75" customHeight="1">
      <c r="A34" s="40" t="s">
        <v>13</v>
      </c>
      <c r="B34" s="39"/>
      <c r="C34" s="13"/>
      <c r="D34" s="3"/>
      <c r="E34" s="3"/>
      <c r="F34" s="3"/>
      <c r="G34" s="3"/>
      <c r="H34" s="3"/>
      <c r="I34" s="3"/>
      <c r="J34" s="13"/>
      <c r="K34" s="3"/>
      <c r="L34" s="3"/>
    </row>
    <row r="35" spans="1:12" s="19" customFormat="1" ht="12.75" customHeight="1">
      <c r="A35" s="40"/>
      <c r="B35" s="39" t="s">
        <v>91</v>
      </c>
      <c r="C35" s="13">
        <v>16473</v>
      </c>
      <c r="D35" s="3">
        <v>17609</v>
      </c>
      <c r="E35" s="3">
        <v>16289</v>
      </c>
      <c r="F35" s="3">
        <v>16688</v>
      </c>
      <c r="G35" s="3">
        <v>35111</v>
      </c>
      <c r="H35" s="3">
        <v>33626</v>
      </c>
      <c r="I35" s="3">
        <v>34453</v>
      </c>
      <c r="J35" s="13">
        <v>37138</v>
      </c>
      <c r="K35" s="3">
        <v>39912</v>
      </c>
      <c r="L35" s="3">
        <v>44959</v>
      </c>
    </row>
    <row r="36" spans="1:12" s="19" customFormat="1" ht="12.75" customHeight="1">
      <c r="A36" s="40"/>
      <c r="B36" s="39" t="s">
        <v>89</v>
      </c>
      <c r="C36" s="13">
        <v>20777</v>
      </c>
      <c r="D36" s="3">
        <v>22128</v>
      </c>
      <c r="E36" s="3">
        <v>23719</v>
      </c>
      <c r="F36" s="3">
        <v>24019</v>
      </c>
      <c r="G36" s="3">
        <v>24539</v>
      </c>
      <c r="H36" s="3">
        <v>25046</v>
      </c>
      <c r="I36" s="3">
        <v>25784</v>
      </c>
      <c r="J36" s="13">
        <v>27396</v>
      </c>
      <c r="K36" s="3">
        <v>28914</v>
      </c>
      <c r="L36" s="3">
        <v>31490</v>
      </c>
    </row>
    <row r="37" spans="1:12" s="19" customFormat="1" ht="12.75" customHeight="1">
      <c r="A37" s="40"/>
      <c r="B37" s="39" t="s">
        <v>92</v>
      </c>
      <c r="C37" s="13">
        <v>19400</v>
      </c>
      <c r="D37" s="3">
        <v>20947</v>
      </c>
      <c r="E37" s="3">
        <v>24067</v>
      </c>
      <c r="F37" s="3">
        <v>24838</v>
      </c>
      <c r="G37" s="3">
        <v>17713</v>
      </c>
      <c r="H37" s="3">
        <v>17546</v>
      </c>
      <c r="I37" s="3">
        <v>17930</v>
      </c>
      <c r="J37" s="13">
        <v>19709</v>
      </c>
      <c r="K37" s="3">
        <v>21034</v>
      </c>
      <c r="L37" s="3">
        <v>22347</v>
      </c>
    </row>
    <row r="38" spans="1:12" s="19" customFormat="1" ht="12.75" customHeight="1">
      <c r="A38" s="12"/>
      <c r="B38" s="39" t="s">
        <v>43</v>
      </c>
      <c r="C38" s="13">
        <v>10402</v>
      </c>
      <c r="D38" s="3">
        <v>11202</v>
      </c>
      <c r="E38" s="3">
        <v>11664</v>
      </c>
      <c r="F38" s="3">
        <v>13642</v>
      </c>
      <c r="G38" s="3">
        <v>14439</v>
      </c>
      <c r="H38" s="3">
        <v>14400</v>
      </c>
      <c r="I38" s="3">
        <v>13555</v>
      </c>
      <c r="J38" s="13">
        <v>13941</v>
      </c>
      <c r="K38" s="3">
        <v>14739</v>
      </c>
      <c r="L38" s="3">
        <v>15719</v>
      </c>
    </row>
    <row r="39" spans="1:12" s="19" customFormat="1" ht="12.75" customHeight="1">
      <c r="A39" s="12"/>
      <c r="B39" s="39" t="s">
        <v>44</v>
      </c>
      <c r="C39" s="13">
        <v>1972</v>
      </c>
      <c r="D39" s="3">
        <v>1887</v>
      </c>
      <c r="E39" s="3">
        <v>2046</v>
      </c>
      <c r="F39" s="3">
        <v>2251</v>
      </c>
      <c r="G39" s="3">
        <v>2690</v>
      </c>
      <c r="H39" s="3">
        <v>3476</v>
      </c>
      <c r="I39" s="3">
        <v>3865</v>
      </c>
      <c r="J39" s="13">
        <v>3992</v>
      </c>
      <c r="K39" s="3">
        <v>4107</v>
      </c>
      <c r="L39" s="3">
        <v>4073</v>
      </c>
    </row>
    <row r="40" spans="1:12" s="19" customFormat="1" ht="12.75" customHeight="1">
      <c r="A40" s="12"/>
      <c r="B40" s="39" t="s">
        <v>45</v>
      </c>
      <c r="C40" s="13">
        <v>3079</v>
      </c>
      <c r="D40" s="3">
        <v>3345</v>
      </c>
      <c r="E40" s="3">
        <v>3927</v>
      </c>
      <c r="F40" s="3">
        <v>3413</v>
      </c>
      <c r="G40" s="3">
        <v>3331</v>
      </c>
      <c r="H40" s="3">
        <v>3220</v>
      </c>
      <c r="I40" s="3">
        <v>3094</v>
      </c>
      <c r="J40" s="13">
        <v>2891</v>
      </c>
      <c r="K40" s="3">
        <v>3080</v>
      </c>
      <c r="L40" s="3">
        <v>3070</v>
      </c>
    </row>
    <row r="41" spans="1:12" s="19" customFormat="1" ht="12.75" customHeight="1">
      <c r="A41" s="12"/>
      <c r="B41" s="39" t="s">
        <v>93</v>
      </c>
      <c r="C41" s="13">
        <v>7018</v>
      </c>
      <c r="D41" s="3">
        <v>7978</v>
      </c>
      <c r="E41" s="3">
        <v>8582</v>
      </c>
      <c r="F41" s="3">
        <v>8505</v>
      </c>
      <c r="G41" s="3">
        <v>2456</v>
      </c>
      <c r="H41" s="3">
        <v>2592</v>
      </c>
      <c r="I41" s="3">
        <v>2617</v>
      </c>
      <c r="J41" s="13">
        <v>2975</v>
      </c>
      <c r="K41" s="3">
        <v>3004</v>
      </c>
      <c r="L41" s="3">
        <v>3035</v>
      </c>
    </row>
    <row r="42" spans="1:12" s="19" customFormat="1" ht="12.75" customHeight="1">
      <c r="A42" s="12"/>
      <c r="B42" s="39" t="s">
        <v>46</v>
      </c>
      <c r="C42" s="13">
        <v>2104</v>
      </c>
      <c r="D42" s="3">
        <v>2071</v>
      </c>
      <c r="E42" s="3">
        <v>1952</v>
      </c>
      <c r="F42" s="3">
        <v>1731</v>
      </c>
      <c r="G42" s="3">
        <v>1805</v>
      </c>
      <c r="H42" s="3">
        <v>2250</v>
      </c>
      <c r="I42" s="3">
        <v>2296</v>
      </c>
      <c r="J42" s="13">
        <v>2287</v>
      </c>
      <c r="K42" s="3">
        <v>3272</v>
      </c>
      <c r="L42" s="3">
        <v>3860</v>
      </c>
    </row>
    <row r="43" spans="1:12" s="19" customFormat="1" ht="12.75" customHeight="1">
      <c r="A43" s="12"/>
      <c r="B43" s="39" t="s">
        <v>94</v>
      </c>
      <c r="C43" s="13">
        <v>10568</v>
      </c>
      <c r="D43" s="3">
        <v>11750</v>
      </c>
      <c r="E43" s="3">
        <v>12506</v>
      </c>
      <c r="F43" s="3">
        <v>12437</v>
      </c>
      <c r="G43" s="3">
        <v>7100</v>
      </c>
      <c r="H43" s="3">
        <v>856</v>
      </c>
      <c r="I43" s="3">
        <v>1035</v>
      </c>
      <c r="J43" s="13">
        <v>936</v>
      </c>
      <c r="K43" s="3">
        <v>983</v>
      </c>
      <c r="L43" s="3">
        <v>959</v>
      </c>
    </row>
    <row r="44" spans="1:12" s="19" customFormat="1" ht="12.75" customHeight="1">
      <c r="A44" s="12"/>
      <c r="B44" s="39" t="s">
        <v>47</v>
      </c>
      <c r="C44" s="13">
        <v>3805</v>
      </c>
      <c r="D44" s="3">
        <v>4412</v>
      </c>
      <c r="E44" s="3">
        <v>5383</v>
      </c>
      <c r="F44" s="3">
        <v>5806</v>
      </c>
      <c r="G44" s="3">
        <v>5670</v>
      </c>
      <c r="H44" s="3">
        <v>5572</v>
      </c>
      <c r="I44" s="3">
        <v>5204</v>
      </c>
      <c r="J44" s="13">
        <v>5041</v>
      </c>
      <c r="K44" s="3">
        <v>5513</v>
      </c>
      <c r="L44" s="3">
        <v>4987</v>
      </c>
    </row>
    <row r="45" spans="1:12" s="19" customFormat="1" ht="12.75" customHeight="1">
      <c r="A45" s="40" t="s">
        <v>48</v>
      </c>
      <c r="B45" s="39"/>
      <c r="C45" s="47">
        <f aca="true" t="shared" si="3" ref="C45:L45">SUM(C35:C44)</f>
        <v>95598</v>
      </c>
      <c r="D45" s="22">
        <f t="shared" si="3"/>
        <v>103329</v>
      </c>
      <c r="E45" s="22">
        <f t="shared" si="3"/>
        <v>110135</v>
      </c>
      <c r="F45" s="22">
        <f t="shared" si="3"/>
        <v>113330</v>
      </c>
      <c r="G45" s="22">
        <f t="shared" si="3"/>
        <v>114854</v>
      </c>
      <c r="H45" s="22">
        <f t="shared" si="3"/>
        <v>108584</v>
      </c>
      <c r="I45" s="22">
        <f t="shared" si="3"/>
        <v>109833</v>
      </c>
      <c r="J45" s="47">
        <f t="shared" si="3"/>
        <v>116306</v>
      </c>
      <c r="K45" s="22">
        <f>SUM(K35:K44)</f>
        <v>124558</v>
      </c>
      <c r="L45" s="22">
        <f t="shared" si="3"/>
        <v>134499</v>
      </c>
    </row>
    <row r="46" spans="1:12" s="19" customFormat="1" ht="12.75" customHeight="1">
      <c r="A46" s="40"/>
      <c r="B46" s="39"/>
      <c r="C46" s="13"/>
      <c r="D46" s="3"/>
      <c r="E46" s="3"/>
      <c r="F46" s="3"/>
      <c r="G46" s="3"/>
      <c r="H46" s="3"/>
      <c r="I46" s="3"/>
      <c r="J46" s="13"/>
      <c r="K46" s="3"/>
      <c r="L46" s="3"/>
    </row>
    <row r="47" spans="1:12" s="19" customFormat="1" ht="12.75" customHeight="1">
      <c r="A47" s="40" t="s">
        <v>7</v>
      </c>
      <c r="B47" s="39"/>
      <c r="C47" s="13"/>
      <c r="D47" s="3"/>
      <c r="E47" s="3"/>
      <c r="F47" s="3"/>
      <c r="G47" s="3"/>
      <c r="H47" s="3"/>
      <c r="I47" s="3"/>
      <c r="J47" s="13"/>
      <c r="K47" s="52"/>
      <c r="L47" s="52"/>
    </row>
    <row r="48" spans="1:12" s="19" customFormat="1" ht="12.75" customHeight="1">
      <c r="A48" s="40"/>
      <c r="B48" s="39" t="s">
        <v>49</v>
      </c>
      <c r="C48" s="13">
        <v>4898</v>
      </c>
      <c r="D48" s="3">
        <v>6444</v>
      </c>
      <c r="E48" s="3">
        <v>5380</v>
      </c>
      <c r="F48" s="3">
        <v>6703</v>
      </c>
      <c r="G48" s="3">
        <v>7337</v>
      </c>
      <c r="H48" s="3">
        <v>8255</v>
      </c>
      <c r="I48" s="3">
        <v>7616</v>
      </c>
      <c r="J48" s="13">
        <v>7591</v>
      </c>
      <c r="K48" s="3">
        <v>8110</v>
      </c>
      <c r="L48" s="3">
        <v>7508</v>
      </c>
    </row>
    <row r="49" spans="1:12" s="19" customFormat="1" ht="12.75" customHeight="1">
      <c r="A49" s="40"/>
      <c r="B49" s="39" t="s">
        <v>95</v>
      </c>
      <c r="C49" s="13">
        <v>3179</v>
      </c>
      <c r="D49" s="3">
        <v>4451</v>
      </c>
      <c r="E49" s="3">
        <v>3759</v>
      </c>
      <c r="F49" s="3">
        <v>3228</v>
      </c>
      <c r="G49" s="3">
        <v>3762</v>
      </c>
      <c r="H49" s="3">
        <v>3349</v>
      </c>
      <c r="I49" s="3">
        <v>3544</v>
      </c>
      <c r="J49" s="13">
        <v>4526</v>
      </c>
      <c r="K49" s="3">
        <v>4354</v>
      </c>
      <c r="L49" s="3">
        <v>4521</v>
      </c>
    </row>
    <row r="50" spans="1:12" s="19" customFormat="1" ht="12.75" customHeight="1">
      <c r="A50" s="40" t="s">
        <v>50</v>
      </c>
      <c r="B50" s="39"/>
      <c r="C50" s="47">
        <f aca="true" t="shared" si="4" ref="C50:J50">SUM(C48:C49)</f>
        <v>8077</v>
      </c>
      <c r="D50" s="22">
        <f t="shared" si="4"/>
        <v>10895</v>
      </c>
      <c r="E50" s="22">
        <f t="shared" si="4"/>
        <v>9139</v>
      </c>
      <c r="F50" s="22">
        <f t="shared" si="4"/>
        <v>9931</v>
      </c>
      <c r="G50" s="22">
        <f t="shared" si="4"/>
        <v>11099</v>
      </c>
      <c r="H50" s="22">
        <f t="shared" si="4"/>
        <v>11604</v>
      </c>
      <c r="I50" s="22">
        <f t="shared" si="4"/>
        <v>11160</v>
      </c>
      <c r="J50" s="47">
        <f t="shared" si="4"/>
        <v>12117</v>
      </c>
      <c r="K50" s="22">
        <f>SUM(K48:K49)</f>
        <v>12464</v>
      </c>
      <c r="L50" s="22">
        <f>SUM(L48:L49)</f>
        <v>12029</v>
      </c>
    </row>
    <row r="51" spans="1:12" s="19" customFormat="1" ht="12.75" customHeight="1">
      <c r="A51" s="40"/>
      <c r="B51" s="39"/>
      <c r="C51" s="13"/>
      <c r="D51" s="3"/>
      <c r="E51" s="3"/>
      <c r="F51" s="3"/>
      <c r="G51" s="3"/>
      <c r="H51" s="3"/>
      <c r="I51" s="3"/>
      <c r="J51" s="13"/>
      <c r="K51" s="3"/>
      <c r="L51" s="3"/>
    </row>
    <row r="52" spans="1:12" s="19" customFormat="1" ht="12.75" customHeight="1">
      <c r="A52" s="40" t="s">
        <v>5</v>
      </c>
      <c r="B52" s="39"/>
      <c r="C52" s="13"/>
      <c r="D52" s="3"/>
      <c r="E52" s="3"/>
      <c r="F52" s="3"/>
      <c r="G52" s="3"/>
      <c r="H52" s="3"/>
      <c r="I52" s="3"/>
      <c r="J52" s="13"/>
      <c r="K52" s="3"/>
      <c r="L52" s="3"/>
    </row>
    <row r="53" spans="1:12" s="19" customFormat="1" ht="12.75" customHeight="1">
      <c r="A53" s="40"/>
      <c r="B53" s="39" t="s">
        <v>51</v>
      </c>
      <c r="C53" s="13">
        <v>15778</v>
      </c>
      <c r="D53" s="3">
        <v>18516</v>
      </c>
      <c r="E53" s="3">
        <v>21164</v>
      </c>
      <c r="F53" s="3">
        <v>27926</v>
      </c>
      <c r="G53" s="3">
        <v>46018</v>
      </c>
      <c r="H53" s="3">
        <v>53850</v>
      </c>
      <c r="I53" s="3">
        <v>57377</v>
      </c>
      <c r="J53" s="13">
        <v>60337</v>
      </c>
      <c r="K53" s="3">
        <v>58743</v>
      </c>
      <c r="L53" s="3">
        <v>65046</v>
      </c>
    </row>
    <row r="54" spans="1:12" s="19" customFormat="1" ht="12.75" customHeight="1">
      <c r="A54" s="40"/>
      <c r="B54" s="39" t="s">
        <v>52</v>
      </c>
      <c r="C54" s="13">
        <v>2098</v>
      </c>
      <c r="D54" s="3">
        <v>1484</v>
      </c>
      <c r="E54" s="3">
        <v>7432</v>
      </c>
      <c r="F54" s="3">
        <v>7625</v>
      </c>
      <c r="G54" s="3">
        <v>7028</v>
      </c>
      <c r="H54" s="3">
        <v>8954</v>
      </c>
      <c r="I54" s="3">
        <v>4084</v>
      </c>
      <c r="J54" s="13">
        <v>3147</v>
      </c>
      <c r="K54" s="3">
        <v>6734</v>
      </c>
      <c r="L54" s="3">
        <v>3799</v>
      </c>
    </row>
    <row r="55" spans="1:12" s="19" customFormat="1" ht="12.75" customHeight="1">
      <c r="A55" s="40"/>
      <c r="B55" s="39" t="s">
        <v>53</v>
      </c>
      <c r="C55" s="13">
        <v>364</v>
      </c>
      <c r="D55" s="3">
        <v>423</v>
      </c>
      <c r="E55" s="3">
        <v>491</v>
      </c>
      <c r="F55" s="3">
        <v>309</v>
      </c>
      <c r="G55" s="3">
        <v>261</v>
      </c>
      <c r="H55" s="3">
        <v>229</v>
      </c>
      <c r="I55" s="3">
        <v>199</v>
      </c>
      <c r="J55" s="13">
        <v>183</v>
      </c>
      <c r="K55" s="3">
        <v>188</v>
      </c>
      <c r="L55" s="3">
        <v>201</v>
      </c>
    </row>
    <row r="56" spans="1:12" s="19" customFormat="1" ht="12.75" customHeight="1">
      <c r="A56" s="40"/>
      <c r="B56" s="39" t="s">
        <v>54</v>
      </c>
      <c r="C56" s="13">
        <v>7507</v>
      </c>
      <c r="D56" s="3">
        <v>7750</v>
      </c>
      <c r="E56" s="3">
        <v>6908</v>
      </c>
      <c r="F56" s="3">
        <v>6679</v>
      </c>
      <c r="G56" s="3">
        <v>6276</v>
      </c>
      <c r="H56" s="3">
        <v>5917</v>
      </c>
      <c r="I56" s="3">
        <v>7575</v>
      </c>
      <c r="J56" s="13">
        <v>7758</v>
      </c>
      <c r="K56" s="3">
        <v>7931</v>
      </c>
      <c r="L56" s="3">
        <v>6878</v>
      </c>
    </row>
    <row r="57" spans="1:12" s="19" customFormat="1" ht="12.75" customHeight="1">
      <c r="A57" s="40"/>
      <c r="B57" s="39" t="s">
        <v>55</v>
      </c>
      <c r="C57" s="13">
        <v>1126</v>
      </c>
      <c r="D57" s="3">
        <v>1591</v>
      </c>
      <c r="E57" s="3">
        <v>2158</v>
      </c>
      <c r="F57" s="3">
        <v>2376</v>
      </c>
      <c r="G57" s="3">
        <v>2767</v>
      </c>
      <c r="H57" s="3">
        <v>2807</v>
      </c>
      <c r="I57" s="3">
        <v>3188</v>
      </c>
      <c r="J57" s="13">
        <v>2245</v>
      </c>
      <c r="K57" s="3">
        <v>6261</v>
      </c>
      <c r="L57" s="3">
        <v>4577</v>
      </c>
    </row>
    <row r="58" spans="1:12" s="19" customFormat="1" ht="12.75" customHeight="1">
      <c r="A58" s="40"/>
      <c r="B58" s="39" t="s">
        <v>56</v>
      </c>
      <c r="C58" s="13">
        <v>954</v>
      </c>
      <c r="D58" s="3">
        <v>955</v>
      </c>
      <c r="E58" s="3">
        <v>1002</v>
      </c>
      <c r="F58" s="3">
        <v>920</v>
      </c>
      <c r="G58" s="3">
        <v>1176</v>
      </c>
      <c r="H58" s="3">
        <v>1515</v>
      </c>
      <c r="I58" s="3">
        <v>1454</v>
      </c>
      <c r="J58" s="13">
        <v>1501</v>
      </c>
      <c r="K58" s="3">
        <v>1788</v>
      </c>
      <c r="L58" s="3">
        <v>1631</v>
      </c>
    </row>
    <row r="59" spans="1:12" s="19" customFormat="1" ht="12.75" customHeight="1">
      <c r="A59" s="40"/>
      <c r="B59" s="39" t="s">
        <v>57</v>
      </c>
      <c r="C59" s="13">
        <v>14071</v>
      </c>
      <c r="D59" s="3">
        <v>15391</v>
      </c>
      <c r="E59" s="3">
        <v>22798</v>
      </c>
      <c r="F59" s="3">
        <v>23898</v>
      </c>
      <c r="G59" s="3">
        <v>26719</v>
      </c>
      <c r="H59" s="3">
        <v>27262</v>
      </c>
      <c r="I59" s="3">
        <v>26210</v>
      </c>
      <c r="J59" s="13">
        <v>28248</v>
      </c>
      <c r="K59" s="3">
        <v>30935</v>
      </c>
      <c r="L59" s="3">
        <v>31824</v>
      </c>
    </row>
    <row r="60" spans="1:12" s="19" customFormat="1" ht="12.75" customHeight="1">
      <c r="A60" s="40" t="s">
        <v>58</v>
      </c>
      <c r="B60" s="39"/>
      <c r="C60" s="47">
        <f aca="true" t="shared" si="5" ref="C60:J60">SUM(C53:C59)</f>
        <v>41898</v>
      </c>
      <c r="D60" s="22">
        <f t="shared" si="5"/>
        <v>46110</v>
      </c>
      <c r="E60" s="22">
        <f t="shared" si="5"/>
        <v>61953</v>
      </c>
      <c r="F60" s="22">
        <f t="shared" si="5"/>
        <v>69733</v>
      </c>
      <c r="G60" s="22">
        <f t="shared" si="5"/>
        <v>90245</v>
      </c>
      <c r="H60" s="22">
        <f t="shared" si="5"/>
        <v>100534</v>
      </c>
      <c r="I60" s="22">
        <f t="shared" si="5"/>
        <v>100087</v>
      </c>
      <c r="J60" s="47">
        <f t="shared" si="5"/>
        <v>103419</v>
      </c>
      <c r="K60" s="22">
        <f>SUM(K53:K59)</f>
        <v>112580</v>
      </c>
      <c r="L60" s="22">
        <f>SUM(L53:L59)</f>
        <v>113956</v>
      </c>
    </row>
    <row r="61" spans="1:12" s="19" customFormat="1" ht="12.75" customHeight="1">
      <c r="A61" s="40"/>
      <c r="B61" s="39"/>
      <c r="C61" s="13"/>
      <c r="D61" s="3"/>
      <c r="E61" s="3"/>
      <c r="F61" s="3"/>
      <c r="G61" s="3"/>
      <c r="H61" s="3"/>
      <c r="I61" s="3"/>
      <c r="J61" s="13"/>
      <c r="K61" s="3"/>
      <c r="L61" s="3"/>
    </row>
    <row r="62" spans="1:12" s="19" customFormat="1" ht="12.75" customHeight="1">
      <c r="A62" s="40" t="s">
        <v>4</v>
      </c>
      <c r="B62" s="39"/>
      <c r="C62" s="13"/>
      <c r="D62" s="3"/>
      <c r="E62" s="3"/>
      <c r="F62" s="3"/>
      <c r="G62" s="3"/>
      <c r="H62" s="3"/>
      <c r="I62" s="3"/>
      <c r="J62" s="13"/>
      <c r="K62" s="3"/>
      <c r="L62" s="3"/>
    </row>
    <row r="63" spans="1:12" s="19" customFormat="1" ht="12.75" customHeight="1">
      <c r="A63" s="43"/>
      <c r="B63" s="39" t="s">
        <v>59</v>
      </c>
      <c r="C63" s="13">
        <v>17328</v>
      </c>
      <c r="D63" s="3">
        <v>20374</v>
      </c>
      <c r="E63" s="3">
        <v>26446</v>
      </c>
      <c r="F63" s="3">
        <v>26997</v>
      </c>
      <c r="G63" s="3">
        <v>26939</v>
      </c>
      <c r="H63" s="3">
        <v>30648</v>
      </c>
      <c r="I63" s="3">
        <v>29446</v>
      </c>
      <c r="J63" s="13">
        <v>29948</v>
      </c>
      <c r="K63" s="3">
        <v>32518</v>
      </c>
      <c r="L63" s="3">
        <v>39106</v>
      </c>
    </row>
    <row r="64" spans="1:12" s="19" customFormat="1" ht="12.75" customHeight="1">
      <c r="A64" s="43"/>
      <c r="B64" s="39" t="s">
        <v>60</v>
      </c>
      <c r="C64" s="13">
        <v>68</v>
      </c>
      <c r="D64" s="3">
        <v>97</v>
      </c>
      <c r="E64" s="3">
        <v>87</v>
      </c>
      <c r="F64" s="3">
        <v>88</v>
      </c>
      <c r="G64" s="3">
        <v>10570</v>
      </c>
      <c r="H64" s="3">
        <v>8877</v>
      </c>
      <c r="I64" s="3">
        <v>6869</v>
      </c>
      <c r="J64" s="13">
        <v>4747</v>
      </c>
      <c r="K64" s="3">
        <v>2965</v>
      </c>
      <c r="L64" s="3">
        <v>2485</v>
      </c>
    </row>
    <row r="65" spans="1:12" s="19" customFormat="1" ht="12.75" customHeight="1">
      <c r="A65" s="43"/>
      <c r="B65" s="39" t="s">
        <v>61</v>
      </c>
      <c r="C65" s="13">
        <v>0</v>
      </c>
      <c r="D65" s="3">
        <v>0</v>
      </c>
      <c r="E65" s="3">
        <v>0</v>
      </c>
      <c r="F65" s="3">
        <v>0</v>
      </c>
      <c r="G65" s="3">
        <v>2082</v>
      </c>
      <c r="H65" s="3">
        <v>2062</v>
      </c>
      <c r="I65" s="3">
        <v>1744</v>
      </c>
      <c r="J65" s="13">
        <v>1434</v>
      </c>
      <c r="K65" s="3">
        <v>1216</v>
      </c>
      <c r="L65" s="3">
        <v>807</v>
      </c>
    </row>
    <row r="66" spans="1:12" s="19" customFormat="1" ht="12.75" customHeight="1">
      <c r="A66" s="43"/>
      <c r="B66" s="39" t="s">
        <v>62</v>
      </c>
      <c r="C66" s="13">
        <v>22</v>
      </c>
      <c r="D66" s="3">
        <v>13</v>
      </c>
      <c r="E66" s="3">
        <v>34</v>
      </c>
      <c r="F66" s="3">
        <v>46</v>
      </c>
      <c r="G66" s="3">
        <v>59</v>
      </c>
      <c r="H66" s="3">
        <v>48</v>
      </c>
      <c r="I66" s="3">
        <v>67</v>
      </c>
      <c r="J66" s="13">
        <v>63</v>
      </c>
      <c r="K66" s="3">
        <v>68</v>
      </c>
      <c r="L66" s="3">
        <v>57</v>
      </c>
    </row>
    <row r="67" spans="1:12" s="19" customFormat="1" ht="12.75" customHeight="1">
      <c r="A67" s="43"/>
      <c r="B67" s="39" t="s">
        <v>63</v>
      </c>
      <c r="C67" s="13">
        <v>0</v>
      </c>
      <c r="D67" s="3">
        <v>0</v>
      </c>
      <c r="E67" s="3">
        <v>0</v>
      </c>
      <c r="F67" s="3">
        <v>0</v>
      </c>
      <c r="G67" s="3">
        <v>-336</v>
      </c>
      <c r="H67" s="3">
        <v>-449</v>
      </c>
      <c r="I67" s="3">
        <v>-414</v>
      </c>
      <c r="J67" s="13">
        <v>-367</v>
      </c>
      <c r="K67" s="3">
        <v>-336</v>
      </c>
      <c r="L67" s="3">
        <v>-329</v>
      </c>
    </row>
    <row r="68" spans="1:12" s="19" customFormat="1" ht="12.75" customHeight="1">
      <c r="A68" s="40" t="s">
        <v>64</v>
      </c>
      <c r="B68" s="39"/>
      <c r="C68" s="47">
        <f aca="true" t="shared" si="6" ref="C68:J68">SUM(C63:C67)</f>
        <v>17418</v>
      </c>
      <c r="D68" s="22">
        <f t="shared" si="6"/>
        <v>20484</v>
      </c>
      <c r="E68" s="22">
        <f t="shared" si="6"/>
        <v>26567</v>
      </c>
      <c r="F68" s="22">
        <f t="shared" si="6"/>
        <v>27131</v>
      </c>
      <c r="G68" s="22">
        <f t="shared" si="6"/>
        <v>39314</v>
      </c>
      <c r="H68" s="22">
        <f t="shared" si="6"/>
        <v>41186</v>
      </c>
      <c r="I68" s="22">
        <f t="shared" si="6"/>
        <v>37712</v>
      </c>
      <c r="J68" s="47">
        <f t="shared" si="6"/>
        <v>35825</v>
      </c>
      <c r="K68" s="22">
        <f>SUM(K63:K67)</f>
        <v>36431</v>
      </c>
      <c r="L68" s="22">
        <f>SUM(L63:L67)</f>
        <v>42126</v>
      </c>
    </row>
    <row r="69" spans="1:12" s="19" customFormat="1" ht="12.75" customHeight="1">
      <c r="A69" s="40"/>
      <c r="B69" s="39"/>
      <c r="C69" s="13"/>
      <c r="D69" s="3"/>
      <c r="E69" s="3"/>
      <c r="F69" s="3"/>
      <c r="G69" s="3"/>
      <c r="H69" s="3"/>
      <c r="I69" s="3"/>
      <c r="J69" s="13"/>
      <c r="K69" s="3"/>
      <c r="L69" s="3"/>
    </row>
    <row r="70" spans="1:12" s="19" customFormat="1" ht="12.75" customHeight="1">
      <c r="A70" s="40" t="s">
        <v>65</v>
      </c>
      <c r="B70" s="39"/>
      <c r="C70" s="13"/>
      <c r="D70" s="3"/>
      <c r="E70" s="3"/>
      <c r="F70" s="3"/>
      <c r="G70" s="3"/>
      <c r="H70" s="3"/>
      <c r="I70" s="3"/>
      <c r="J70" s="13"/>
      <c r="K70" s="3"/>
      <c r="L70" s="3"/>
    </row>
    <row r="71" spans="1:12" s="19" customFormat="1" ht="12.75" customHeight="1">
      <c r="A71" s="40"/>
      <c r="B71" s="39" t="s">
        <v>66</v>
      </c>
      <c r="C71" s="13">
        <v>7160</v>
      </c>
      <c r="D71" s="3">
        <v>8257</v>
      </c>
      <c r="E71" s="3">
        <v>8988</v>
      </c>
      <c r="F71" s="3">
        <v>9936</v>
      </c>
      <c r="G71" s="3">
        <v>10152</v>
      </c>
      <c r="H71" s="3">
        <v>13539</v>
      </c>
      <c r="I71" s="3">
        <v>11908</v>
      </c>
      <c r="J71" s="13">
        <v>10886</v>
      </c>
      <c r="K71" s="3">
        <v>10845</v>
      </c>
      <c r="L71" s="3">
        <v>12441</v>
      </c>
    </row>
    <row r="72" spans="1:12" s="19" customFormat="1" ht="12.75" customHeight="1">
      <c r="A72" s="40"/>
      <c r="B72" s="39" t="s">
        <v>67</v>
      </c>
      <c r="C72" s="13">
        <v>1</v>
      </c>
      <c r="D72" s="3">
        <v>0</v>
      </c>
      <c r="E72" s="3">
        <v>5</v>
      </c>
      <c r="F72" s="3">
        <v>4</v>
      </c>
      <c r="G72" s="3">
        <v>4</v>
      </c>
      <c r="H72" s="3">
        <v>0</v>
      </c>
      <c r="I72" s="3">
        <v>-5</v>
      </c>
      <c r="J72" s="13">
        <v>-1</v>
      </c>
      <c r="K72" s="3">
        <v>-11</v>
      </c>
      <c r="L72" s="3">
        <v>1</v>
      </c>
    </row>
    <row r="73" spans="1:12" s="19" customFormat="1" ht="12.75" customHeight="1">
      <c r="A73" s="40" t="s">
        <v>68</v>
      </c>
      <c r="B73" s="39"/>
      <c r="C73" s="47">
        <f aca="true" t="shared" si="7" ref="C73:J73">SUM(C71:C72)</f>
        <v>7161</v>
      </c>
      <c r="D73" s="22">
        <f t="shared" si="7"/>
        <v>8257</v>
      </c>
      <c r="E73" s="22">
        <f t="shared" si="7"/>
        <v>8993</v>
      </c>
      <c r="F73" s="22">
        <f t="shared" si="7"/>
        <v>9940</v>
      </c>
      <c r="G73" s="22">
        <f t="shared" si="7"/>
        <v>10156</v>
      </c>
      <c r="H73" s="22">
        <f t="shared" si="7"/>
        <v>13539</v>
      </c>
      <c r="I73" s="22">
        <f t="shared" si="7"/>
        <v>11903</v>
      </c>
      <c r="J73" s="47">
        <f t="shared" si="7"/>
        <v>10885</v>
      </c>
      <c r="K73" s="22">
        <f>SUM(K71:K72)</f>
        <v>10834</v>
      </c>
      <c r="L73" s="22">
        <f>SUM(L71:L72)</f>
        <v>12442</v>
      </c>
    </row>
    <row r="74" spans="1:12" s="19" customFormat="1" ht="12.75" customHeight="1">
      <c r="A74" s="40"/>
      <c r="B74" s="39"/>
      <c r="C74" s="13"/>
      <c r="D74" s="3"/>
      <c r="E74" s="3"/>
      <c r="F74" s="3"/>
      <c r="G74" s="3"/>
      <c r="H74" s="3"/>
      <c r="I74" s="3"/>
      <c r="J74" s="13"/>
      <c r="K74" s="3"/>
      <c r="L74" s="3"/>
    </row>
    <row r="75" spans="1:12" s="19" customFormat="1" ht="12.75" customHeight="1">
      <c r="A75" s="40" t="s">
        <v>2</v>
      </c>
      <c r="B75" s="39"/>
      <c r="C75" s="13"/>
      <c r="D75" s="3"/>
      <c r="E75" s="3"/>
      <c r="F75" s="3"/>
      <c r="G75" s="3"/>
      <c r="H75" s="3"/>
      <c r="I75" s="3"/>
      <c r="J75" s="13"/>
      <c r="K75" s="3"/>
      <c r="L75" s="3"/>
    </row>
    <row r="76" spans="1:12" s="19" customFormat="1" ht="12.75" customHeight="1">
      <c r="A76" s="40"/>
      <c r="B76" s="39" t="s">
        <v>69</v>
      </c>
      <c r="C76" s="13">
        <v>1828</v>
      </c>
      <c r="D76" s="3">
        <v>2220</v>
      </c>
      <c r="E76" s="3">
        <v>2580</v>
      </c>
      <c r="F76" s="3">
        <v>2836</v>
      </c>
      <c r="G76" s="3">
        <v>3050</v>
      </c>
      <c r="H76" s="3">
        <v>3253</v>
      </c>
      <c r="I76" s="3">
        <v>3374</v>
      </c>
      <c r="J76" s="13">
        <v>3444</v>
      </c>
      <c r="K76" s="3">
        <v>3533</v>
      </c>
      <c r="L76" s="3">
        <v>3604</v>
      </c>
    </row>
    <row r="77" spans="1:12" s="19" customFormat="1" ht="12.75" customHeight="1">
      <c r="A77" s="40"/>
      <c r="B77" s="39" t="s">
        <v>70</v>
      </c>
      <c r="C77" s="13">
        <v>0</v>
      </c>
      <c r="D77" s="3">
        <v>0</v>
      </c>
      <c r="E77" s="3">
        <v>0</v>
      </c>
      <c r="F77" s="3">
        <v>74</v>
      </c>
      <c r="G77" s="3">
        <v>612</v>
      </c>
      <c r="H77" s="3">
        <v>375</v>
      </c>
      <c r="I77" s="3">
        <v>179</v>
      </c>
      <c r="J77" s="13">
        <v>521</v>
      </c>
      <c r="K77" s="3">
        <v>855</v>
      </c>
      <c r="L77" s="3">
        <v>2250</v>
      </c>
    </row>
    <row r="78" spans="1:12" s="19" customFormat="1" ht="12.75" customHeight="1">
      <c r="A78" s="40"/>
      <c r="B78" s="39" t="s">
        <v>87</v>
      </c>
      <c r="C78" s="13">
        <v>0</v>
      </c>
      <c r="D78" s="3">
        <v>0</v>
      </c>
      <c r="E78" s="3">
        <v>831</v>
      </c>
      <c r="F78" s="3">
        <v>748</v>
      </c>
      <c r="G78" s="3">
        <v>0</v>
      </c>
      <c r="H78" s="3">
        <v>0</v>
      </c>
      <c r="I78" s="3">
        <v>0</v>
      </c>
      <c r="J78" s="13">
        <v>0</v>
      </c>
      <c r="K78" s="3">
        <v>0</v>
      </c>
      <c r="L78" s="3">
        <v>0</v>
      </c>
    </row>
    <row r="79" spans="2:12" s="19" customFormat="1" ht="12.75" customHeight="1">
      <c r="B79" s="39" t="s">
        <v>96</v>
      </c>
      <c r="C79" s="13">
        <v>704</v>
      </c>
      <c r="D79" s="3">
        <v>562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13">
        <v>0</v>
      </c>
      <c r="K79" s="3">
        <v>0</v>
      </c>
      <c r="L79" s="3">
        <v>0</v>
      </c>
    </row>
    <row r="80" spans="2:12" s="19" customFormat="1" ht="12.75" customHeight="1">
      <c r="B80" s="39" t="s">
        <v>71</v>
      </c>
      <c r="C80" s="13">
        <v>771</v>
      </c>
      <c r="D80" s="3">
        <v>907</v>
      </c>
      <c r="E80" s="3">
        <v>954</v>
      </c>
      <c r="F80" s="3">
        <v>1007</v>
      </c>
      <c r="G80" s="3">
        <v>983</v>
      </c>
      <c r="H80" s="3">
        <v>1076</v>
      </c>
      <c r="I80" s="3">
        <v>977</v>
      </c>
      <c r="J80" s="13">
        <v>910</v>
      </c>
      <c r="K80" s="3">
        <v>893</v>
      </c>
      <c r="L80" s="3">
        <v>918</v>
      </c>
    </row>
    <row r="81" spans="2:12" s="19" customFormat="1" ht="12.75" customHeight="1">
      <c r="B81" s="39" t="s">
        <v>85</v>
      </c>
      <c r="C81" s="13">
        <v>0</v>
      </c>
      <c r="D81" s="3">
        <v>0</v>
      </c>
      <c r="E81" s="3">
        <v>0</v>
      </c>
      <c r="F81" s="3">
        <v>0</v>
      </c>
      <c r="G81" s="3">
        <v>1039</v>
      </c>
      <c r="H81" s="3">
        <v>745</v>
      </c>
      <c r="I81" s="3">
        <v>222</v>
      </c>
      <c r="J81" s="13">
        <v>0</v>
      </c>
      <c r="K81" s="3">
        <v>0</v>
      </c>
      <c r="L81" s="3">
        <v>0</v>
      </c>
    </row>
    <row r="82" spans="2:12" s="19" customFormat="1" ht="12.75" customHeight="1">
      <c r="B82" s="39" t="s">
        <v>72</v>
      </c>
      <c r="C82" s="1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13">
        <v>173</v>
      </c>
      <c r="K82" s="3">
        <v>253</v>
      </c>
      <c r="L82" s="3">
        <v>295</v>
      </c>
    </row>
    <row r="83" spans="2:12" s="19" customFormat="1" ht="12.75" customHeight="1">
      <c r="B83" s="39" t="s">
        <v>86</v>
      </c>
      <c r="C83" s="13">
        <v>0</v>
      </c>
      <c r="D83" s="3">
        <v>0</v>
      </c>
      <c r="E83" s="3">
        <v>0</v>
      </c>
      <c r="F83" s="3">
        <v>0</v>
      </c>
      <c r="G83" s="3">
        <v>0</v>
      </c>
      <c r="H83" s="3">
        <v>530</v>
      </c>
      <c r="I83" s="3">
        <v>769</v>
      </c>
      <c r="J83" s="13">
        <v>394</v>
      </c>
      <c r="K83" s="3">
        <v>234</v>
      </c>
      <c r="L83" s="3">
        <v>75</v>
      </c>
    </row>
    <row r="84" spans="2:12" s="19" customFormat="1" ht="12.75" customHeight="1">
      <c r="B84" s="39" t="s">
        <v>97</v>
      </c>
      <c r="C84" s="13">
        <v>0</v>
      </c>
      <c r="D84" s="3">
        <v>0</v>
      </c>
      <c r="E84" s="3">
        <v>0</v>
      </c>
      <c r="F84" s="3">
        <v>0</v>
      </c>
      <c r="G84" s="3">
        <v>567</v>
      </c>
      <c r="H84" s="3">
        <v>189</v>
      </c>
      <c r="I84" s="3">
        <v>123</v>
      </c>
      <c r="J84" s="13">
        <v>0</v>
      </c>
      <c r="K84" s="3">
        <v>0</v>
      </c>
      <c r="L84" s="3">
        <v>0</v>
      </c>
    </row>
    <row r="85" spans="2:12" s="19" customFormat="1" ht="12.75" customHeight="1">
      <c r="B85" s="39" t="s">
        <v>73</v>
      </c>
      <c r="C85" s="13">
        <v>1253</v>
      </c>
      <c r="D85" s="3">
        <v>1064</v>
      </c>
      <c r="E85" s="3">
        <v>1188</v>
      </c>
      <c r="F85" s="3">
        <v>1319</v>
      </c>
      <c r="G85" s="3">
        <v>1335</v>
      </c>
      <c r="H85" s="3">
        <v>1338</v>
      </c>
      <c r="I85" s="3">
        <v>1494</v>
      </c>
      <c r="J85" s="13">
        <v>1513</v>
      </c>
      <c r="K85" s="3">
        <v>1453</v>
      </c>
      <c r="L85" s="3">
        <v>1570</v>
      </c>
    </row>
    <row r="86" spans="1:12" s="19" customFormat="1" ht="12.75" customHeight="1">
      <c r="A86" s="40" t="s">
        <v>74</v>
      </c>
      <c r="B86" s="39"/>
      <c r="C86" s="47">
        <f aca="true" t="shared" si="8" ref="C86:L86">SUM(C76:C85)</f>
        <v>4556</v>
      </c>
      <c r="D86" s="22">
        <f t="shared" si="8"/>
        <v>4753</v>
      </c>
      <c r="E86" s="22">
        <f t="shared" si="8"/>
        <v>5553</v>
      </c>
      <c r="F86" s="22">
        <f t="shared" si="8"/>
        <v>5984</v>
      </c>
      <c r="G86" s="22">
        <f t="shared" si="8"/>
        <v>7586</v>
      </c>
      <c r="H86" s="22">
        <f t="shared" si="8"/>
        <v>7506</v>
      </c>
      <c r="I86" s="22">
        <f t="shared" si="8"/>
        <v>7138</v>
      </c>
      <c r="J86" s="47">
        <f t="shared" si="8"/>
        <v>6955</v>
      </c>
      <c r="K86" s="22">
        <f>SUM(K76:K85)</f>
        <v>7221</v>
      </c>
      <c r="L86" s="22">
        <f t="shared" si="8"/>
        <v>8712</v>
      </c>
    </row>
    <row r="87" spans="1:12" s="19" customFormat="1" ht="12.75" customHeight="1">
      <c r="A87" s="40"/>
      <c r="B87" s="39"/>
      <c r="C87" s="13"/>
      <c r="D87" s="3"/>
      <c r="E87" s="3"/>
      <c r="F87" s="3"/>
      <c r="G87" s="3"/>
      <c r="H87" s="3"/>
      <c r="I87" s="3"/>
      <c r="J87" s="13"/>
      <c r="K87" s="3"/>
      <c r="L87" s="3"/>
    </row>
    <row r="88" spans="1:12" s="19" customFormat="1" ht="12.75" customHeight="1">
      <c r="A88" s="40" t="s">
        <v>0</v>
      </c>
      <c r="B88" s="39"/>
      <c r="C88" s="13"/>
      <c r="D88" s="3"/>
      <c r="E88" s="3"/>
      <c r="F88" s="3"/>
      <c r="G88" s="3"/>
      <c r="H88" s="3"/>
      <c r="I88" s="3"/>
      <c r="J88" s="13"/>
      <c r="K88" s="3"/>
      <c r="L88" s="3"/>
    </row>
    <row r="89" spans="1:12" s="19" customFormat="1" ht="12.75" customHeight="1">
      <c r="A89" s="40"/>
      <c r="B89" s="39" t="s">
        <v>75</v>
      </c>
      <c r="C89" s="13">
        <v>44222</v>
      </c>
      <c r="D89" s="3">
        <v>46700</v>
      </c>
      <c r="E89" s="3">
        <v>36382</v>
      </c>
      <c r="F89" s="3">
        <v>31087</v>
      </c>
      <c r="G89" s="3">
        <v>18188</v>
      </c>
      <c r="H89" s="3">
        <v>3520</v>
      </c>
      <c r="I89" s="3">
        <v>10862</v>
      </c>
      <c r="J89" s="13">
        <v>13218</v>
      </c>
      <c r="K89" s="3">
        <v>19354</v>
      </c>
      <c r="L89" s="3">
        <v>13932</v>
      </c>
    </row>
    <row r="90" spans="1:12" s="19" customFormat="1" ht="12.75" customHeight="1">
      <c r="A90" s="40"/>
      <c r="B90" s="39" t="s">
        <v>76</v>
      </c>
      <c r="C90" s="13">
        <v>52442</v>
      </c>
      <c r="D90" s="3">
        <v>58566</v>
      </c>
      <c r="E90" s="3">
        <v>62612</v>
      </c>
      <c r="F90" s="3">
        <v>63593</v>
      </c>
      <c r="G90" s="3">
        <v>62690</v>
      </c>
      <c r="H90" s="3">
        <v>56001</v>
      </c>
      <c r="I90" s="3">
        <v>57068</v>
      </c>
      <c r="J90" s="13">
        <v>62225</v>
      </c>
      <c r="K90" s="3">
        <v>67107</v>
      </c>
      <c r="L90" s="3">
        <v>75626</v>
      </c>
    </row>
    <row r="91" spans="1:12" s="19" customFormat="1" ht="12.75" customHeight="1">
      <c r="A91" s="40"/>
      <c r="B91" s="39" t="s">
        <v>77</v>
      </c>
      <c r="C91" s="13">
        <v>23</v>
      </c>
      <c r="D91" s="3">
        <v>34</v>
      </c>
      <c r="E91" s="3">
        <v>56</v>
      </c>
      <c r="F91" s="3">
        <v>59</v>
      </c>
      <c r="G91" s="3">
        <v>58</v>
      </c>
      <c r="H91" s="3">
        <v>71</v>
      </c>
      <c r="I91" s="3">
        <v>107</v>
      </c>
      <c r="J91" s="13">
        <v>58</v>
      </c>
      <c r="K91" s="3">
        <v>101</v>
      </c>
      <c r="L91" s="3">
        <v>94</v>
      </c>
    </row>
    <row r="92" spans="1:12" s="19" customFormat="1" ht="12.75" customHeight="1">
      <c r="A92" s="40"/>
      <c r="B92" s="39" t="s">
        <v>78</v>
      </c>
      <c r="C92" s="13">
        <v>-122</v>
      </c>
      <c r="D92" s="3">
        <v>-151</v>
      </c>
      <c r="E92" s="3">
        <v>18</v>
      </c>
      <c r="F92" s="3">
        <v>-143</v>
      </c>
      <c r="G92" s="3">
        <v>-310</v>
      </c>
      <c r="H92" s="3">
        <v>-195</v>
      </c>
      <c r="I92" s="3">
        <v>58</v>
      </c>
      <c r="J92" s="13">
        <v>33</v>
      </c>
      <c r="K92" s="3">
        <v>-67</v>
      </c>
      <c r="L92" s="3">
        <v>-227</v>
      </c>
    </row>
    <row r="93" spans="1:12" s="19" customFormat="1" ht="12.75" customHeight="1">
      <c r="A93" s="40"/>
      <c r="B93" s="39" t="s">
        <v>79</v>
      </c>
      <c r="C93" s="13">
        <v>-34</v>
      </c>
      <c r="D93" s="3">
        <v>-17</v>
      </c>
      <c r="E93" s="3">
        <v>0</v>
      </c>
      <c r="F93" s="3">
        <v>-10</v>
      </c>
      <c r="G93" s="3">
        <v>-47</v>
      </c>
      <c r="H93" s="3">
        <v>-49</v>
      </c>
      <c r="I93" s="3">
        <v>-49</v>
      </c>
      <c r="J93" s="13">
        <v>-92</v>
      </c>
      <c r="K93" s="3">
        <v>-41</v>
      </c>
      <c r="L93" s="3">
        <v>-59</v>
      </c>
    </row>
    <row r="94" spans="1:12" s="19" customFormat="1" ht="12.75" customHeight="1">
      <c r="A94" s="40"/>
      <c r="B94" s="39" t="s">
        <v>80</v>
      </c>
      <c r="C94" s="1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25</v>
      </c>
      <c r="J94" s="13">
        <v>44</v>
      </c>
      <c r="K94" s="3">
        <v>0</v>
      </c>
      <c r="L94" s="3">
        <v>0</v>
      </c>
    </row>
    <row r="95" spans="2:12" s="19" customFormat="1" ht="12.75" customHeight="1">
      <c r="B95" s="39" t="s">
        <v>81</v>
      </c>
      <c r="C95" s="13">
        <v>296</v>
      </c>
      <c r="D95" s="3">
        <v>382</v>
      </c>
      <c r="E95" s="3">
        <v>447</v>
      </c>
      <c r="F95" s="3">
        <v>402</v>
      </c>
      <c r="G95" s="3">
        <v>308</v>
      </c>
      <c r="H95" s="3">
        <v>432</v>
      </c>
      <c r="I95" s="3">
        <v>1940</v>
      </c>
      <c r="J95" s="13">
        <v>5211</v>
      </c>
      <c r="K95" s="3">
        <v>5782</v>
      </c>
      <c r="L95" s="3">
        <v>6155</v>
      </c>
    </row>
    <row r="96" spans="1:12" s="19" customFormat="1" ht="12.75" customHeight="1">
      <c r="A96" s="40" t="s">
        <v>82</v>
      </c>
      <c r="B96" s="39"/>
      <c r="C96" s="47">
        <f aca="true" t="shared" si="9" ref="C96:J96">SUM(C89:C95)</f>
        <v>96827</v>
      </c>
      <c r="D96" s="22">
        <f t="shared" si="9"/>
        <v>105514</v>
      </c>
      <c r="E96" s="22">
        <f t="shared" si="9"/>
        <v>99515</v>
      </c>
      <c r="F96" s="22">
        <f t="shared" si="9"/>
        <v>94988</v>
      </c>
      <c r="G96" s="22">
        <f t="shared" si="9"/>
        <v>80887</v>
      </c>
      <c r="H96" s="22">
        <f t="shared" si="9"/>
        <v>59780</v>
      </c>
      <c r="I96" s="22">
        <f t="shared" si="9"/>
        <v>70011</v>
      </c>
      <c r="J96" s="47">
        <f t="shared" si="9"/>
        <v>80697</v>
      </c>
      <c r="K96" s="22">
        <f>SUM(K89:K95)</f>
        <v>92236</v>
      </c>
      <c r="L96" s="22">
        <f>SUM(L89:L95)</f>
        <v>95521</v>
      </c>
    </row>
    <row r="97" spans="1:12" ht="5.25" customHeight="1">
      <c r="A97" s="8"/>
      <c r="B97" s="8"/>
      <c r="C97" s="7"/>
      <c r="D97" s="6"/>
      <c r="E97" s="6"/>
      <c r="F97" s="6"/>
      <c r="G97" s="6"/>
      <c r="H97" s="5"/>
      <c r="I97" s="5"/>
      <c r="J97" s="49"/>
      <c r="K97" s="5"/>
      <c r="L97" s="5"/>
    </row>
    <row r="99" spans="1:2" ht="12.75" customHeight="1">
      <c r="A99" s="51">
        <v>1</v>
      </c>
      <c r="B99" s="4" t="s">
        <v>100</v>
      </c>
    </row>
    <row r="100" spans="1:2" ht="12.75" customHeight="1">
      <c r="A100" s="51">
        <v>2</v>
      </c>
      <c r="B100" s="4" t="s">
        <v>98</v>
      </c>
    </row>
    <row r="101" spans="1:2" ht="12.75" customHeight="1">
      <c r="A101" s="51"/>
      <c r="B101" s="4" t="s">
        <v>99</v>
      </c>
    </row>
    <row r="102" spans="1:2" ht="12.75" customHeight="1">
      <c r="A102" s="51">
        <v>3</v>
      </c>
      <c r="B102" s="4" t="s">
        <v>103</v>
      </c>
    </row>
    <row r="103" spans="1:2" ht="12.75" customHeight="1">
      <c r="A103" s="51">
        <v>4</v>
      </c>
      <c r="B103" s="4" t="s">
        <v>101</v>
      </c>
    </row>
  </sheetData>
  <sheetProtection/>
  <mergeCells count="2">
    <mergeCell ref="C7:I7"/>
    <mergeCell ref="J7:L7"/>
  </mergeCells>
  <printOptions/>
  <pageMargins left="0.75" right="0.75" top="1" bottom="1" header="0.5" footer="0.5"/>
  <pageSetup fitToHeight="1" fitToWidth="1" horizontalDpi="600" verticalDpi="600" orientation="portrait" paperSize="8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Kamlesh Patel</dc:creator>
  <cp:keywords/>
  <dc:description/>
  <cp:lastModifiedBy>Nicola Haslam [TSY]</cp:lastModifiedBy>
  <cp:lastPrinted>2017-04-20T00:24:19Z</cp:lastPrinted>
  <dcterms:created xsi:type="dcterms:W3CDTF">2015-07-16T23:14:51Z</dcterms:created>
  <dcterms:modified xsi:type="dcterms:W3CDTF">2017-04-20T01:22:57Z</dcterms:modified>
  <cp:category/>
  <cp:version/>
  <cp:contentType/>
  <cp:contentStatus/>
</cp:coreProperties>
</file>