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85" windowWidth="23250" windowHeight="12870" tabRatio="753" activeTab="0"/>
  </bookViews>
  <sheets>
    <sheet name="Contents" sheetId="5" r:id="rId1"/>
    <sheet name="Charts" sheetId="15" r:id="rId2"/>
    <sheet name="Petrol Prices" sheetId="6" r:id="rId3"/>
    <sheet name="Diesel Prices" sheetId="13" r:id="rId4"/>
    <sheet name="Gas Prices" sheetId="14" r:id="rId5"/>
    <sheet name="Residential Electricity Costs" sheetId="16" r:id="rId6"/>
    <sheet name="Industrial Electricity Costs" sheetId="17" r:id="rId7"/>
    <sheet name="Oil Products Consumption" sheetId="10" r:id="rId8"/>
    <sheet name="Gas Consumption" sheetId="11" r:id="rId9"/>
    <sheet name="Electricity Consumption" sheetId="12" r:id="rId10"/>
  </sheets>
  <definedNames>
    <definedName name="g1data">OFFSET('Charts'!$BN$6,0,0,'Charts'!$BG$40)</definedName>
    <definedName name="g1name">OFFSET('Charts'!$BG$6,0,0,'Charts'!$BG$40)</definedName>
    <definedName name="g2data">OFFSET('Charts'!$BO$6,0,0,'Charts'!$BH$40)</definedName>
    <definedName name="g2name">OFFSET('Charts'!$BH$6,0,0,'Charts'!$BH$40)</definedName>
    <definedName name="g3data">OFFSET('Charts'!$BP$6,0,0,'Charts'!$BI$40)</definedName>
    <definedName name="g3name">OFFSET('Charts'!$BI$6,0,0,'Charts'!$BI$40,1)</definedName>
    <definedName name="g4data">OFFSET('Charts'!$BQ$7,0,0,'Charts'!$BJ$40)</definedName>
    <definedName name="g4name">OFFSET('Charts'!$BJ$7,0,0,'Charts'!$BJ$40)</definedName>
    <definedName name="g5data">OFFSET('Charts'!$BR$7,0,0,'Charts'!$BK$40)</definedName>
    <definedName name="g5name">OFFSET('Charts'!$BK$7,0,0,'Charts'!$BK$40)</definedName>
    <definedName name="g6data">OFFSET('Charts'!$BS$7,0,0,'Charts'!$BL$40)</definedName>
    <definedName name="g6name">OFFSET('Charts'!$BL$7,0,0,'Charts'!$BL$40)</definedName>
    <definedName name="g7data">OFFSET('Charts'!$BT$7,0,0,'Charts'!$BM$40)</definedName>
    <definedName name="g7name">OFFSET('Charts'!$BM$7,0,0,'Charts'!$BM$40)</definedName>
  </definedNames>
  <calcPr calcId="145621"/>
</workbook>
</file>

<file path=xl/sharedStrings.xml><?xml version="1.0" encoding="utf-8"?>
<sst xmlns="http://schemas.openxmlformats.org/spreadsheetml/2006/main" count="1399" uniqueCount="107">
  <si>
    <t xml:space="preserve"> Year</t>
  </si>
  <si>
    <t>Units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</si>
  <si>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</si>
  <si>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</si>
  <si>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</si>
  <si>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</si>
  <si>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</si>
  <si>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</si>
  <si>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</si>
  <si>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</si>
  <si>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</si>
  <si>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Hungary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</si>
  <si>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</si>
  <si>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</si>
  <si>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</si>
  <si>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</si>
  <si>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</si>
  <si>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</si>
  <si>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</si>
  <si>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</si>
  <si>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</si>
  <si>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</si>
  <si>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</si>
  <si>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</si>
  <si>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</si>
  <si>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</si>
  <si>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Turkey</t>
  </si>
  <si>
    <t>United Kingdom</t>
  </si>
  <si>
    <t>United States</t>
  </si>
  <si>
    <t>Gas</t>
  </si>
  <si>
    <t>Electricity</t>
  </si>
  <si>
    <t>Oil Products</t>
  </si>
  <si>
    <t>Average consumption</t>
  </si>
  <si>
    <t>m3 per person</t>
  </si>
  <si>
    <t>kWh per person</t>
  </si>
  <si>
    <t>Annual energy consumption</t>
  </si>
  <si>
    <t>energyinfo@med.govt.nz</t>
  </si>
  <si>
    <t>International Comparisons</t>
  </si>
  <si>
    <t>Petrol Prices</t>
  </si>
  <si>
    <t>Diesel Prices</t>
  </si>
  <si>
    <t>Gas Prices</t>
  </si>
  <si>
    <t>Oil Products Consumption</t>
  </si>
  <si>
    <t>Gas Consumption</t>
  </si>
  <si>
    <t>Electricity Consumption</t>
  </si>
  <si>
    <t>Return to contents</t>
  </si>
  <si>
    <t>OECD Average</t>
  </si>
  <si>
    <t>Total price (USD/unit using PPP)</t>
  </si>
  <si>
    <t>Total Tax (USD/unit using PPP)</t>
  </si>
  <si>
    <t>Premium unleaded 95 RON (litre)</t>
  </si>
  <si>
    <t>OECD Total</t>
  </si>
  <si>
    <t>Automotive Diesel (litre)</t>
  </si>
  <si>
    <t>Natural gas (MWh)</t>
  </si>
  <si>
    <t>US$/GJ (PPP)</t>
  </si>
  <si>
    <t>US cents/litre (PPP)</t>
  </si>
  <si>
    <t>US cents / litre(PPP)</t>
  </si>
  <si>
    <t>Notes:</t>
  </si>
  <si>
    <t>.. - Not available</t>
  </si>
  <si>
    <t>c - Confidential</t>
  </si>
  <si>
    <t>x - Not applicable</t>
  </si>
  <si>
    <t>Year</t>
  </si>
  <si>
    <t>Country</t>
  </si>
  <si>
    <t>USD per GJ (PPP)</t>
  </si>
  <si>
    <t>US cents per litre (PPP)</t>
  </si>
  <si>
    <t>&lt;- Select year from drop down menu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</si>
  <si>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 person</t>
    </r>
  </si>
  <si>
    <t>Data behind charts to the right:</t>
  </si>
  <si>
    <t>Chart tool</t>
  </si>
  <si>
    <t>Tonnes per person</t>
  </si>
  <si>
    <t>Iceland</t>
  </si>
  <si>
    <t>Switzerland</t>
  </si>
  <si>
    <t>Chile</t>
  </si>
  <si>
    <t>Estonia</t>
  </si>
  <si>
    <t>Greece</t>
  </si>
  <si>
    <t>Slovenia</t>
  </si>
  <si>
    <t>Israel</t>
  </si>
  <si>
    <t>Note:</t>
  </si>
  <si>
    <t>*New Zealand</t>
  </si>
  <si>
    <t>Premium Petrol Prices &amp; Taxes</t>
  </si>
  <si>
    <t>Annual Diesel Prices &amp; Taxes</t>
  </si>
  <si>
    <t>Premium unleaded 95 RON (US cents/litre)</t>
  </si>
  <si>
    <t>Diesel (US cents/litre)</t>
  </si>
  <si>
    <t>Natural Gas Prices and Taxes</t>
  </si>
  <si>
    <t>Average consumption (tonnes per person)</t>
  </si>
  <si>
    <t>Average consumption (kWh per person)</t>
  </si>
  <si>
    <t>Average consumption (m3 per person)</t>
  </si>
  <si>
    <t>A tool that allows comparison between countries by selected year</t>
  </si>
  <si>
    <t>Natural Gas (US$/GJ)</t>
  </si>
  <si>
    <t>Average consumption numbers are calculated from U.S. Census Bureau data on international population.</t>
  </si>
  <si>
    <t>Graph data sorting by rank</t>
  </si>
  <si>
    <t>Prices on a Purchasing Power Parity (PPP) basis</t>
  </si>
  <si>
    <t>Electricity (US$/MWh)</t>
  </si>
  <si>
    <t>Electricity (MWh)</t>
  </si>
  <si>
    <t>US$/MWh (PPP)</t>
  </si>
  <si>
    <t>USD per MWh (PPP)</t>
  </si>
  <si>
    <t>All data in this workbook are sourced from the International Energy Agency's Energy Prices and Taxes Publication (2015 Q2 edition)</t>
  </si>
  <si>
    <t>Source: International Energy Agency's Energy Prices and Taxes (2015 Q2 edition) publication</t>
  </si>
  <si>
    <t>Produced by
Energy and Building Trends 
Ministry of Business, Innovation and Employment</t>
  </si>
  <si>
    <t>Residential Electricity Costs</t>
  </si>
  <si>
    <t>Industrial Electricity Costs</t>
  </si>
  <si>
    <t>Total cost (USD/unit using PPP)</t>
  </si>
  <si>
    <t>Residential Electricity Costs* and Taxes</t>
  </si>
  <si>
    <t>Industrial Electricity Costs*</t>
  </si>
  <si>
    <t>* - The International Energy Agency refers to this as the "price", while the Ministry refers to this as the "cost per unit" as it is a measure of what was actually paid relative to the quantity of electricity consumed.</t>
  </si>
  <si>
    <t>New Zealand's updated residential and industrial electricity cost data is now available from the IEA. These tables now include electricity cost comparisons.</t>
  </si>
  <si>
    <t>..</t>
  </si>
  <si>
    <t>x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</si>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</sst>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_-;\-* #,##0_-;_-* &quot;-&quot;??_-;_-@_-"/>
    <numFmt numFmtId="166" formatCode="#,##0.00_ ;\-#,##0.00\ "/>
    <numFmt numFmtId="167" formatCode="_(* #,##0_);_(* \(#,##0\);_(* &quot;-&quot;??_);_(@_)"/>
    <numFmt numFmtId="168" formatCode="#,##0_ ;\-#,##0\ "/>
    <numFmt numFmtId="169" formatCode="_(* #,##0.0_);_(* \(#,##0.0\);_(* &quot;-&quot;??_);_(@_)"/>
    <numFmt numFmtId="170" formatCode="0.0"/>
  </numFmts>
  <fonts count="24">
    <font>
      <sz val="11"/>
      <color theme="1"/>
      <name val="Arial"/>
      <family val="2"/>
    </font>
    <font>
      <sz val="10"/>
      <name val="Arial"/>
      <family val="2"/>
    </font>
    <font>
      <sz val="10"/>
      <name val="Tms Rmn"/>
      <family val="2"/>
    </font>
    <font>
      <b/>
      <sz val="18"/>
      <color indexed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 val="single"/>
      <sz val="11"/>
      <color indexed="12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/>
      <bottom style="medium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/>
    <xf numFmtId="164" fontId="9" fillId="2" borderId="0" xfId="0" applyNumberFormat="1" applyFont="1" applyFill="1"/>
    <xf numFmtId="164" fontId="9" fillId="2" borderId="0" xfId="0" applyNumberFormat="1" applyFont="1" applyFill="1" applyBorder="1"/>
    <xf numFmtId="164" fontId="9" fillId="2" borderId="0" xfId="0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 vertical="center"/>
    </xf>
    <xf numFmtId="1" fontId="11" fillId="2" borderId="0" xfId="0" applyNumberFormat="1" applyFon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left"/>
    </xf>
    <xf numFmtId="165" fontId="12" fillId="2" borderId="0" xfId="0" applyNumberFormat="1" applyFont="1" applyFill="1" applyBorder="1" applyAlignment="1">
      <alignment horizontal="left" vertical="center" wrapText="1"/>
    </xf>
    <xf numFmtId="1" fontId="12" fillId="2" borderId="0" xfId="0" applyNumberFormat="1" applyFont="1" applyFill="1" applyBorder="1" applyAlignment="1">
      <alignment horizontal="left" vertical="center" wrapText="1"/>
    </xf>
    <xf numFmtId="164" fontId="12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left" vertical="center" wrapText="1"/>
    </xf>
    <xf numFmtId="166" fontId="12" fillId="2" borderId="0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/>
    </xf>
    <xf numFmtId="165" fontId="9" fillId="2" borderId="0" xfId="0" applyNumberFormat="1" applyFont="1" applyFill="1"/>
    <xf numFmtId="166" fontId="13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14" fillId="2" borderId="0" xfId="21" applyNumberFormat="1" applyFont="1" applyFill="1" applyBorder="1" applyAlignment="1">
      <alignment horizontal="center"/>
      <protection/>
    </xf>
    <xf numFmtId="165" fontId="9" fillId="2" borderId="0" xfId="0" applyNumberFormat="1" applyFont="1" applyFill="1" applyAlignment="1">
      <alignment horizontal="left" indent="2"/>
    </xf>
    <xf numFmtId="165" fontId="13" fillId="2" borderId="0" xfId="0" applyNumberFormat="1" applyFont="1" applyFill="1" applyAlignment="1">
      <alignment horizontal="left" indent="1"/>
    </xf>
    <xf numFmtId="165" fontId="15" fillId="2" borderId="0" xfId="0" applyNumberFormat="1" applyFont="1" applyFill="1" applyBorder="1" applyAlignment="1">
      <alignment horizontal="left" vertical="center" wrapText="1"/>
    </xf>
    <xf numFmtId="167" fontId="9" fillId="2" borderId="0" xfId="0" applyNumberFormat="1" applyFont="1" applyFill="1" applyBorder="1" applyAlignment="1">
      <alignment/>
    </xf>
    <xf numFmtId="165" fontId="16" fillId="2" borderId="0" xfId="0" applyNumberFormat="1" applyFont="1" applyFill="1" applyAlignment="1">
      <alignment horizontal="left"/>
    </xf>
    <xf numFmtId="165" fontId="13" fillId="2" borderId="0" xfId="0" applyNumberFormat="1" applyFont="1" applyFill="1" applyAlignment="1">
      <alignment horizontal="left" indent="2"/>
    </xf>
    <xf numFmtId="165" fontId="17" fillId="2" borderId="0" xfId="0" applyNumberFormat="1" applyFont="1" applyFill="1" applyAlignment="1">
      <alignment horizontal="left"/>
    </xf>
    <xf numFmtId="167" fontId="13" fillId="2" borderId="0" xfId="0" applyNumberFormat="1" applyFont="1" applyFill="1" applyBorder="1" applyAlignment="1">
      <alignment/>
    </xf>
    <xf numFmtId="0" fontId="0" fillId="3" borderId="0" xfId="0" applyFill="1"/>
    <xf numFmtId="0" fontId="0" fillId="3" borderId="0" xfId="0" applyFill="1" applyAlignment="1">
      <alignment horizontal="right"/>
    </xf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5" fillId="3" borderId="0" xfId="20" applyFont="1" applyFill="1" applyAlignment="1" applyProtection="1">
      <alignment/>
      <protection/>
    </xf>
    <xf numFmtId="0" fontId="5" fillId="3" borderId="0" xfId="20" applyFill="1" applyAlignment="1" applyProtection="1">
      <alignment/>
      <protection/>
    </xf>
    <xf numFmtId="0" fontId="5" fillId="3" borderId="0" xfId="20" applyFill="1" applyBorder="1" applyAlignment="1" applyProtection="1">
      <alignment/>
      <protection/>
    </xf>
    <xf numFmtId="0" fontId="5" fillId="3" borderId="0" xfId="20" applyFont="1" applyFill="1" applyBorder="1" applyAlignment="1" applyProtection="1">
      <alignment/>
      <protection/>
    </xf>
    <xf numFmtId="0" fontId="8" fillId="3" borderId="0" xfId="0" applyFont="1" applyFill="1"/>
    <xf numFmtId="0" fontId="8" fillId="3" borderId="0" xfId="20" applyFont="1" applyFill="1" applyBorder="1" applyAlignment="1" applyProtection="1">
      <alignment/>
      <protection/>
    </xf>
    <xf numFmtId="0" fontId="0" fillId="4" borderId="0" xfId="0" applyFill="1"/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right"/>
    </xf>
    <xf numFmtId="0" fontId="5" fillId="3" borderId="0" xfId="20" applyFill="1" applyBorder="1" applyAlignment="1" applyProtection="1">
      <alignment horizontal="left"/>
      <protection/>
    </xf>
    <xf numFmtId="164" fontId="5" fillId="2" borderId="0" xfId="20" applyNumberFormat="1" applyFill="1" applyBorder="1" applyAlignment="1" applyProtection="1">
      <alignment/>
      <protection/>
    </xf>
    <xf numFmtId="168" fontId="13" fillId="2" borderId="0" xfId="0" applyNumberFormat="1" applyFont="1" applyFill="1" applyBorder="1" applyAlignment="1">
      <alignment/>
    </xf>
    <xf numFmtId="0" fontId="0" fillId="2" borderId="0" xfId="0" applyFill="1"/>
    <xf numFmtId="0" fontId="5" fillId="3" borderId="0" xfId="20" applyFill="1" applyAlignment="1" applyProtection="1">
      <alignment horizontal="left"/>
      <protection/>
    </xf>
    <xf numFmtId="0" fontId="9" fillId="2" borderId="0" xfId="0" applyFont="1" applyFill="1"/>
    <xf numFmtId="0" fontId="9" fillId="2" borderId="0" xfId="0" applyFont="1" applyFill="1" quotePrefix="1"/>
    <xf numFmtId="0" fontId="9" fillId="5" borderId="0" xfId="0" applyFont="1" applyFill="1"/>
    <xf numFmtId="0" fontId="13" fillId="6" borderId="1" xfId="0" applyFont="1" applyFill="1" applyBorder="1"/>
    <xf numFmtId="0" fontId="13" fillId="6" borderId="2" xfId="0" applyFont="1" applyFill="1" applyBorder="1"/>
    <xf numFmtId="0" fontId="13" fillId="6" borderId="2" xfId="0" applyFont="1" applyFill="1" applyBorder="1" applyAlignment="1">
      <alignment wrapText="1"/>
    </xf>
    <xf numFmtId="0" fontId="13" fillId="6" borderId="3" xfId="0" applyFont="1" applyFill="1" applyBorder="1" applyAlignment="1">
      <alignment wrapText="1"/>
    </xf>
    <xf numFmtId="0" fontId="9" fillId="6" borderId="4" xfId="0" applyFont="1" applyFill="1" applyBorder="1"/>
    <xf numFmtId="0" fontId="9" fillId="6" borderId="0" xfId="0" applyFont="1" applyFill="1" applyBorder="1"/>
    <xf numFmtId="0" fontId="9" fillId="6" borderId="5" xfId="0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0" fontId="19" fillId="3" borderId="0" xfId="20" applyFont="1" applyFill="1" applyBorder="1" applyAlignment="1" applyProtection="1">
      <alignment horizontal="left"/>
      <protection/>
    </xf>
    <xf numFmtId="164" fontId="13" fillId="2" borderId="0" xfId="0" applyNumberFormat="1" applyFont="1" applyFill="1" applyBorder="1"/>
    <xf numFmtId="164" fontId="13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64" fontId="9" fillId="2" borderId="8" xfId="0" applyNumberFormat="1" applyFont="1" applyFill="1" applyBorder="1"/>
    <xf numFmtId="164" fontId="9" fillId="2" borderId="8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left" vertical="center"/>
    </xf>
    <xf numFmtId="1" fontId="11" fillId="2" borderId="8" xfId="0" applyNumberFormat="1" applyFont="1" applyFill="1" applyBorder="1" applyAlignment="1">
      <alignment horizontal="left"/>
    </xf>
    <xf numFmtId="165" fontId="12" fillId="2" borderId="8" xfId="0" applyNumberFormat="1" applyFont="1" applyFill="1" applyBorder="1" applyAlignment="1">
      <alignment horizontal="left" vertical="center" wrapText="1"/>
    </xf>
    <xf numFmtId="0" fontId="12" fillId="2" borderId="9" xfId="18" applyNumberFormat="1" applyFont="1" applyFill="1" applyBorder="1" applyAlignment="1">
      <alignment horizontal="right" wrapText="1" indent="1"/>
    </xf>
    <xf numFmtId="164" fontId="9" fillId="2" borderId="9" xfId="0" applyNumberFormat="1" applyFont="1" applyFill="1" applyBorder="1"/>
    <xf numFmtId="1" fontId="9" fillId="2" borderId="8" xfId="0" applyNumberFormat="1" applyFont="1" applyFill="1" applyBorder="1" applyAlignment="1">
      <alignment horizontal="left"/>
    </xf>
    <xf numFmtId="1" fontId="12" fillId="2" borderId="8" xfId="0" applyNumberFormat="1" applyFont="1" applyFill="1" applyBorder="1" applyAlignment="1">
      <alignment horizontal="left" vertical="center" wrapText="1"/>
    </xf>
    <xf numFmtId="165" fontId="13" fillId="2" borderId="0" xfId="0" applyNumberFormat="1" applyFont="1" applyFill="1" applyBorder="1" applyAlignment="1">
      <alignment horizontal="left" indent="2"/>
    </xf>
    <xf numFmtId="165" fontId="16" fillId="2" borderId="0" xfId="0" applyNumberFormat="1" applyFont="1" applyFill="1" applyBorder="1" applyAlignment="1">
      <alignment horizontal="left"/>
    </xf>
    <xf numFmtId="165" fontId="9" fillId="2" borderId="8" xfId="0" applyNumberFormat="1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 indent="1"/>
    </xf>
    <xf numFmtId="165" fontId="9" fillId="2" borderId="0" xfId="0" applyNumberFormat="1" applyFont="1" applyFill="1" applyBorder="1" applyAlignment="1">
      <alignment horizontal="left" indent="2"/>
    </xf>
    <xf numFmtId="165" fontId="9" fillId="2" borderId="8" xfId="0" applyNumberFormat="1" applyFont="1" applyFill="1" applyBorder="1"/>
    <xf numFmtId="164" fontId="13" fillId="2" borderId="8" xfId="0" applyNumberFormat="1" applyFont="1" applyFill="1" applyBorder="1"/>
    <xf numFmtId="165" fontId="17" fillId="2" borderId="0" xfId="0" applyNumberFormat="1" applyFont="1" applyFill="1" applyBorder="1" applyAlignment="1">
      <alignment horizontal="left"/>
    </xf>
    <xf numFmtId="164" fontId="13" fillId="2" borderId="8" xfId="0" applyNumberFormat="1" applyFont="1" applyFill="1" applyBorder="1" applyAlignment="1">
      <alignment horizontal="left"/>
    </xf>
    <xf numFmtId="164" fontId="14" fillId="2" borderId="8" xfId="21" applyNumberFormat="1" applyFont="1" applyFill="1" applyBorder="1" applyAlignment="1">
      <alignment horizontal="center"/>
      <protection/>
    </xf>
    <xf numFmtId="165" fontId="16" fillId="2" borderId="8" xfId="0" applyNumberFormat="1" applyFont="1" applyFill="1" applyBorder="1" applyAlignment="1">
      <alignment horizontal="left"/>
    </xf>
    <xf numFmtId="165" fontId="13" fillId="2" borderId="8" xfId="0" applyNumberFormat="1" applyFont="1" applyFill="1" applyBorder="1" applyAlignment="1">
      <alignment horizontal="left" indent="1"/>
    </xf>
    <xf numFmtId="1" fontId="12" fillId="2" borderId="9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left"/>
    </xf>
    <xf numFmtId="1" fontId="12" fillId="2" borderId="9" xfId="0" applyNumberFormat="1" applyFont="1" applyFill="1" applyBorder="1" applyAlignment="1">
      <alignment vertical="center" wrapText="1"/>
    </xf>
    <xf numFmtId="0" fontId="20" fillId="2" borderId="0" xfId="0" applyFont="1" applyFill="1"/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4" fillId="2" borderId="0" xfId="21" applyFont="1" applyFill="1" applyBorder="1" applyAlignment="1">
      <alignment horizontal="center"/>
      <protection/>
    </xf>
    <xf numFmtId="0" fontId="9" fillId="2" borderId="0" xfId="0" applyFont="1" applyFill="1" applyBorder="1" applyAlignment="1">
      <alignment horizontal="left"/>
    </xf>
    <xf numFmtId="164" fontId="21" fillId="2" borderId="8" xfId="21" applyNumberFormat="1" applyFont="1" applyFill="1" applyBorder="1" applyAlignment="1">
      <alignment horizontal="center"/>
      <protection/>
    </xf>
    <xf numFmtId="0" fontId="13" fillId="6" borderId="0" xfId="0" applyFont="1" applyFill="1" applyBorder="1"/>
    <xf numFmtId="49" fontId="13" fillId="6" borderId="4" xfId="0" applyNumberFormat="1" applyFont="1" applyFill="1" applyBorder="1"/>
    <xf numFmtId="0" fontId="9" fillId="6" borderId="0" xfId="0" applyFont="1" applyFill="1" applyBorder="1" applyAlignment="1">
      <alignment horizontal="right"/>
    </xf>
    <xf numFmtId="170" fontId="9" fillId="6" borderId="0" xfId="0" applyNumberFormat="1" applyFont="1" applyFill="1" applyBorder="1" applyAlignment="1">
      <alignment horizontal="right"/>
    </xf>
    <xf numFmtId="167" fontId="9" fillId="6" borderId="0" xfId="0" applyNumberFormat="1" applyFont="1" applyFill="1" applyBorder="1" applyAlignment="1">
      <alignment horizontal="right"/>
    </xf>
    <xf numFmtId="164" fontId="9" fillId="6" borderId="0" xfId="18" applyFont="1" applyFill="1" applyBorder="1" applyAlignment="1">
      <alignment horizontal="right"/>
    </xf>
    <xf numFmtId="0" fontId="9" fillId="6" borderId="5" xfId="0" applyFont="1" applyFill="1" applyBorder="1" applyAlignment="1">
      <alignment horizontal="right"/>
    </xf>
    <xf numFmtId="167" fontId="9" fillId="6" borderId="5" xfId="18" applyNumberFormat="1" applyFont="1" applyFill="1" applyBorder="1" applyAlignment="1">
      <alignment horizontal="right"/>
    </xf>
    <xf numFmtId="164" fontId="13" fillId="6" borderId="0" xfId="18" applyFont="1" applyFill="1" applyBorder="1" applyAlignment="1">
      <alignment horizontal="right"/>
    </xf>
    <xf numFmtId="167" fontId="13" fillId="6" borderId="5" xfId="18" applyNumberFormat="1" applyFont="1" applyFill="1" applyBorder="1" applyAlignment="1">
      <alignment horizontal="right"/>
    </xf>
    <xf numFmtId="0" fontId="9" fillId="6" borderId="7" xfId="0" applyFont="1" applyFill="1" applyBorder="1" applyAlignment="1">
      <alignment horizontal="right"/>
    </xf>
    <xf numFmtId="170" fontId="9" fillId="6" borderId="7" xfId="0" applyNumberFormat="1" applyFont="1" applyFill="1" applyBorder="1" applyAlignment="1">
      <alignment horizontal="right"/>
    </xf>
    <xf numFmtId="167" fontId="9" fillId="6" borderId="7" xfId="0" applyNumberFormat="1" applyFont="1" applyFill="1" applyBorder="1" applyAlignment="1">
      <alignment horizontal="right"/>
    </xf>
    <xf numFmtId="164" fontId="9" fillId="6" borderId="7" xfId="18" applyFont="1" applyFill="1" applyBorder="1" applyAlignment="1">
      <alignment horizontal="right"/>
    </xf>
    <xf numFmtId="167" fontId="9" fillId="6" borderId="10" xfId="18" applyNumberFormat="1" applyFont="1" applyFill="1" applyBorder="1" applyAlignment="1">
      <alignment horizontal="right"/>
    </xf>
    <xf numFmtId="165" fontId="13" fillId="0" borderId="0" xfId="0" applyNumberFormat="1" applyFont="1" applyFill="1" applyAlignment="1">
      <alignment horizontal="left" indent="2"/>
    </xf>
    <xf numFmtId="0" fontId="12" fillId="0" borderId="0" xfId="0" applyNumberFormat="1" applyFont="1" applyFill="1" applyBorder="1" applyAlignment="1">
      <alignment horizontal="left" vertical="center" wrapText="1"/>
    </xf>
    <xf numFmtId="0" fontId="22" fillId="2" borderId="0" xfId="20" applyFont="1" applyFill="1" applyAlignment="1" applyProtection="1">
      <alignment horizontal="left" indent="1"/>
      <protection/>
    </xf>
    <xf numFmtId="167" fontId="13" fillId="2" borderId="0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164" fontId="13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 applyBorder="1" applyAlignment="1">
      <alignment horizontal="right" vertical="center" wrapText="1"/>
    </xf>
    <xf numFmtId="169" fontId="13" fillId="2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Alignment="1">
      <alignment horizontal="right" indent="1"/>
    </xf>
    <xf numFmtId="169" fontId="9" fillId="2" borderId="0" xfId="0" applyNumberFormat="1" applyFont="1" applyFill="1" applyBorder="1" applyAlignment="1">
      <alignment horizontal="right"/>
    </xf>
    <xf numFmtId="170" fontId="9" fillId="2" borderId="0" xfId="0" applyNumberFormat="1" applyFont="1" applyFill="1"/>
    <xf numFmtId="49" fontId="9" fillId="2" borderId="0" xfId="0" applyNumberFormat="1" applyFont="1" applyFill="1"/>
    <xf numFmtId="1" fontId="0" fillId="2" borderId="0" xfId="22" applyNumberFormat="1" applyFont="1" applyFill="1" applyBorder="1" applyAlignment="1">
      <alignment horizontal="left" vertical="center"/>
      <protection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Border="1"/>
    <xf numFmtId="0" fontId="4" fillId="3" borderId="0" xfId="0" applyFont="1" applyFill="1" applyAlignment="1">
      <alignment horizontal="left" wrapText="1"/>
    </xf>
    <xf numFmtId="0" fontId="19" fillId="3" borderId="0" xfId="20" applyFont="1" applyFill="1" applyAlignment="1" applyProtection="1">
      <alignment horizontal="left"/>
      <protection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TAB7P1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Charts!$C$4</c:f>
              <c:strCache>
                <c:ptCount val="1"/>
                <c:pt idx="0">
                  <c:v>Retail Premium Petrol Prices in OECD Countries for 2013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Charts!$BG$6:$BG$38</c:f>
            </c:strRef>
          </c:cat>
          <c:val>
            <c:numRef>
              <c:f>Charts!$BN$6:$BN$38</c:f>
            </c:numRef>
          </c:val>
        </c:ser>
        <c:axId val="61475429"/>
        <c:axId val="16407950"/>
      </c:barChart>
      <c:catAx>
        <c:axId val="61475429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crossAx val="16407950"/>
        <c:crosses val="autoZero"/>
        <c:auto val="1"/>
        <c:lblOffset val="100"/>
        <c:tickLblSkip val="1"/>
        <c:noMultiLvlLbl val="0"/>
      </c:catAx>
      <c:valAx>
        <c:axId val="16407950"/>
        <c:scaling>
          <c:orientation val="minMax"/>
        </c:scaling>
        <c:axPos val="b"/>
        <c:title>
          <c:tx>
            <c:strRef>
              <c:f>Charts!$C$5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61475429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Charts!$D$4</c:f>
              <c:strCache>
                <c:ptCount val="1"/>
                <c:pt idx="0">
                  <c:v>Residential Natural Gas Prices in OECD Countries for 2013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Charts!$BH$6:$BH$36</c:f>
            </c:strRef>
          </c:cat>
          <c:val>
            <c:numRef>
              <c:f>Charts!$BO$6:$BO$36</c:f>
            </c:numRef>
          </c:val>
        </c:ser>
        <c:axId val="13453823"/>
        <c:axId val="53975544"/>
      </c:barChart>
      <c:catAx>
        <c:axId val="13453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75544"/>
        <c:crosses val="autoZero"/>
        <c:auto val="1"/>
        <c:lblOffset val="100"/>
        <c:tickLblSkip val="1"/>
        <c:noMultiLvlLbl val="0"/>
      </c:catAx>
      <c:valAx>
        <c:axId val="53975544"/>
        <c:scaling>
          <c:orientation val="minMax"/>
        </c:scaling>
        <c:axPos val="b"/>
        <c:title>
          <c:tx>
            <c:strRef>
              <c:f>Charts!$D$5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13453823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Charts!$F$4</c:f>
              <c:strCache>
                <c:ptCount val="1"/>
                <c:pt idx="0">
                  <c:v>Retail Diesel Prices in OECD Countries for 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Charts!$BJ$6:$BJ$38</c:f>
            </c:strRef>
          </c:cat>
          <c:val>
            <c:numRef>
              <c:f>Charts!$BQ$6:$BQ$38</c:f>
            </c:numRef>
          </c:val>
        </c:ser>
        <c:axId val="16017849"/>
        <c:axId val="9942914"/>
      </c:barChart>
      <c:catAx>
        <c:axId val="16017849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9942914"/>
        <c:crosses val="autoZero"/>
        <c:auto val="1"/>
        <c:lblOffset val="100"/>
        <c:tickLblSkip val="1"/>
        <c:noMultiLvlLbl val="0"/>
      </c:catAx>
      <c:valAx>
        <c:axId val="9942914"/>
        <c:scaling>
          <c:orientation val="minMax"/>
        </c:scaling>
        <c:axPos val="b"/>
        <c:title>
          <c:tx>
            <c:strRef>
              <c:f>Charts!$F$5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16017849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Charts!$G$4</c:f>
              <c:strCache>
                <c:ptCount val="1"/>
                <c:pt idx="0">
                  <c:v>Oil Consumption per Capita in OECD Countries for 2013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[0]!g5name</c:f>
              <c:strCache/>
            </c:strRef>
          </c:cat>
          <c:val>
            <c:numRef>
              <c:f>[0]!g5data</c:f>
              <c:numCache/>
            </c:numRef>
          </c:val>
        </c:ser>
        <c:axId val="6601810"/>
        <c:axId val="59416291"/>
      </c:barChart>
      <c:catAx>
        <c:axId val="6601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416291"/>
        <c:crosses val="autoZero"/>
        <c:auto val="1"/>
        <c:lblOffset val="100"/>
        <c:tickLblSkip val="1"/>
        <c:noMultiLvlLbl val="0"/>
      </c:catAx>
      <c:valAx>
        <c:axId val="59416291"/>
        <c:scaling>
          <c:orientation val="minMax"/>
        </c:scaling>
        <c:axPos val="b"/>
        <c:title>
          <c:tx>
            <c:strRef>
              <c:f>Charts!$G$5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6601810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Charts!$H$4</c:f>
              <c:strCache>
                <c:ptCount val="1"/>
                <c:pt idx="0">
                  <c:v>Natural Gas Consumption per Capita in OECD Countries for 2013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[0]!g6name</c:f>
              <c:strCache/>
            </c:strRef>
          </c:cat>
          <c:val>
            <c:numRef>
              <c:f>[0]!g6data</c:f>
              <c:numCache/>
            </c:numRef>
          </c:val>
        </c:ser>
        <c:axId val="3330611"/>
        <c:axId val="29975500"/>
      </c:barChart>
      <c:catAx>
        <c:axId val="3330611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29975500"/>
        <c:crosses val="autoZero"/>
        <c:auto val="1"/>
        <c:lblOffset val="100"/>
        <c:tickLblSkip val="1"/>
        <c:noMultiLvlLbl val="0"/>
      </c:catAx>
      <c:valAx>
        <c:axId val="29975500"/>
        <c:scaling>
          <c:orientation val="minMax"/>
        </c:scaling>
        <c:axPos val="b"/>
        <c:title>
          <c:tx>
            <c:strRef>
              <c:f>Charts!$H$5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3330611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Charts!$I$4</c:f>
              <c:strCache>
                <c:ptCount val="1"/>
                <c:pt idx="0">
                  <c:v>Electricity Consumption per Capita in OECD Countries for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[0]!g7name</c:f>
              <c:strCache/>
            </c:strRef>
          </c:cat>
          <c:val>
            <c:numRef>
              <c:f>[0]!g7data</c:f>
              <c:numCache/>
            </c:numRef>
          </c:val>
        </c:ser>
        <c:axId val="47348124"/>
        <c:axId val="23479933"/>
      </c:barChart>
      <c:catAx>
        <c:axId val="47348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79933"/>
        <c:crosses val="autoZero"/>
        <c:auto val="1"/>
        <c:lblOffset val="100"/>
        <c:tickLblSkip val="1"/>
        <c:noMultiLvlLbl val="0"/>
      </c:catAx>
      <c:valAx>
        <c:axId val="23479933"/>
        <c:scaling>
          <c:orientation val="minMax"/>
        </c:scaling>
        <c:axPos val="b"/>
        <c:title>
          <c:tx>
            <c:strRef>
              <c:f>Charts!$I$5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47348124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Charts!$E$4</c:f>
              <c:strCache>
                <c:ptCount val="1"/>
                <c:pt idx="0">
                  <c:v>Residential Electricity Costs in OECD Countries for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Charts!$BI$6:$BI$38</c:f>
            </c:strRef>
          </c:cat>
          <c:val>
            <c:numRef>
              <c:f>Charts!$BP$6:$BP$38</c:f>
            </c:numRef>
          </c:val>
        </c:ser>
        <c:axId val="9992806"/>
        <c:axId val="22826391"/>
      </c:barChart>
      <c:catAx>
        <c:axId val="9992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26391"/>
        <c:crosses val="autoZero"/>
        <c:auto val="1"/>
        <c:lblOffset val="100"/>
        <c:tickLblSkip val="1"/>
        <c:noMultiLvlLbl val="0"/>
      </c:catAx>
      <c:valAx>
        <c:axId val="22826391"/>
        <c:scaling>
          <c:orientation val="minMax"/>
        </c:scaling>
        <c:axPos val="b"/>
        <c:title>
          <c:tx>
            <c:strRef>
              <c:f>Charts!$E$5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#,##0" sourceLinked="0"/>
        <c:majorTickMark val="out"/>
        <c:minorTickMark val="none"/>
        <c:tickLblPos val="nextTo"/>
        <c:crossAx val="9992806"/>
        <c:crosses val="autoZero"/>
        <c:crossBetween val="between"/>
        <c:dispUnits/>
      </c:valAx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d.govt.nz/sectors-industries/energy/energy-modelling/data/international-comparisons" TargetMode="External" /><Relationship Id="rId3" Type="http://schemas.openxmlformats.org/officeDocument/2006/relationships/hyperlink" Target="http://www.med.govt.nz/sectors-industries/energy/energy-modelling/data/international-comparison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3</xdr:col>
      <xdr:colOff>4286250</xdr:colOff>
      <xdr:row>32</xdr:row>
      <xdr:rowOff>142875</xdr:rowOff>
    </xdr:to>
    <xdr:pic>
      <xdr:nvPicPr>
        <xdr:cNvPr id="2" name="Picture 1" descr="http://wiki.creativecommons.org/images/c/cf/By_plain300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7467600"/>
          <a:ext cx="5324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0</xdr:rowOff>
    </xdr:from>
    <xdr:to>
      <xdr:col>16</xdr:col>
      <xdr:colOff>190500</xdr:colOff>
      <xdr:row>23</xdr:row>
      <xdr:rowOff>28575</xdr:rowOff>
    </xdr:to>
    <xdr:graphicFrame macro="">
      <xdr:nvGraphicFramePr>
        <xdr:cNvPr id="12" name="Chart 11"/>
        <xdr:cNvGraphicFramePr/>
      </xdr:nvGraphicFramePr>
      <xdr:xfrm>
        <a:off x="12734925" y="0"/>
        <a:ext cx="37719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0</xdr:row>
      <xdr:rowOff>0</xdr:rowOff>
    </xdr:from>
    <xdr:to>
      <xdr:col>22</xdr:col>
      <xdr:colOff>228600</xdr:colOff>
      <xdr:row>23</xdr:row>
      <xdr:rowOff>28575</xdr:rowOff>
    </xdr:to>
    <xdr:graphicFrame macro="">
      <xdr:nvGraphicFramePr>
        <xdr:cNvPr id="13" name="Chart 12"/>
        <xdr:cNvGraphicFramePr/>
      </xdr:nvGraphicFramePr>
      <xdr:xfrm>
        <a:off x="16878300" y="0"/>
        <a:ext cx="37814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600075</xdr:colOff>
      <xdr:row>0</xdr:row>
      <xdr:rowOff>0</xdr:rowOff>
    </xdr:from>
    <xdr:to>
      <xdr:col>34</xdr:col>
      <xdr:colOff>266700</xdr:colOff>
      <xdr:row>23</xdr:row>
      <xdr:rowOff>28575</xdr:rowOff>
    </xdr:to>
    <xdr:graphicFrame macro="">
      <xdr:nvGraphicFramePr>
        <xdr:cNvPr id="14" name="Chart 13"/>
        <xdr:cNvGraphicFramePr/>
      </xdr:nvGraphicFramePr>
      <xdr:xfrm>
        <a:off x="25146000" y="0"/>
        <a:ext cx="3781425" cy="540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533400</xdr:colOff>
      <xdr:row>24</xdr:row>
      <xdr:rowOff>28575</xdr:rowOff>
    </xdr:from>
    <xdr:to>
      <xdr:col>16</xdr:col>
      <xdr:colOff>190500</xdr:colOff>
      <xdr:row>51</xdr:row>
      <xdr:rowOff>95250</xdr:rowOff>
    </xdr:to>
    <xdr:graphicFrame macro="">
      <xdr:nvGraphicFramePr>
        <xdr:cNvPr id="15" name="Chart 14"/>
        <xdr:cNvGraphicFramePr/>
      </xdr:nvGraphicFramePr>
      <xdr:xfrm>
        <a:off x="12734925" y="5591175"/>
        <a:ext cx="3771900" cy="5153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561975</xdr:colOff>
      <xdr:row>24</xdr:row>
      <xdr:rowOff>28575</xdr:rowOff>
    </xdr:from>
    <xdr:to>
      <xdr:col>22</xdr:col>
      <xdr:colOff>228600</xdr:colOff>
      <xdr:row>51</xdr:row>
      <xdr:rowOff>95250</xdr:rowOff>
    </xdr:to>
    <xdr:graphicFrame macro="">
      <xdr:nvGraphicFramePr>
        <xdr:cNvPr id="16" name="Chart 15"/>
        <xdr:cNvGraphicFramePr/>
      </xdr:nvGraphicFramePr>
      <xdr:xfrm>
        <a:off x="16878300" y="5591175"/>
        <a:ext cx="3781425" cy="5153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561975</xdr:colOff>
      <xdr:row>24</xdr:row>
      <xdr:rowOff>47625</xdr:rowOff>
    </xdr:from>
    <xdr:to>
      <xdr:col>28</xdr:col>
      <xdr:colOff>219075</xdr:colOff>
      <xdr:row>51</xdr:row>
      <xdr:rowOff>104775</xdr:rowOff>
    </xdr:to>
    <xdr:graphicFrame macro="">
      <xdr:nvGraphicFramePr>
        <xdr:cNvPr id="17" name="Chart 16"/>
        <xdr:cNvGraphicFramePr/>
      </xdr:nvGraphicFramePr>
      <xdr:xfrm>
        <a:off x="20993100" y="5610225"/>
        <a:ext cx="3771900" cy="514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581025</xdr:colOff>
      <xdr:row>0</xdr:row>
      <xdr:rowOff>0</xdr:rowOff>
    </xdr:from>
    <xdr:to>
      <xdr:col>28</xdr:col>
      <xdr:colOff>247650</xdr:colOff>
      <xdr:row>23</xdr:row>
      <xdr:rowOff>28575</xdr:rowOff>
    </xdr:to>
    <xdr:graphicFrame macro="">
      <xdr:nvGraphicFramePr>
        <xdr:cNvPr id="9" name="Chart 8"/>
        <xdr:cNvGraphicFramePr/>
      </xdr:nvGraphicFramePr>
      <xdr:xfrm>
        <a:off x="21012150" y="0"/>
        <a:ext cx="3781425" cy="5400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885825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4</xdr:row>
      <xdr:rowOff>142875</xdr:rowOff>
    </xdr:to>
    <xdr:pic>
      <xdr:nvPicPr>
        <xdr:cNvPr id="5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4</xdr:row>
      <xdr:rowOff>142875</xdr:rowOff>
    </xdr:to>
    <xdr:pic>
      <xdr:nvPicPr>
        <xdr:cNvPr id="2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4</xdr:row>
      <xdr:rowOff>142875</xdr:rowOff>
    </xdr:to>
    <xdr:pic>
      <xdr:nvPicPr>
        <xdr:cNvPr id="2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4</xdr:row>
      <xdr:rowOff>142875</xdr:rowOff>
    </xdr:to>
    <xdr:pic>
      <xdr:nvPicPr>
        <xdr:cNvPr id="4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714375</xdr:colOff>
      <xdr:row>4</xdr:row>
      <xdr:rowOff>142875</xdr:rowOff>
    </xdr:to>
    <xdr:pic>
      <xdr:nvPicPr>
        <xdr:cNvPr id="4" name="Picture 1" descr="Description: Description: Description: MBIE-interim-logo-0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info@med.govt.nz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B1:G84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4.00390625" style="25" customWidth="1"/>
    <col min="2" max="2" width="6.75390625" style="25" customWidth="1"/>
    <col min="3" max="3" width="6.875" style="25" customWidth="1"/>
    <col min="4" max="4" width="69.875" style="25" customWidth="1"/>
    <col min="5" max="16384" width="9.00390625" style="25" customWidth="1"/>
  </cols>
  <sheetData>
    <row r="1" spans="2:7" s="35" customFormat="1" ht="41.25" customHeight="1">
      <c r="B1" s="36" t="s">
        <v>37</v>
      </c>
      <c r="C1" s="36"/>
      <c r="D1" s="36"/>
      <c r="E1" s="37"/>
      <c r="F1" s="37"/>
      <c r="G1" s="37"/>
    </row>
    <row r="2" spans="2:7" ht="43.5" customHeight="1">
      <c r="B2" s="127" t="s">
        <v>96</v>
      </c>
      <c r="C2" s="127"/>
      <c r="D2" s="127"/>
      <c r="E2" s="26"/>
      <c r="F2" s="26"/>
      <c r="G2" s="26"/>
    </row>
    <row r="3" spans="2:7" ht="14.25">
      <c r="B3" s="128" t="s">
        <v>36</v>
      </c>
      <c r="C3" s="128"/>
      <c r="D3" s="128"/>
      <c r="E3" s="26"/>
      <c r="F3" s="27"/>
      <c r="G3" s="26"/>
    </row>
    <row r="4" spans="2:7" ht="14.25">
      <c r="B4" s="42"/>
      <c r="C4" s="42"/>
      <c r="D4" s="42"/>
      <c r="E4" s="26"/>
      <c r="F4" s="27"/>
      <c r="G4" s="26"/>
    </row>
    <row r="5" ht="14.25">
      <c r="B5" s="55" t="s">
        <v>66</v>
      </c>
    </row>
    <row r="6" ht="14.25">
      <c r="B6" s="107" t="s">
        <v>85</v>
      </c>
    </row>
    <row r="7" ht="14.25">
      <c r="B7" s="107"/>
    </row>
    <row r="8" ht="14.25">
      <c r="B8" s="55"/>
    </row>
    <row r="9" ht="14.25">
      <c r="B9" s="123" t="s">
        <v>89</v>
      </c>
    </row>
    <row r="10" spans="2:4" ht="18" customHeight="1">
      <c r="B10" s="55" t="s">
        <v>38</v>
      </c>
      <c r="D10" s="30"/>
    </row>
    <row r="11" spans="2:4" ht="18" customHeight="1">
      <c r="B11" s="107" t="s">
        <v>79</v>
      </c>
      <c r="C11" s="64"/>
      <c r="D11" s="30"/>
    </row>
    <row r="12" spans="2:4" ht="18" customHeight="1">
      <c r="B12" s="55" t="s">
        <v>39</v>
      </c>
      <c r="D12" s="30"/>
    </row>
    <row r="13" spans="2:4" ht="18" customHeight="1">
      <c r="B13" s="107" t="s">
        <v>80</v>
      </c>
      <c r="D13" s="30"/>
    </row>
    <row r="14" spans="2:4" ht="18" customHeight="1">
      <c r="B14" s="55" t="s">
        <v>40</v>
      </c>
      <c r="D14" s="30"/>
    </row>
    <row r="15" spans="2:4" ht="18" customHeight="1">
      <c r="B15" s="107" t="s">
        <v>86</v>
      </c>
      <c r="D15" s="30"/>
    </row>
    <row r="16" spans="2:4" ht="18" customHeight="1">
      <c r="B16" s="55" t="s">
        <v>97</v>
      </c>
      <c r="D16" s="30"/>
    </row>
    <row r="17" spans="2:4" ht="18" customHeight="1">
      <c r="B17" s="107" t="s">
        <v>90</v>
      </c>
      <c r="D17" s="30"/>
    </row>
    <row r="18" spans="2:4" ht="18" customHeight="1">
      <c r="B18" s="55" t="s">
        <v>98</v>
      </c>
      <c r="D18" s="30"/>
    </row>
    <row r="19" spans="2:4" ht="18" customHeight="1">
      <c r="B19" s="107" t="s">
        <v>90</v>
      </c>
      <c r="D19" s="30"/>
    </row>
    <row r="20" spans="2:4" ht="18" customHeight="1">
      <c r="B20" s="107"/>
      <c r="D20" s="30"/>
    </row>
    <row r="21" spans="2:4" ht="21.75" customHeight="1">
      <c r="B21" s="55" t="s">
        <v>41</v>
      </c>
      <c r="D21" s="31"/>
    </row>
    <row r="22" spans="2:4" ht="21.75" customHeight="1">
      <c r="B22" s="107" t="s">
        <v>82</v>
      </c>
      <c r="D22" s="31"/>
    </row>
    <row r="23" ht="18" customHeight="1">
      <c r="B23" s="55" t="s">
        <v>42</v>
      </c>
    </row>
    <row r="24" ht="18" customHeight="1">
      <c r="B24" s="107" t="s">
        <v>84</v>
      </c>
    </row>
    <row r="25" ht="18" customHeight="1">
      <c r="B25" s="55" t="s">
        <v>43</v>
      </c>
    </row>
    <row r="26" ht="18" customHeight="1">
      <c r="B26" s="107" t="s">
        <v>83</v>
      </c>
    </row>
    <row r="27" spans="2:4" ht="18" customHeight="1">
      <c r="B27" s="55"/>
      <c r="D27" s="33"/>
    </row>
    <row r="28" spans="2:3" ht="18" customHeight="1">
      <c r="B28" s="3" t="s">
        <v>55</v>
      </c>
      <c r="C28" s="38"/>
    </row>
    <row r="29" ht="18" customHeight="1">
      <c r="B29" s="3" t="s">
        <v>94</v>
      </c>
    </row>
    <row r="30" ht="18" customHeight="1">
      <c r="B30" s="3" t="s">
        <v>103</v>
      </c>
    </row>
    <row r="31" ht="18" customHeight="1">
      <c r="B31" s="32"/>
    </row>
    <row r="32" spans="2:4" ht="18" customHeight="1">
      <c r="B32" s="33"/>
      <c r="C32" s="33"/>
      <c r="D32" s="33"/>
    </row>
    <row r="33" spans="2:3" ht="18" customHeight="1">
      <c r="B33" s="33"/>
      <c r="C33"/>
    </row>
    <row r="34" spans="2:3" ht="18" customHeight="1">
      <c r="B34" s="29"/>
      <c r="C34" s="29"/>
    </row>
    <row r="35" spans="2:3" ht="18" customHeight="1">
      <c r="B35" s="29"/>
      <c r="C35" s="29"/>
    </row>
    <row r="36" spans="2:3" ht="18" customHeight="1">
      <c r="B36" s="29"/>
      <c r="C36" s="29"/>
    </row>
    <row r="37" spans="2:3" ht="18" customHeight="1">
      <c r="B37" s="29"/>
      <c r="C37" s="29"/>
    </row>
    <row r="38" spans="2:3" ht="18" customHeight="1">
      <c r="B38" s="33"/>
      <c r="C38" s="33"/>
    </row>
    <row r="39" spans="2:3" ht="18" customHeight="1">
      <c r="B39" s="29"/>
      <c r="C39" s="29"/>
    </row>
    <row r="40" spans="2:3" ht="18" customHeight="1">
      <c r="B40" s="29"/>
      <c r="C40" s="29"/>
    </row>
    <row r="41" spans="2:3" ht="18" customHeight="1">
      <c r="B41" s="29"/>
      <c r="C41" s="29"/>
    </row>
    <row r="42" spans="2:3" ht="18" customHeight="1">
      <c r="B42" s="29"/>
      <c r="C42" s="29"/>
    </row>
    <row r="43" spans="2:4" ht="18" customHeight="1">
      <c r="B43" s="33"/>
      <c r="C43" s="33"/>
      <c r="D43" s="33"/>
    </row>
    <row r="48" spans="2:4" ht="14.25">
      <c r="B48" s="33"/>
      <c r="C48" s="33"/>
      <c r="D48" s="33"/>
    </row>
    <row r="53" spans="2:4" ht="14.25">
      <c r="B53" s="34"/>
      <c r="C53" s="34"/>
      <c r="D53" s="34"/>
    </row>
    <row r="54" ht="14.25">
      <c r="B54" s="31"/>
    </row>
    <row r="55" ht="14.25">
      <c r="B55" s="32"/>
    </row>
    <row r="56" ht="14.25">
      <c r="B56" s="29"/>
    </row>
    <row r="57" ht="14.25">
      <c r="B57" s="32"/>
    </row>
    <row r="58" spans="2:4" ht="14.25">
      <c r="B58" s="33"/>
      <c r="C58" s="33"/>
      <c r="D58" s="33"/>
    </row>
    <row r="59" ht="14.25">
      <c r="B59" s="29"/>
    </row>
    <row r="60" ht="14.25">
      <c r="B60" s="29"/>
    </row>
    <row r="61" ht="14.25">
      <c r="B61" s="29"/>
    </row>
    <row r="62" ht="14.25">
      <c r="B62" s="29"/>
    </row>
    <row r="63" spans="2:4" ht="14.25">
      <c r="B63" s="33"/>
      <c r="C63" s="33"/>
      <c r="D63" s="33"/>
    </row>
    <row r="64" spans="2:3" ht="14.25">
      <c r="B64" s="29"/>
      <c r="C64" s="29"/>
    </row>
    <row r="65" spans="2:3" ht="14.25">
      <c r="B65" s="29"/>
      <c r="C65" s="29"/>
    </row>
    <row r="66" spans="2:3" ht="14.25">
      <c r="B66" s="29"/>
      <c r="C66" s="29"/>
    </row>
    <row r="67" spans="2:3" ht="14.25">
      <c r="B67" s="29"/>
      <c r="C67" s="29"/>
    </row>
    <row r="68" spans="2:4" ht="14.25">
      <c r="B68" s="33"/>
      <c r="C68" s="33"/>
      <c r="D68" s="33"/>
    </row>
    <row r="69" spans="2:3" ht="14.25">
      <c r="B69" s="29"/>
      <c r="C69" s="29"/>
    </row>
    <row r="70" spans="2:3" ht="14.25">
      <c r="B70" s="29"/>
      <c r="C70" s="29"/>
    </row>
    <row r="71" spans="2:3" ht="14.25">
      <c r="B71" s="29"/>
      <c r="C71" s="29"/>
    </row>
    <row r="72" spans="2:3" ht="14.25">
      <c r="B72" s="29"/>
      <c r="C72" s="29"/>
    </row>
    <row r="73" spans="2:4" ht="14.25">
      <c r="B73" s="33"/>
      <c r="C73" s="33"/>
      <c r="D73" s="33"/>
    </row>
    <row r="74" spans="2:3" ht="14.25">
      <c r="B74" s="29"/>
      <c r="C74" s="29"/>
    </row>
    <row r="75" spans="2:3" ht="14.25">
      <c r="B75" s="29"/>
      <c r="C75" s="29"/>
    </row>
    <row r="76" spans="2:3" ht="14.25">
      <c r="B76" s="29"/>
      <c r="C76" s="29"/>
    </row>
    <row r="77" spans="2:3" ht="14.25">
      <c r="B77" s="29"/>
      <c r="C77" s="29"/>
    </row>
    <row r="79" spans="2:4" ht="14.25">
      <c r="B79" s="28"/>
      <c r="C79" s="28"/>
      <c r="D79" s="28"/>
    </row>
    <row r="80" spans="2:4" ht="14.25">
      <c r="B80" s="33"/>
      <c r="C80" s="33"/>
      <c r="D80" s="33"/>
    </row>
    <row r="81" ht="14.25">
      <c r="B81" s="30"/>
    </row>
    <row r="82" ht="14.25">
      <c r="B82" s="30"/>
    </row>
    <row r="83" ht="14.25">
      <c r="B83" s="30"/>
    </row>
    <row r="84" ht="14.25">
      <c r="B84" s="30"/>
    </row>
  </sheetData>
  <mergeCells count="2">
    <mergeCell ref="B2:D2"/>
    <mergeCell ref="B3:D3"/>
  </mergeCells>
  <hyperlinks>
    <hyperlink ref="B3" r:id="rId1" display="mailto:energyinfo@med.govt.nz"/>
    <hyperlink ref="B21" location="'Oil Products Consumption'!A1" display="Oil Products Consumption"/>
    <hyperlink ref="B23" location="'Gas Consumption'!A1" display="Gas Consumption"/>
    <hyperlink ref="B25" location="'Electricity Consumption'!A1" display="Electricity Consumption"/>
    <hyperlink ref="B10" location="'Petrol Prices'!A1" display="Petrol Prices"/>
    <hyperlink ref="B12" location="'Diesel Prices'!A1" display="Diesel Prices"/>
    <hyperlink ref="B14" location="'Gas Prices'!A1" display="Gas Prices"/>
    <hyperlink ref="B5" location="Charts!B1" display="Chart tool"/>
    <hyperlink ref="B16" location="'Residential Electricity Costs'!A1" display="Residential Electricity Costs"/>
    <hyperlink ref="B18" location="'Industrial Electricity Costs'!A1" display="Industrial Electricity Costs"/>
  </hyperlinks>
  <printOptions/>
  <pageMargins left="0.7" right="0.7" top="0.75" bottom="0.75" header="0.3" footer="0.3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4"/>
  <sheetViews>
    <sheetView zoomScale="85" zoomScaleNormal="85" workbookViewId="0" topLeftCell="A1">
      <selection activeCell="A8" sqref="A8"/>
    </sheetView>
  </sheetViews>
  <sheetFormatPr defaultColWidth="8.625" defaultRowHeight="14.25" outlineLevelRow="1"/>
  <cols>
    <col min="1" max="1" width="29.75390625" style="3" customWidth="1"/>
    <col min="2" max="2" width="10.00390625" style="3" customWidth="1"/>
    <col min="3" max="3" width="7.25390625" style="61" bestFit="1" customWidth="1"/>
    <col min="4" max="28" width="7.00390625" style="15" customWidth="1"/>
    <col min="29" max="34" width="7.00390625" style="15" bestFit="1" customWidth="1"/>
    <col min="35" max="16384" width="8.625" style="2" customWidth="1"/>
  </cols>
  <sheetData>
    <row r="1" spans="1:34" ht="15">
      <c r="A1" s="2"/>
      <c r="B1" s="2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ht="14.25">
      <c r="A9" s="129" t="s">
        <v>0</v>
      </c>
      <c r="B9" s="129"/>
      <c r="C9" s="130"/>
      <c r="D9" s="65">
        <v>1990</v>
      </c>
      <c r="E9" s="65">
        <f aca="true" t="shared" si="0" ref="E9:X9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aca="true" t="shared" si="1" ref="Y9:AA9">X9+1</f>
        <v>2011</v>
      </c>
      <c r="Z9" s="65">
        <f aca="true" t="shared" si="2" ref="Z9:AB9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ht="14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>
      <c r="A11" s="10" t="s">
        <v>30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>
      <c r="A12" s="69" t="s">
        <v>32</v>
      </c>
      <c r="B12" s="70" t="s">
        <v>34</v>
      </c>
      <c r="C12" s="71"/>
      <c r="D12" s="40">
        <f aca="true" t="shared" si="3" ref="D12:Z12">AVERAGE(D14:D41)</f>
        <v>8060.557409711119</v>
      </c>
      <c r="E12" s="40">
        <f t="shared" si="3"/>
        <v>8202.31735217592</v>
      </c>
      <c r="F12" s="40">
        <f t="shared" si="3"/>
        <v>8206.84713007748</v>
      </c>
      <c r="G12" s="40">
        <f t="shared" si="3"/>
        <v>8059.602868920307</v>
      </c>
      <c r="H12" s="40">
        <f t="shared" si="3"/>
        <v>8260.303752093585</v>
      </c>
      <c r="I12" s="40">
        <f t="shared" si="3"/>
        <v>8559.124550068529</v>
      </c>
      <c r="J12" s="40">
        <f t="shared" si="3"/>
        <v>8737.658182466932</v>
      </c>
      <c r="K12" s="40">
        <f t="shared" si="3"/>
        <v>8952.461642677436</v>
      </c>
      <c r="L12" s="40">
        <f t="shared" si="3"/>
        <v>8958.742084879274</v>
      </c>
      <c r="M12" s="40">
        <f t="shared" si="3"/>
        <v>9210.17809525792</v>
      </c>
      <c r="N12" s="40">
        <f t="shared" si="3"/>
        <v>9502.956530287034</v>
      </c>
      <c r="O12" s="40">
        <f t="shared" si="3"/>
        <v>9660.054257539556</v>
      </c>
      <c r="P12" s="40">
        <f t="shared" si="3"/>
        <v>9768.654377695795</v>
      </c>
      <c r="Q12" s="40">
        <f t="shared" si="3"/>
        <v>9784.569418214118</v>
      </c>
      <c r="R12" s="40">
        <f t="shared" si="3"/>
        <v>9978.301461504701</v>
      </c>
      <c r="S12" s="40">
        <f t="shared" si="3"/>
        <v>10059.122926408689</v>
      </c>
      <c r="T12" s="40">
        <f t="shared" si="3"/>
        <v>10283.633431869846</v>
      </c>
      <c r="U12" s="40">
        <f t="shared" si="3"/>
        <v>10596.785144606722</v>
      </c>
      <c r="V12" s="40">
        <f t="shared" si="3"/>
        <v>11117.178251146577</v>
      </c>
      <c r="W12" s="40">
        <f t="shared" si="3"/>
        <v>10697.147226213581</v>
      </c>
      <c r="X12" s="40">
        <f t="shared" si="3"/>
        <v>11078.706839348582</v>
      </c>
      <c r="Y12" s="40">
        <f t="shared" si="3"/>
        <v>10774.237559607644</v>
      </c>
      <c r="Z12" s="40">
        <f t="shared" si="3"/>
        <v>10811.71831506009</v>
      </c>
      <c r="AA12" s="40">
        <f aca="true" t="shared" si="4" ref="AA12:AB12">AVERAGE(AA14:AA41)</f>
        <v>10750.262397584787</v>
      </c>
      <c r="AB12" s="40">
        <f t="shared" si="4"/>
        <v>10445.468942279587</v>
      </c>
      <c r="AC12" s="12"/>
      <c r="AD12" s="12"/>
      <c r="AE12" s="12"/>
      <c r="AF12" s="12"/>
      <c r="AG12" s="12"/>
      <c r="AH12" s="12"/>
    </row>
    <row r="13" spans="1:34" ht="14.25" outlineLevel="1">
      <c r="A13" s="72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4.25" outlineLevel="1">
      <c r="A14" s="73" t="s">
        <v>2</v>
      </c>
      <c r="B14" s="70"/>
      <c r="C14" s="64"/>
      <c r="D14" s="20">
        <v>9142.296978304508</v>
      </c>
      <c r="E14" s="20">
        <v>9248.393600421603</v>
      </c>
      <c r="F14" s="20">
        <v>9409.86805920793</v>
      </c>
      <c r="G14" s="20">
        <v>9104.101696774645</v>
      </c>
      <c r="H14" s="20">
        <v>9316.277801383807</v>
      </c>
      <c r="I14" s="20">
        <v>9633.1511867676</v>
      </c>
      <c r="J14" s="20">
        <v>9880.152210486705</v>
      </c>
      <c r="K14" s="20">
        <v>10177.332271006408</v>
      </c>
      <c r="L14" s="20">
        <v>10254.190558996275</v>
      </c>
      <c r="M14" s="20">
        <v>10706.398394473239</v>
      </c>
      <c r="N14" s="20">
        <v>11033.850191773701</v>
      </c>
      <c r="O14" s="20">
        <v>11642.894567020643</v>
      </c>
      <c r="P14" s="20">
        <v>11649.025965682615</v>
      </c>
      <c r="Q14" s="20">
        <v>11456.380327563651</v>
      </c>
      <c r="R14" s="20">
        <v>11831.963621041681</v>
      </c>
      <c r="S14" s="20">
        <v>12137.544504230997</v>
      </c>
      <c r="T14" s="20">
        <v>12071.56533853093</v>
      </c>
      <c r="U14" s="20">
        <v>12099.206612167689</v>
      </c>
      <c r="V14" s="20">
        <v>12245.54690724324</v>
      </c>
      <c r="W14" s="20">
        <v>11495.138350875603</v>
      </c>
      <c r="X14" s="20">
        <v>11228.237690391887</v>
      </c>
      <c r="Y14" s="20">
        <v>10957.32837175079</v>
      </c>
      <c r="Z14" s="20">
        <v>11307.49429403982</v>
      </c>
      <c r="AA14" s="20">
        <v>11097.225778900583</v>
      </c>
      <c r="AB14" s="20">
        <v>11028.177705351925</v>
      </c>
      <c r="AC14" s="12"/>
      <c r="AD14" s="12"/>
      <c r="AE14" s="12"/>
      <c r="AF14" s="12"/>
      <c r="AG14" s="12"/>
      <c r="AH14" s="12"/>
    </row>
    <row r="15" spans="1:34" ht="14.25" outlineLevel="1">
      <c r="A15" s="73" t="s">
        <v>3</v>
      </c>
      <c r="B15" s="70"/>
      <c r="C15" s="71"/>
      <c r="D15" s="20">
        <v>6452.7131008048345</v>
      </c>
      <c r="E15" s="20">
        <v>6765.287837437312</v>
      </c>
      <c r="F15" s="20">
        <v>6698.862468799176</v>
      </c>
      <c r="G15" s="20">
        <v>6454.480577843891</v>
      </c>
      <c r="H15" s="20">
        <v>6522.2040369891865</v>
      </c>
      <c r="I15" s="20">
        <v>6725.001624741703</v>
      </c>
      <c r="J15" s="20">
        <v>6945.071801156965</v>
      </c>
      <c r="K15" s="20">
        <v>6971.788395131714</v>
      </c>
      <c r="L15" s="20">
        <v>7062.379297097288</v>
      </c>
      <c r="M15" s="20">
        <v>7277.455246022851</v>
      </c>
      <c r="N15" s="20">
        <v>7416.3610308017105</v>
      </c>
      <c r="O15" s="20">
        <v>7713.7716759984705</v>
      </c>
      <c r="P15" s="20">
        <v>7755.716766859197</v>
      </c>
      <c r="Q15" s="20">
        <v>8061.101680629443</v>
      </c>
      <c r="R15" s="20">
        <v>8223.9703125302</v>
      </c>
      <c r="S15" s="20">
        <v>8439.292332477793</v>
      </c>
      <c r="T15" s="20">
        <v>8718.179687728858</v>
      </c>
      <c r="U15" s="20">
        <v>8704.742552333397</v>
      </c>
      <c r="V15" s="20">
        <v>8741.662485544815</v>
      </c>
      <c r="W15" s="20">
        <v>8509.818360662686</v>
      </c>
      <c r="X15" s="20">
        <v>8942.84990796381</v>
      </c>
      <c r="Y15" s="20">
        <v>9005.534678141672</v>
      </c>
      <c r="Z15" s="20">
        <v>9176.199304528134</v>
      </c>
      <c r="AA15" s="20">
        <v>9190.617061352435</v>
      </c>
      <c r="AB15" s="20">
        <v>8664.98263428657</v>
      </c>
      <c r="AC15" s="12"/>
      <c r="AD15" s="12"/>
      <c r="AE15" s="12"/>
      <c r="AF15" s="12"/>
      <c r="AG15" s="12"/>
      <c r="AH15" s="12"/>
    </row>
    <row r="16" spans="1:34" ht="14.25" outlineLevel="1">
      <c r="A16" s="73" t="s">
        <v>4</v>
      </c>
      <c r="B16" s="70"/>
      <c r="C16" s="71"/>
      <c r="D16" s="20">
        <v>6740.586861076644</v>
      </c>
      <c r="E16" s="20">
        <v>7030.476532478176</v>
      </c>
      <c r="F16" s="20">
        <v>7257.573493050171</v>
      </c>
      <c r="G16" s="20">
        <v>7194.652649378034</v>
      </c>
      <c r="H16" s="20">
        <v>7499.611785149248</v>
      </c>
      <c r="I16" s="20">
        <v>7727.863408241813</v>
      </c>
      <c r="J16" s="20">
        <v>7906.092673900805</v>
      </c>
      <c r="K16" s="20">
        <v>8084.617347182436</v>
      </c>
      <c r="L16" s="20">
        <v>8240.369039455678</v>
      </c>
      <c r="M16" s="20">
        <v>8317.33994776501</v>
      </c>
      <c r="N16" s="20">
        <v>8606.906453455302</v>
      </c>
      <c r="O16" s="20">
        <v>8640.669807132537</v>
      </c>
      <c r="P16" s="20">
        <v>8694.458963709165</v>
      </c>
      <c r="Q16" s="20">
        <v>8812.462587689037</v>
      </c>
      <c r="R16" s="20">
        <v>9027.590682737879</v>
      </c>
      <c r="S16" s="20">
        <v>9004.776741279853</v>
      </c>
      <c r="T16" s="20">
        <v>9227.611691879434</v>
      </c>
      <c r="U16" s="20">
        <v>9199.087856634373</v>
      </c>
      <c r="V16" s="20">
        <v>9181.800260304955</v>
      </c>
      <c r="W16" s="20">
        <v>8583.360475406209</v>
      </c>
      <c r="X16" s="20">
        <v>9178.401136739862</v>
      </c>
      <c r="Y16" s="20">
        <v>8811.503874283575</v>
      </c>
      <c r="Z16" s="20">
        <v>8910.122123672192</v>
      </c>
      <c r="AA16" s="20">
        <v>8953.715090420888</v>
      </c>
      <c r="AB16" s="20">
        <v>8014.5209517823205</v>
      </c>
      <c r="AC16" s="12"/>
      <c r="AD16" s="12"/>
      <c r="AE16" s="12"/>
      <c r="AF16" s="12"/>
      <c r="AG16" s="12"/>
      <c r="AH16" s="12"/>
    </row>
    <row r="17" spans="1:34" ht="14.25" outlineLevel="1">
      <c r="A17" s="73" t="s">
        <v>5</v>
      </c>
      <c r="B17" s="70"/>
      <c r="C17" s="74"/>
      <c r="D17" s="20">
        <v>17336.905284520664</v>
      </c>
      <c r="E17" s="20">
        <v>17637.04274107072</v>
      </c>
      <c r="F17" s="20">
        <v>17823.97645246954</v>
      </c>
      <c r="G17" s="20">
        <v>17002.425251500237</v>
      </c>
      <c r="H17" s="20">
        <v>17240.17783583445</v>
      </c>
      <c r="I17" s="20">
        <v>17651.891618367597</v>
      </c>
      <c r="J17" s="20">
        <v>18032.147557896325</v>
      </c>
      <c r="K17" s="20">
        <v>18119.58284744607</v>
      </c>
      <c r="L17" s="20">
        <v>17184.32617103502</v>
      </c>
      <c r="M17" s="20">
        <v>17690.796342752234</v>
      </c>
      <c r="N17" s="20">
        <v>18330.355209837206</v>
      </c>
      <c r="O17" s="20">
        <v>18063.159915677654</v>
      </c>
      <c r="P17" s="20">
        <v>18369.858666117674</v>
      </c>
      <c r="Q17" s="20">
        <v>18277.661645161395</v>
      </c>
      <c r="R17" s="20">
        <v>18334.256891827707</v>
      </c>
      <c r="S17" s="20">
        <v>18597.108945001506</v>
      </c>
      <c r="T17" s="20">
        <v>18276.659423942034</v>
      </c>
      <c r="U17" s="20">
        <v>18555.73608433651</v>
      </c>
      <c r="V17" s="20">
        <v>18353.794585058677</v>
      </c>
      <c r="W17" s="20">
        <v>17332.82750834289</v>
      </c>
      <c r="X17" s="20">
        <v>17246.843888795123</v>
      </c>
      <c r="Y17" s="20">
        <v>17587.177230461686</v>
      </c>
      <c r="Z17" s="20">
        <v>17127.39295703745</v>
      </c>
      <c r="AA17" s="20">
        <v>17360.227290906085</v>
      </c>
      <c r="AB17" s="20">
        <v>17025.856383268692</v>
      </c>
      <c r="AC17" s="12"/>
      <c r="AD17" s="12"/>
      <c r="AE17" s="12"/>
      <c r="AF17" s="12"/>
      <c r="AG17" s="12"/>
      <c r="AH17" s="12"/>
    </row>
    <row r="18" spans="1:34" ht="14.25" customHeight="1" outlineLevel="1">
      <c r="A18" s="73" t="s">
        <v>6</v>
      </c>
      <c r="B18" s="70"/>
      <c r="C18" s="64"/>
      <c r="D18" s="20">
        <v>6000.961830014489</v>
      </c>
      <c r="E18" s="20">
        <v>5625.677408265802</v>
      </c>
      <c r="F18" s="20">
        <v>5456.804268368033</v>
      </c>
      <c r="G18" s="20">
        <v>5499.60625078096</v>
      </c>
      <c r="H18" s="20">
        <v>5643.254489855025</v>
      </c>
      <c r="I18" s="20">
        <v>5934.328635787299</v>
      </c>
      <c r="J18" s="20">
        <v>6223.85296929531</v>
      </c>
      <c r="K18" s="20">
        <v>6142.10036391533</v>
      </c>
      <c r="L18" s="20">
        <v>6100.313452763198</v>
      </c>
      <c r="M18" s="20">
        <v>5980.353896270816</v>
      </c>
      <c r="N18" s="20">
        <v>6178.014529127583</v>
      </c>
      <c r="O18" s="20">
        <v>6344.381790139216</v>
      </c>
      <c r="P18" s="20">
        <v>6333.768675725494</v>
      </c>
      <c r="Q18" s="20">
        <v>6537.257951278728</v>
      </c>
      <c r="R18" s="20">
        <v>6696.740970145161</v>
      </c>
      <c r="S18" s="20">
        <v>6829.709745147464</v>
      </c>
      <c r="T18" s="20">
        <v>7007.993293898513</v>
      </c>
      <c r="U18" s="20">
        <v>7043.386754033536</v>
      </c>
      <c r="V18" s="20">
        <v>7049.175949188873</v>
      </c>
      <c r="W18" s="20">
        <v>6718.237852608094</v>
      </c>
      <c r="X18" s="20">
        <v>6955.894734087148</v>
      </c>
      <c r="Y18" s="20">
        <v>6669.396834644507</v>
      </c>
      <c r="Z18" s="20">
        <v>6651.713458463306</v>
      </c>
      <c r="AA18" s="20">
        <v>6614.474481142933</v>
      </c>
      <c r="AB18" s="20">
        <v>6513.981531596297</v>
      </c>
      <c r="AC18" s="14"/>
      <c r="AD18" s="14"/>
      <c r="AE18" s="14"/>
      <c r="AF18" s="14"/>
      <c r="AG18" s="14"/>
      <c r="AH18" s="14"/>
    </row>
    <row r="19" spans="1:34" ht="14.25" outlineLevel="1">
      <c r="A19" s="73" t="s">
        <v>7</v>
      </c>
      <c r="B19" s="70"/>
      <c r="D19" s="20">
        <v>6424.877561635447</v>
      </c>
      <c r="E19" s="20">
        <v>6725.01640746056</v>
      </c>
      <c r="F19" s="20">
        <v>6707.704445517311</v>
      </c>
      <c r="G19" s="20">
        <v>6719.206392524422</v>
      </c>
      <c r="H19" s="20">
        <v>6829.667477733873</v>
      </c>
      <c r="I19" s="20">
        <v>6873.24036255698</v>
      </c>
      <c r="J19" s="20">
        <v>7296.929334718492</v>
      </c>
      <c r="K19" s="20">
        <v>7083.078202626146</v>
      </c>
      <c r="L19" s="20">
        <v>6893.410594190148</v>
      </c>
      <c r="M19" s="20">
        <v>6858.749627160409</v>
      </c>
      <c r="N19" s="20">
        <v>6879.358850799713</v>
      </c>
      <c r="O19" s="20">
        <v>6937.305282135752</v>
      </c>
      <c r="P19" s="20">
        <v>6924.302467136262</v>
      </c>
      <c r="Q19" s="20">
        <v>6977.945317676336</v>
      </c>
      <c r="R19" s="20">
        <v>6939.087359644379</v>
      </c>
      <c r="S19" s="20">
        <v>6924.278418028343</v>
      </c>
      <c r="T19" s="20">
        <v>7095.653169404592</v>
      </c>
      <c r="U19" s="20">
        <v>7016.30542124167</v>
      </c>
      <c r="V19" s="20">
        <v>6945.2914942103735</v>
      </c>
      <c r="W19" s="20">
        <v>6675.381010124516</v>
      </c>
      <c r="X19" s="20">
        <v>6826.124202825635</v>
      </c>
      <c r="Y19" s="20">
        <v>6554.924801370299</v>
      </c>
      <c r="Z19" s="20">
        <v>6483.504054242005</v>
      </c>
      <c r="AA19" s="20">
        <v>6418.304342411308</v>
      </c>
      <c r="AB19" s="20">
        <v>6241.608798010873</v>
      </c>
      <c r="AC19" s="12"/>
      <c r="AD19" s="12"/>
      <c r="AE19" s="12"/>
      <c r="AF19" s="12"/>
      <c r="AG19" s="12"/>
      <c r="AH19" s="12"/>
    </row>
    <row r="20" spans="1:34" ht="14.25" outlineLevel="1">
      <c r="A20" s="73" t="s">
        <v>8</v>
      </c>
      <c r="B20" s="70"/>
      <c r="C20" s="60"/>
      <c r="D20" s="20">
        <v>13039.386286504316</v>
      </c>
      <c r="E20" s="20">
        <v>13090.725611163576</v>
      </c>
      <c r="F20" s="20">
        <v>13259.784402912623</v>
      </c>
      <c r="G20" s="20">
        <v>13451.05858301072</v>
      </c>
      <c r="H20" s="20">
        <v>14138.470501624597</v>
      </c>
      <c r="I20" s="20">
        <v>14190.97161139619</v>
      </c>
      <c r="J20" s="20">
        <v>14307.336011412332</v>
      </c>
      <c r="K20" s="20">
        <v>15050.775233737682</v>
      </c>
      <c r="L20" s="20">
        <v>15376.13219840208</v>
      </c>
      <c r="M20" s="20">
        <v>15590.503802290565</v>
      </c>
      <c r="N20" s="20">
        <v>15840.088070355678</v>
      </c>
      <c r="O20" s="20">
        <v>16294.780871179693</v>
      </c>
      <c r="P20" s="20">
        <v>16719.68956905581</v>
      </c>
      <c r="Q20" s="20">
        <v>17116.654065162107</v>
      </c>
      <c r="R20" s="20">
        <v>17397.025838659498</v>
      </c>
      <c r="S20" s="20">
        <v>16763.850350018245</v>
      </c>
      <c r="T20" s="20">
        <v>17912.127067239722</v>
      </c>
      <c r="U20" s="20">
        <v>17906.59850414053</v>
      </c>
      <c r="V20" s="20">
        <v>17199.679145751303</v>
      </c>
      <c r="W20" s="20">
        <v>16027.160482069987</v>
      </c>
      <c r="X20" s="20">
        <v>17348.776457317013</v>
      </c>
      <c r="Y20" s="20">
        <v>16617.768693254744</v>
      </c>
      <c r="Z20" s="20">
        <v>16690.892715654587</v>
      </c>
      <c r="AA20" s="20">
        <v>16450.46043439242</v>
      </c>
      <c r="AB20" s="20">
        <v>15767.03386559914</v>
      </c>
      <c r="AC20" s="12"/>
      <c r="AD20" s="12"/>
      <c r="AE20" s="12"/>
      <c r="AF20" s="12"/>
      <c r="AG20" s="12"/>
      <c r="AH20" s="12"/>
    </row>
    <row r="21" spans="1:28" ht="14.25" outlineLevel="1">
      <c r="A21" s="73" t="s">
        <v>9</v>
      </c>
      <c r="B21" s="70"/>
      <c r="C21" s="60"/>
      <c r="D21" s="20">
        <v>6451.897395413574</v>
      </c>
      <c r="E21" s="20">
        <v>6922.017131021507</v>
      </c>
      <c r="F21" s="20">
        <v>7045.5726981909</v>
      </c>
      <c r="G21" s="20">
        <v>6887.553044429374</v>
      </c>
      <c r="H21" s="20">
        <v>6928.365469252117</v>
      </c>
      <c r="I21" s="20">
        <v>7104.476860075247</v>
      </c>
      <c r="J21" s="20">
        <v>7445.495902613416</v>
      </c>
      <c r="K21" s="20">
        <v>7358.24406292261</v>
      </c>
      <c r="L21" s="20">
        <v>7421.373841927945</v>
      </c>
      <c r="M21" s="20">
        <v>7567.75115314047</v>
      </c>
      <c r="N21" s="20">
        <v>7708.240003962279</v>
      </c>
      <c r="O21" s="20">
        <v>7831.025670541515</v>
      </c>
      <c r="P21" s="20">
        <v>7798.283620676967</v>
      </c>
      <c r="Q21" s="20">
        <v>8050.760968992329</v>
      </c>
      <c r="R21" s="20">
        <v>8193.329984656866</v>
      </c>
      <c r="S21" s="20">
        <v>8200.008128876485</v>
      </c>
      <c r="T21" s="20">
        <v>8077.8588115830125</v>
      </c>
      <c r="U21" s="20">
        <v>8055.024625425604</v>
      </c>
      <c r="V21" s="20">
        <v>8212.381351276714</v>
      </c>
      <c r="W21" s="20">
        <v>7915.483113469927</v>
      </c>
      <c r="X21" s="20">
        <v>8311.986886071847</v>
      </c>
      <c r="Y21" s="20">
        <v>7750.172621351593</v>
      </c>
      <c r="Z21" s="20">
        <v>7919.374063585982</v>
      </c>
      <c r="AA21" s="20">
        <v>7985.354595811163</v>
      </c>
      <c r="AB21" s="20">
        <v>7483.012273107845</v>
      </c>
    </row>
    <row r="22" spans="1:28" ht="14.25" outlineLevel="1">
      <c r="A22" s="73" t="s">
        <v>10</v>
      </c>
      <c r="B22" s="70"/>
      <c r="C22" s="75"/>
      <c r="D22" s="20">
        <v>6940.567717514731</v>
      </c>
      <c r="E22" s="20">
        <v>6790.833010982536</v>
      </c>
      <c r="F22" s="20">
        <v>6703.796405948804</v>
      </c>
      <c r="G22" s="20">
        <v>6455.873856154128</v>
      </c>
      <c r="H22" s="20">
        <v>6509.159866383034</v>
      </c>
      <c r="I22" s="20">
        <v>6639.111108520224</v>
      </c>
      <c r="J22" s="20">
        <v>6737.061352098892</v>
      </c>
      <c r="K22" s="20">
        <v>6726.026947314648</v>
      </c>
      <c r="L22" s="20">
        <v>6762.004372200296</v>
      </c>
      <c r="M22" s="20">
        <v>6781.28944733221</v>
      </c>
      <c r="N22" s="20">
        <v>7052.132205967182</v>
      </c>
      <c r="O22" s="20">
        <v>7171.354503933742</v>
      </c>
      <c r="P22" s="20">
        <v>7245.745453610208</v>
      </c>
      <c r="Q22" s="20">
        <v>7323.534703848231</v>
      </c>
      <c r="R22" s="20">
        <v>7433.047089128442</v>
      </c>
      <c r="S22" s="20">
        <v>7472.978436976497</v>
      </c>
      <c r="T22" s="20">
        <v>7519.615535111439</v>
      </c>
      <c r="U22" s="20">
        <v>7530.794894760738</v>
      </c>
      <c r="V22" s="20">
        <v>7492.234873013993</v>
      </c>
      <c r="W22" s="20">
        <v>7021.689532963282</v>
      </c>
      <c r="X22" s="20">
        <v>7520.768036491493</v>
      </c>
      <c r="Y22" s="20">
        <v>7496.283930468535</v>
      </c>
      <c r="Z22" s="20">
        <v>7493.556183702192</v>
      </c>
      <c r="AA22" s="20">
        <v>7430.909717043452</v>
      </c>
      <c r="AB22" s="20">
        <v>7169.737872605527</v>
      </c>
    </row>
    <row r="23" spans="1:34" ht="14.25" outlineLevel="1">
      <c r="A23" s="73" t="s">
        <v>11</v>
      </c>
      <c r="B23" s="70"/>
      <c r="D23" s="20">
        <v>3816.3773233738384</v>
      </c>
      <c r="E23" s="20">
        <v>3597.6126984910547</v>
      </c>
      <c r="F23" s="20">
        <v>3389.1644309738313</v>
      </c>
      <c r="G23" s="20">
        <v>3442.2395051283424</v>
      </c>
      <c r="H23" s="20">
        <v>3457.8024857387168</v>
      </c>
      <c r="I23" s="20">
        <v>3542.8152673228865</v>
      </c>
      <c r="J23" s="20">
        <v>3626.8553626189073</v>
      </c>
      <c r="K23" s="20">
        <v>3652.0479374819506</v>
      </c>
      <c r="L23" s="20">
        <v>3737.894096285511</v>
      </c>
      <c r="M23" s="20">
        <v>3832.992113762851</v>
      </c>
      <c r="N23" s="20">
        <v>3806.9756613130917</v>
      </c>
      <c r="O23" s="20">
        <v>3907.826007467575</v>
      </c>
      <c r="P23" s="20">
        <v>3996.2316977819246</v>
      </c>
      <c r="Q23" s="20">
        <v>4070.9525289717476</v>
      </c>
      <c r="R23" s="20">
        <v>4087.9184417779393</v>
      </c>
      <c r="S23" s="20">
        <v>4174.2463229884115</v>
      </c>
      <c r="T23" s="20">
        <v>4286.765564410031</v>
      </c>
      <c r="U23" s="20">
        <v>4379.609472696853</v>
      </c>
      <c r="V23" s="20">
        <v>4423.358774090807</v>
      </c>
      <c r="W23" s="20">
        <v>4181.575747688479</v>
      </c>
      <c r="X23" s="20">
        <v>4259.863481413111</v>
      </c>
      <c r="Y23" s="20">
        <v>4298.589964657397</v>
      </c>
      <c r="Z23" s="20">
        <v>4273.454923169292</v>
      </c>
      <c r="AA23" s="20">
        <v>4244.994954459343</v>
      </c>
      <c r="AB23" s="20">
        <v>4302.394323371974</v>
      </c>
      <c r="AC23" s="12"/>
      <c r="AD23" s="12"/>
      <c r="AE23" s="12"/>
      <c r="AF23" s="12"/>
      <c r="AG23" s="12"/>
      <c r="AH23" s="12"/>
    </row>
    <row r="24" spans="1:34" ht="14.25" outlineLevel="1">
      <c r="A24" s="73" t="s">
        <v>68</v>
      </c>
      <c r="B24" s="70"/>
      <c r="D24" s="20">
        <v>17705.78559118087</v>
      </c>
      <c r="E24" s="20">
        <v>17642.97127422768</v>
      </c>
      <c r="F24" s="20">
        <v>17847.11780432555</v>
      </c>
      <c r="G24" s="20">
        <v>17669.24459961051</v>
      </c>
      <c r="H24" s="20">
        <v>17867.35544449719</v>
      </c>
      <c r="I24" s="20">
        <v>18618.681478878767</v>
      </c>
      <c r="J24" s="20">
        <v>19149.4690255563</v>
      </c>
      <c r="K24" s="20">
        <v>20880.13546296262</v>
      </c>
      <c r="L24" s="20">
        <v>22348.89322986162</v>
      </c>
      <c r="M24" s="20">
        <v>25576.15738516882</v>
      </c>
      <c r="N24" s="20">
        <v>27341.011873627882</v>
      </c>
      <c r="O24" s="20">
        <v>28204.570032161566</v>
      </c>
      <c r="P24" s="20">
        <v>29219.17855778912</v>
      </c>
      <c r="Q24" s="20">
        <v>29203.19929637468</v>
      </c>
      <c r="R24" s="20">
        <v>29333.324261989485</v>
      </c>
      <c r="S24" s="20">
        <v>29271.71198738277</v>
      </c>
      <c r="T24" s="20">
        <v>33167.662030542306</v>
      </c>
      <c r="U24" s="20">
        <v>39668.00361672038</v>
      </c>
      <c r="V24" s="20">
        <v>54105.734195888515</v>
      </c>
      <c r="W24" s="20">
        <v>54888.58601733323</v>
      </c>
      <c r="X24" s="20">
        <v>55223.20416949921</v>
      </c>
      <c r="Y24" s="20">
        <v>55327.30230375043</v>
      </c>
      <c r="Z24" s="20">
        <v>56034.331365367856</v>
      </c>
      <c r="AA24" s="20">
        <v>57459.853273746274</v>
      </c>
      <c r="AB24" s="20">
        <v>55271.56939293383</v>
      </c>
      <c r="AC24" s="12"/>
      <c r="AD24" s="12"/>
      <c r="AE24" s="12"/>
      <c r="AF24" s="12"/>
      <c r="AG24" s="12"/>
      <c r="AH24" s="12"/>
    </row>
    <row r="25" spans="1:34" ht="14.25" outlineLevel="1">
      <c r="A25" s="73" t="s">
        <v>12</v>
      </c>
      <c r="B25" s="70"/>
      <c r="D25" s="20">
        <v>4137.449404252893</v>
      </c>
      <c r="E25" s="20">
        <v>4317.883815061856</v>
      </c>
      <c r="F25" s="20">
        <v>4564.449005187846</v>
      </c>
      <c r="G25" s="20">
        <v>4536.939419849526</v>
      </c>
      <c r="H25" s="20">
        <v>4733.403617708342</v>
      </c>
      <c r="I25" s="20">
        <v>4937.61569942638</v>
      </c>
      <c r="J25" s="20">
        <v>5271.604835786369</v>
      </c>
      <c r="K25" s="20">
        <v>5517.876858454463</v>
      </c>
      <c r="L25" s="20">
        <v>5554.3985708739165</v>
      </c>
      <c r="M25" s="20">
        <v>5821.2608667896675</v>
      </c>
      <c r="N25" s="20">
        <v>6298.73507271736</v>
      </c>
      <c r="O25" s="20">
        <v>6379.52849433212</v>
      </c>
      <c r="P25" s="20">
        <v>6533.734235821583</v>
      </c>
      <c r="Q25" s="20">
        <v>6592.673474640008</v>
      </c>
      <c r="R25" s="20">
        <v>6634.545393215913</v>
      </c>
      <c r="S25" s="20">
        <v>6671.294548823164</v>
      </c>
      <c r="T25" s="20">
        <v>6789.936653868718</v>
      </c>
      <c r="U25" s="20">
        <v>6686.223298545877</v>
      </c>
      <c r="V25" s="20">
        <v>7372.262440031193</v>
      </c>
      <c r="W25" s="20">
        <v>6917.110772744575</v>
      </c>
      <c r="X25" s="20">
        <v>6290.616941640959</v>
      </c>
      <c r="Y25" s="20">
        <v>5979.692466842048</v>
      </c>
      <c r="Z25" s="20">
        <v>5930.926288450641</v>
      </c>
      <c r="AA25" s="20">
        <v>5896.3790064535415</v>
      </c>
      <c r="AB25" s="20">
        <v>5876.346149667944</v>
      </c>
      <c r="AC25" s="12"/>
      <c r="AD25" s="12"/>
      <c r="AE25" s="12"/>
      <c r="AF25" s="12"/>
      <c r="AG25" s="12"/>
      <c r="AH25" s="12"/>
    </row>
    <row r="26" spans="1:34" ht="14.25" outlineLevel="1">
      <c r="A26" s="73" t="s">
        <v>13</v>
      </c>
      <c r="B26" s="70"/>
      <c r="D26" s="20">
        <v>4427.955955571241</v>
      </c>
      <c r="E26" s="20">
        <v>4527.4045454790585</v>
      </c>
      <c r="F26" s="20">
        <v>4609.458884414163</v>
      </c>
      <c r="G26" s="20">
        <v>4578.544693801159</v>
      </c>
      <c r="H26" s="20">
        <v>4703.87090555137</v>
      </c>
      <c r="I26" s="20">
        <v>4869.808536712418</v>
      </c>
      <c r="J26" s="20">
        <v>4920.546621324582</v>
      </c>
      <c r="K26" s="20">
        <v>5068.657829777777</v>
      </c>
      <c r="L26" s="20">
        <v>5206.781914352204</v>
      </c>
      <c r="M26" s="20">
        <v>5330.570585036346</v>
      </c>
      <c r="N26" s="20">
        <v>5561.203864833028</v>
      </c>
      <c r="O26" s="20">
        <v>5659.718733488179</v>
      </c>
      <c r="P26" s="20">
        <v>5798.211642208497</v>
      </c>
      <c r="Q26" s="20">
        <v>5945.91022265753</v>
      </c>
      <c r="R26" s="20">
        <v>6010.974262625984</v>
      </c>
      <c r="S26" s="20">
        <v>6072.901564364119</v>
      </c>
      <c r="T26" s="20">
        <v>6177.263443705076</v>
      </c>
      <c r="U26" s="20">
        <v>6194.0677893667835</v>
      </c>
      <c r="V26" s="20">
        <v>6177.023255233212</v>
      </c>
      <c r="W26" s="20">
        <v>5808.050935780918</v>
      </c>
      <c r="X26" s="20">
        <v>5699.241131104044</v>
      </c>
      <c r="Y26" s="20">
        <v>5669.897099166321</v>
      </c>
      <c r="Z26" s="20">
        <v>5588.850662443181</v>
      </c>
      <c r="AA26" s="20">
        <v>5366.780619793694</v>
      </c>
      <c r="AB26" s="20">
        <v>5213.997469071154</v>
      </c>
      <c r="AC26" s="12"/>
      <c r="AD26" s="12"/>
      <c r="AE26" s="12"/>
      <c r="AF26" s="12"/>
      <c r="AG26" s="12"/>
      <c r="AH26" s="12"/>
    </row>
    <row r="27" spans="1:34" ht="14.25" outlineLevel="1">
      <c r="A27" s="73" t="s">
        <v>14</v>
      </c>
      <c r="B27" s="70"/>
      <c r="D27" s="20">
        <v>6816.105946993428</v>
      </c>
      <c r="E27" s="20">
        <v>7056.365174079794</v>
      </c>
      <c r="F27" s="20">
        <v>7101.549871549424</v>
      </c>
      <c r="G27" s="20">
        <v>7085.873895565988</v>
      </c>
      <c r="H27" s="20">
        <v>7535.4781163598445</v>
      </c>
      <c r="I27" s="20">
        <v>7733.936167114843</v>
      </c>
      <c r="J27" s="20">
        <v>7899.611740259698</v>
      </c>
      <c r="K27" s="20">
        <v>8098.061812801602</v>
      </c>
      <c r="L27" s="20">
        <v>8050.60566022724</v>
      </c>
      <c r="M27" s="20">
        <v>8184.98666246853</v>
      </c>
      <c r="N27" s="20">
        <v>8352.83271641301</v>
      </c>
      <c r="O27" s="20">
        <v>8190.890216799364</v>
      </c>
      <c r="P27" s="20">
        <v>8321.746544973854</v>
      </c>
      <c r="Q27" s="20">
        <v>8228.333567215197</v>
      </c>
      <c r="R27" s="20">
        <v>8451.731966092571</v>
      </c>
      <c r="S27" s="20">
        <v>8623.288694249015</v>
      </c>
      <c r="T27" s="20">
        <v>8662.412547953412</v>
      </c>
      <c r="U27" s="20">
        <v>8912.240921527271</v>
      </c>
      <c r="V27" s="20">
        <v>8504.693580961204</v>
      </c>
      <c r="W27" s="20">
        <v>8265.163033367699</v>
      </c>
      <c r="X27" s="20">
        <v>8826.355463456077</v>
      </c>
      <c r="Y27" s="20">
        <v>8298.060659086226</v>
      </c>
      <c r="Z27" s="20">
        <v>8120.597680637241</v>
      </c>
      <c r="AA27" s="20">
        <v>8323.398078985518</v>
      </c>
      <c r="AB27" s="20">
        <v>8065.426233956879</v>
      </c>
      <c r="AC27" s="12"/>
      <c r="AD27" s="12"/>
      <c r="AE27" s="12"/>
      <c r="AF27" s="12"/>
      <c r="AG27" s="12"/>
      <c r="AH27" s="12"/>
    </row>
    <row r="28" spans="1:28" ht="14.25" outlineLevel="1">
      <c r="A28" s="73" t="s">
        <v>15</v>
      </c>
      <c r="B28" s="70"/>
      <c r="C28" s="60"/>
      <c r="D28" s="20">
        <v>2457.9766264666778</v>
      </c>
      <c r="E28" s="20">
        <v>2678.392311460496</v>
      </c>
      <c r="F28" s="20">
        <v>2943.152394504187</v>
      </c>
      <c r="G28" s="20">
        <v>3210.5918714830323</v>
      </c>
      <c r="H28" s="20">
        <v>3625.2236693787854</v>
      </c>
      <c r="I28" s="20">
        <v>4076.1928385049496</v>
      </c>
      <c r="J28" s="20">
        <v>4553.411823089812</v>
      </c>
      <c r="K28" s="20">
        <v>4981.789301377789</v>
      </c>
      <c r="L28" s="20">
        <v>4651.8869958399055</v>
      </c>
      <c r="M28" s="20">
        <v>5070.642011175254</v>
      </c>
      <c r="N28" s="20">
        <v>6194.132638889749</v>
      </c>
      <c r="O28" s="20">
        <v>6591.191778694438</v>
      </c>
      <c r="P28" s="20">
        <v>6996.228029619576</v>
      </c>
      <c r="Q28" s="20">
        <v>7243.315206230168</v>
      </c>
      <c r="R28" s="20">
        <v>7693.467152181098</v>
      </c>
      <c r="S28" s="20">
        <v>8111.420195959363</v>
      </c>
      <c r="T28" s="20">
        <v>8395.492594573374</v>
      </c>
      <c r="U28" s="20">
        <v>8856.262990115596</v>
      </c>
      <c r="V28" s="20">
        <v>9227.648003513563</v>
      </c>
      <c r="W28" s="20">
        <v>9369.48323703912</v>
      </c>
      <c r="X28" s="20">
        <v>10270.320372115606</v>
      </c>
      <c r="Y28" s="20">
        <v>10640.93220879392</v>
      </c>
      <c r="Z28" s="20">
        <v>10941.721840750708</v>
      </c>
      <c r="AA28" s="20">
        <v>11013.619941479968</v>
      </c>
      <c r="AB28" s="20">
        <v>11116.357170248784</v>
      </c>
    </row>
    <row r="29" spans="1:34" ht="14.25" outlineLevel="1">
      <c r="A29" s="73" t="s">
        <v>16</v>
      </c>
      <c r="B29" s="70"/>
      <c r="C29" s="75"/>
      <c r="D29" s="20">
        <v>13862.849443553736</v>
      </c>
      <c r="E29" s="20">
        <v>14520.871304502227</v>
      </c>
      <c r="F29" s="20">
        <v>13515.560128053145</v>
      </c>
      <c r="G29" s="20">
        <v>12491.945404487142</v>
      </c>
      <c r="H29" s="20">
        <v>13673.286079706324</v>
      </c>
      <c r="I29" s="20">
        <v>15213.422373225549</v>
      </c>
      <c r="J29" s="20">
        <v>15035.244957335051</v>
      </c>
      <c r="K29" s="20">
        <v>15733.30990178275</v>
      </c>
      <c r="L29" s="20">
        <v>15290.227154112454</v>
      </c>
      <c r="M29" s="20">
        <v>14993.949090312391</v>
      </c>
      <c r="N29" s="20">
        <v>14713.624460716946</v>
      </c>
      <c r="O29" s="20">
        <v>15596.509727302773</v>
      </c>
      <c r="P29" s="20">
        <v>15907.769983983531</v>
      </c>
      <c r="Q29" s="20">
        <v>16163.708173148498</v>
      </c>
      <c r="R29" s="20">
        <v>16220.363526335126</v>
      </c>
      <c r="S29" s="20">
        <v>15773.49003672869</v>
      </c>
      <c r="T29" s="20">
        <v>16633.186695980083</v>
      </c>
      <c r="U29" s="20">
        <v>16579.831827779653</v>
      </c>
      <c r="V29" s="20">
        <v>16265.231293440822</v>
      </c>
      <c r="W29" s="20">
        <v>14836.0530730517</v>
      </c>
      <c r="X29" s="20">
        <v>17397.666107915375</v>
      </c>
      <c r="Y29" s="20">
        <v>16278.496807086005</v>
      </c>
      <c r="Z29" s="20">
        <v>15565.516997528846</v>
      </c>
      <c r="AA29" s="20">
        <v>15147.748328678364</v>
      </c>
      <c r="AB29" s="20">
        <v>14027.15824147071</v>
      </c>
      <c r="AC29" s="14"/>
      <c r="AD29" s="14"/>
      <c r="AE29" s="14"/>
      <c r="AF29" s="14"/>
      <c r="AG29" s="14"/>
      <c r="AH29" s="14"/>
    </row>
    <row r="30" spans="1:34" ht="14.25" outlineLevel="1">
      <c r="A30" s="73" t="s">
        <v>17</v>
      </c>
      <c r="B30" s="70"/>
      <c r="D30" s="20">
        <v>1348.0517832397552</v>
      </c>
      <c r="E30" s="20">
        <v>1497.6272602195934</v>
      </c>
      <c r="F30" s="20">
        <v>1552.3181125221183</v>
      </c>
      <c r="G30" s="20">
        <v>1448.820936328698</v>
      </c>
      <c r="H30" s="20">
        <v>1575.155512167358</v>
      </c>
      <c r="I30" s="20">
        <v>1630.7862223564116</v>
      </c>
      <c r="J30" s="20">
        <v>1747.0433171157306</v>
      </c>
      <c r="K30" s="20">
        <v>1859.3060256780032</v>
      </c>
      <c r="L30" s="20">
        <v>1826.5303079399664</v>
      </c>
      <c r="M30" s="20">
        <v>1906.3889081808231</v>
      </c>
      <c r="N30" s="20">
        <v>2052.015769171418</v>
      </c>
      <c r="O30" s="20">
        <v>2093.327028353967</v>
      </c>
      <c r="P30" s="20">
        <v>2108.490963308356</v>
      </c>
      <c r="Q30" s="20">
        <v>2052.313704048963</v>
      </c>
      <c r="R30" s="20">
        <v>2207.3732487951506</v>
      </c>
      <c r="S30" s="20">
        <v>2284.485575690902</v>
      </c>
      <c r="T30" s="20">
        <v>2314.8357333361873</v>
      </c>
      <c r="U30" s="20">
        <v>2355.739659944462</v>
      </c>
      <c r="V30" s="20">
        <v>2371.5251820283497</v>
      </c>
      <c r="W30" s="20">
        <v>2338.9157061397514</v>
      </c>
      <c r="X30" s="20">
        <v>2400.8068722669937</v>
      </c>
      <c r="Y30" s="20">
        <v>2343.1580180855126</v>
      </c>
      <c r="Z30" s="20">
        <v>2469.0885454375184</v>
      </c>
      <c r="AA30" s="20">
        <v>2461.8192420779073</v>
      </c>
      <c r="AB30" s="20">
        <v>2495.8545900208132</v>
      </c>
      <c r="AC30" s="12"/>
      <c r="AD30" s="12"/>
      <c r="AE30" s="12"/>
      <c r="AF30" s="12"/>
      <c r="AG30" s="12"/>
      <c r="AH30" s="12"/>
    </row>
    <row r="31" spans="1:34" ht="14.25" outlineLevel="1">
      <c r="A31" s="73" t="s">
        <v>18</v>
      </c>
      <c r="B31" s="70"/>
      <c r="D31" s="20">
        <v>5427.277913735804</v>
      </c>
      <c r="E31" s="20">
        <v>5589.602655517737</v>
      </c>
      <c r="F31" s="20">
        <v>5736.744984285869</v>
      </c>
      <c r="G31" s="20">
        <v>5637.731778412832</v>
      </c>
      <c r="H31" s="20">
        <v>5832.504369284175</v>
      </c>
      <c r="I31" s="20">
        <v>5971.840191514953</v>
      </c>
      <c r="J31" s="20">
        <v>6203.54906580959</v>
      </c>
      <c r="K31" s="20">
        <v>6425.684262439345</v>
      </c>
      <c r="L31" s="20">
        <v>6470.389184511574</v>
      </c>
      <c r="M31" s="20">
        <v>6610.6343829050975</v>
      </c>
      <c r="N31" s="20">
        <v>6823.422368813693</v>
      </c>
      <c r="O31" s="20">
        <v>6926.822598735316</v>
      </c>
      <c r="P31" s="20">
        <v>6966.767000582405</v>
      </c>
      <c r="Q31" s="20">
        <v>7015.919376933644</v>
      </c>
      <c r="R31" s="20">
        <v>7271.451953735826</v>
      </c>
      <c r="S31" s="20">
        <v>7223.042206757877</v>
      </c>
      <c r="T31" s="20">
        <v>7267.518626760843</v>
      </c>
      <c r="U31" s="20">
        <v>7406.8472904412165</v>
      </c>
      <c r="V31" s="20">
        <v>7419.265711615036</v>
      </c>
      <c r="W31" s="20">
        <v>7082.615881946392</v>
      </c>
      <c r="X31" s="20">
        <v>7204.631899771508</v>
      </c>
      <c r="Y31" s="20">
        <v>7314.575818251931</v>
      </c>
      <c r="Z31" s="20">
        <v>7149.4609408658325</v>
      </c>
      <c r="AA31" s="20">
        <v>6962.79335772959</v>
      </c>
      <c r="AB31" s="20">
        <v>6946.173010207585</v>
      </c>
      <c r="AC31" s="12"/>
      <c r="AD31" s="12"/>
      <c r="AE31" s="12"/>
      <c r="AF31" s="12"/>
      <c r="AG31" s="12"/>
      <c r="AH31" s="12"/>
    </row>
    <row r="32" spans="1:34" s="56" customFormat="1" ht="14.25" outlineLevel="1">
      <c r="A32" s="69" t="s">
        <v>19</v>
      </c>
      <c r="B32" s="76"/>
      <c r="C32" s="77"/>
      <c r="D32" s="24">
        <v>9450.806271360765</v>
      </c>
      <c r="E32" s="24">
        <v>9753.412522625895</v>
      </c>
      <c r="F32" s="24">
        <v>9635.650941785061</v>
      </c>
      <c r="G32" s="24">
        <v>9410.293060588407</v>
      </c>
      <c r="H32" s="24">
        <v>9568.714578239089</v>
      </c>
      <c r="I32" s="24">
        <v>9882.537445959593</v>
      </c>
      <c r="J32" s="24">
        <v>10013.502894693345</v>
      </c>
      <c r="K32" s="24">
        <v>10188.672614383357</v>
      </c>
      <c r="L32" s="24">
        <v>9891.38438880707</v>
      </c>
      <c r="M32" s="24">
        <v>9945.297706711552</v>
      </c>
      <c r="N32" s="24">
        <v>10321.638964864296</v>
      </c>
      <c r="O32" s="24">
        <v>10397.1517593837</v>
      </c>
      <c r="P32" s="24">
        <v>10433.874333838832</v>
      </c>
      <c r="Q32" s="24">
        <v>10296.239080004678</v>
      </c>
      <c r="R32" s="24">
        <v>10604.600707655321</v>
      </c>
      <c r="S32" s="24">
        <v>10614.284189807679</v>
      </c>
      <c r="T32" s="24">
        <v>10660.729532093681</v>
      </c>
      <c r="U32" s="24">
        <v>10587.219205772224</v>
      </c>
      <c r="V32" s="24">
        <v>10271.9670172644</v>
      </c>
      <c r="W32" s="24">
        <v>9997.009225389376</v>
      </c>
      <c r="X32" s="24">
        <v>10201.206327529306</v>
      </c>
      <c r="Y32" s="24">
        <v>10370.956008919558</v>
      </c>
      <c r="Z32" s="24">
        <v>10234.65183468178</v>
      </c>
      <c r="AA32" s="24">
        <v>9496.95803882974</v>
      </c>
      <c r="AB32" s="24">
        <v>9801.895499876186</v>
      </c>
      <c r="AC32" s="14"/>
      <c r="AD32" s="14"/>
      <c r="AE32" s="14"/>
      <c r="AF32" s="14"/>
      <c r="AG32" s="14"/>
      <c r="AH32" s="14"/>
    </row>
    <row r="33" spans="1:28" s="15" customFormat="1" ht="14.25" outlineLevel="1">
      <c r="A33" s="73" t="s">
        <v>20</v>
      </c>
      <c r="B33" s="70"/>
      <c r="C33" s="60"/>
      <c r="D33" s="20">
        <v>24974.26924902982</v>
      </c>
      <c r="E33" s="20">
        <v>25514.81539630071</v>
      </c>
      <c r="F33" s="20">
        <v>25642.58513542885</v>
      </c>
      <c r="G33" s="20">
        <v>25765.174975298807</v>
      </c>
      <c r="H33" s="20">
        <v>25941.358091955197</v>
      </c>
      <c r="I33" s="20">
        <v>26690.365742844682</v>
      </c>
      <c r="J33" s="20">
        <v>26080.606987541698</v>
      </c>
      <c r="K33" s="20">
        <v>26490.324495807738</v>
      </c>
      <c r="L33" s="20">
        <v>26854.68791737156</v>
      </c>
      <c r="M33" s="20">
        <v>26890.52622206393</v>
      </c>
      <c r="N33" s="20">
        <v>26939.720416703767</v>
      </c>
      <c r="O33" s="20">
        <v>27307.34774467105</v>
      </c>
      <c r="P33" s="20">
        <v>26676.56761820014</v>
      </c>
      <c r="Q33" s="20">
        <v>25306.010449137288</v>
      </c>
      <c r="R33" s="20">
        <v>26702.896016228882</v>
      </c>
      <c r="S33" s="20">
        <v>27424.74974640984</v>
      </c>
      <c r="T33" s="20">
        <v>26553.628204961373</v>
      </c>
      <c r="U33" s="20">
        <v>27476.02273675076</v>
      </c>
      <c r="V33" s="20">
        <v>27618.513854256806</v>
      </c>
      <c r="W33" s="20">
        <v>26346.738006054664</v>
      </c>
      <c r="X33" s="20">
        <v>28238.962172056785</v>
      </c>
      <c r="Y33" s="20">
        <v>25239.270585685477</v>
      </c>
      <c r="Z33" s="20">
        <v>25896.485754333808</v>
      </c>
      <c r="AA33" s="20">
        <v>25412.03740299537</v>
      </c>
      <c r="AB33" s="20">
        <v>24620.652893512404</v>
      </c>
    </row>
    <row r="34" spans="1:28" s="15" customFormat="1" ht="14.25" outlineLevel="1">
      <c r="A34" s="73" t="s">
        <v>21</v>
      </c>
      <c r="B34" s="70"/>
      <c r="C34" s="78"/>
      <c r="D34" s="20">
        <v>3548.58606408578</v>
      </c>
      <c r="E34" s="20">
        <v>3465.3213921895112</v>
      </c>
      <c r="F34" s="20">
        <v>3376.7051156723105</v>
      </c>
      <c r="G34" s="20">
        <v>3405.539213570593</v>
      </c>
      <c r="H34" s="20">
        <v>3436.937655078379</v>
      </c>
      <c r="I34" s="20">
        <v>3528.5682554191717</v>
      </c>
      <c r="J34" s="20">
        <v>3628.152091356408</v>
      </c>
      <c r="K34" s="20">
        <v>3642.5559968665807</v>
      </c>
      <c r="L34" s="20">
        <v>3604.139517802015</v>
      </c>
      <c r="M34" s="20">
        <v>3549.242456776455</v>
      </c>
      <c r="N34" s="20">
        <v>3591.1008190475936</v>
      </c>
      <c r="O34" s="20">
        <v>3594.0453954636414</v>
      </c>
      <c r="P34" s="20">
        <v>3548.3375229146313</v>
      </c>
      <c r="Q34" s="20">
        <v>3664.755037665221</v>
      </c>
      <c r="R34" s="20">
        <v>3754.907440803236</v>
      </c>
      <c r="S34" s="20">
        <v>3780.021279120817</v>
      </c>
      <c r="T34" s="20">
        <v>3911.9939920391566</v>
      </c>
      <c r="U34" s="20">
        <v>3998.105728659831</v>
      </c>
      <c r="V34" s="20">
        <v>4016.4468715059074</v>
      </c>
      <c r="W34" s="20">
        <v>3885.594021596958</v>
      </c>
      <c r="X34" s="20">
        <v>4063.650785030006</v>
      </c>
      <c r="Y34" s="20">
        <v>4104.825222100607</v>
      </c>
      <c r="Z34" s="20">
        <v>4146.76096107997</v>
      </c>
      <c r="AA34" s="20">
        <v>4166.678716017996</v>
      </c>
      <c r="AB34" s="20">
        <v>4176.153812968038</v>
      </c>
    </row>
    <row r="35" spans="1:28" s="15" customFormat="1" ht="14.25" outlineLevel="1">
      <c r="A35" s="73" t="s">
        <v>22</v>
      </c>
      <c r="B35" s="70"/>
      <c r="C35" s="78"/>
      <c r="D35" s="20">
        <v>2876.034913519914</v>
      </c>
      <c r="E35" s="20">
        <v>3019.745957975706</v>
      </c>
      <c r="F35" s="20">
        <v>3167.387388640317</v>
      </c>
      <c r="G35" s="20">
        <v>3117.665882506289</v>
      </c>
      <c r="H35" s="20">
        <v>3205.9869994097685</v>
      </c>
      <c r="I35" s="20">
        <v>3395.643930983157</v>
      </c>
      <c r="J35" s="20">
        <v>3539.9977924688214</v>
      </c>
      <c r="K35" s="20">
        <v>3686.537328388543</v>
      </c>
      <c r="L35" s="20">
        <v>3798.3292111718365</v>
      </c>
      <c r="M35" s="20">
        <v>4104.939463100196</v>
      </c>
      <c r="N35" s="20">
        <v>4324.375263470509</v>
      </c>
      <c r="O35" s="20">
        <v>4500.732808414718</v>
      </c>
      <c r="P35" s="20">
        <v>4600.978716711647</v>
      </c>
      <c r="Q35" s="20">
        <v>4737.234081634892</v>
      </c>
      <c r="R35" s="20">
        <v>4901.680849133112</v>
      </c>
      <c r="S35" s="20">
        <v>5053.750577785113</v>
      </c>
      <c r="T35" s="20">
        <v>5136.96660434269</v>
      </c>
      <c r="U35" s="20">
        <v>5143.459882309565</v>
      </c>
      <c r="V35" s="20">
        <v>5188.767162034709</v>
      </c>
      <c r="W35" s="20">
        <v>5134.888891628293</v>
      </c>
      <c r="X35" s="20">
        <v>5282.716229351146</v>
      </c>
      <c r="Y35" s="20">
        <v>5125.226468952321</v>
      </c>
      <c r="Z35" s="20">
        <v>5055.809236950213</v>
      </c>
      <c r="AA35" s="20">
        <v>5038.673910366164</v>
      </c>
      <c r="AB35" s="20">
        <v>4974.09152017684</v>
      </c>
    </row>
    <row r="36" spans="1:28" s="15" customFormat="1" ht="14.25" outlineLevel="1">
      <c r="A36" s="73" t="s">
        <v>23</v>
      </c>
      <c r="B36" s="70"/>
      <c r="C36" s="78"/>
      <c r="D36" s="20">
        <v>5952.932913972823</v>
      </c>
      <c r="E36" s="20">
        <v>5526.719030991431</v>
      </c>
      <c r="F36" s="20">
        <v>5148.58009780687</v>
      </c>
      <c r="G36" s="20">
        <v>4823.005994112945</v>
      </c>
      <c r="H36" s="20">
        <v>4875.415781202381</v>
      </c>
      <c r="I36" s="20">
        <v>5251.609875719795</v>
      </c>
      <c r="J36" s="20">
        <v>5461.435535775368</v>
      </c>
      <c r="K36" s="20">
        <v>5483.816939514629</v>
      </c>
      <c r="L36" s="20">
        <v>5059.329817492297</v>
      </c>
      <c r="M36" s="20">
        <v>5363.571047641621</v>
      </c>
      <c r="N36" s="20">
        <v>5270.428419056649</v>
      </c>
      <c r="O36" s="20">
        <v>5248.783415709457</v>
      </c>
      <c r="P36" s="20">
        <v>5225.4580917152</v>
      </c>
      <c r="Q36" s="20">
        <v>5339.887741059292</v>
      </c>
      <c r="R36" s="20">
        <v>5292.642277674453</v>
      </c>
      <c r="S36" s="20">
        <v>5190.225731552098</v>
      </c>
      <c r="T36" s="20">
        <v>5347.4176056099805</v>
      </c>
      <c r="U36" s="20">
        <v>5466.909420134219</v>
      </c>
      <c r="V36" s="20">
        <v>5404.36304752331</v>
      </c>
      <c r="W36" s="20">
        <v>5027.78120484433</v>
      </c>
      <c r="X36" s="20">
        <v>5282.885454671092</v>
      </c>
      <c r="Y36" s="20">
        <v>4892.7905922872915</v>
      </c>
      <c r="Z36" s="20">
        <v>5299.386039399696</v>
      </c>
      <c r="AA36" s="20">
        <v>5208.679711657753</v>
      </c>
      <c r="AB36" s="20">
        <v>5113.17637666221</v>
      </c>
    </row>
    <row r="37" spans="1:28" s="15" customFormat="1" ht="14.25" outlineLevel="1">
      <c r="A37" s="73" t="s">
        <v>24</v>
      </c>
      <c r="B37" s="70"/>
      <c r="C37" s="78"/>
      <c r="D37" s="20">
        <v>3849.9882937484654</v>
      </c>
      <c r="E37" s="20">
        <v>3941.9305884466958</v>
      </c>
      <c r="F37" s="20">
        <v>4049.7048482076675</v>
      </c>
      <c r="G37" s="20">
        <v>3975.0071847629306</v>
      </c>
      <c r="H37" s="20">
        <v>4116.791200880942</v>
      </c>
      <c r="I37" s="20">
        <v>4314.655095669255</v>
      </c>
      <c r="J37" s="20">
        <v>4413.78822648465</v>
      </c>
      <c r="K37" s="20">
        <v>4710.785252088359</v>
      </c>
      <c r="L37" s="20">
        <v>4893.22181938734</v>
      </c>
      <c r="M37" s="20">
        <v>5276.552240601913</v>
      </c>
      <c r="N37" s="20">
        <v>5639.778694742054</v>
      </c>
      <c r="O37" s="20">
        <v>5834.619301523764</v>
      </c>
      <c r="P37" s="20">
        <v>6010.910667903886</v>
      </c>
      <c r="Q37" s="20">
        <v>6190.539605984996</v>
      </c>
      <c r="R37" s="20">
        <v>6441.348574611018</v>
      </c>
      <c r="S37" s="20">
        <v>6698.049190370381</v>
      </c>
      <c r="T37" s="20">
        <v>6665.818924530319</v>
      </c>
      <c r="U37" s="20">
        <v>6619.999329376181</v>
      </c>
      <c r="V37" s="20">
        <v>7476.195172113463</v>
      </c>
      <c r="W37" s="20">
        <v>7070.104524609277</v>
      </c>
      <c r="X37" s="20">
        <v>6338.090450895512</v>
      </c>
      <c r="Y37" s="20">
        <v>6116.186955328464</v>
      </c>
      <c r="Z37" s="20">
        <v>6087.198890274478</v>
      </c>
      <c r="AA37" s="20">
        <v>5879.793395650824</v>
      </c>
      <c r="AB37" s="20">
        <v>5747.063954853017</v>
      </c>
    </row>
    <row r="38" spans="1:28" s="15" customFormat="1" ht="14.25" outlineLevel="1">
      <c r="A38" s="73" t="s">
        <v>25</v>
      </c>
      <c r="B38" s="70"/>
      <c r="C38" s="78"/>
      <c r="D38" s="20">
        <v>16829.33535949791</v>
      </c>
      <c r="E38" s="20">
        <v>16986.994837117178</v>
      </c>
      <c r="F38" s="20">
        <v>16778.52622106161</v>
      </c>
      <c r="G38" s="20">
        <v>16357.94090712996</v>
      </c>
      <c r="H38" s="20">
        <v>16143.024975529093</v>
      </c>
      <c r="I38" s="20">
        <v>16520.817446487847</v>
      </c>
      <c r="J38" s="20">
        <v>16535.460565517256</v>
      </c>
      <c r="K38" s="20">
        <v>16506.28696683559</v>
      </c>
      <c r="L38" s="20">
        <v>16600.308688149325</v>
      </c>
      <c r="M38" s="20">
        <v>16515.589222204704</v>
      </c>
      <c r="N38" s="20">
        <v>16803.142330159604</v>
      </c>
      <c r="O38" s="20">
        <v>17262.69209494721</v>
      </c>
      <c r="P38" s="20">
        <v>16985.48442486326</v>
      </c>
      <c r="Q38" s="20">
        <v>16528.64461925825</v>
      </c>
      <c r="R38" s="20">
        <v>16650.048962877237</v>
      </c>
      <c r="S38" s="20">
        <v>16779.359268517517</v>
      </c>
      <c r="T38" s="20">
        <v>16575.98943104471</v>
      </c>
      <c r="U38" s="20">
        <v>16636.090801019767</v>
      </c>
      <c r="V38" s="20">
        <v>16370.219124904412</v>
      </c>
      <c r="W38" s="20">
        <v>15609.210553474963</v>
      </c>
      <c r="X38" s="20">
        <v>16606.357356220564</v>
      </c>
      <c r="Y38" s="20">
        <v>15332.480307089449</v>
      </c>
      <c r="Z38" s="20">
        <v>15354.128208835114</v>
      </c>
      <c r="AA38" s="20">
        <v>14772.395341079957</v>
      </c>
      <c r="AB38" s="20">
        <v>14245.137887837987</v>
      </c>
    </row>
    <row r="39" spans="1:28" s="15" customFormat="1" ht="14.25" outlineLevel="1">
      <c r="A39" s="73" t="s">
        <v>26</v>
      </c>
      <c r="B39" s="70"/>
      <c r="C39" s="78"/>
      <c r="D39" s="20">
        <v>1004.4434405274789</v>
      </c>
      <c r="E39" s="20">
        <v>1069.6300730210507</v>
      </c>
      <c r="F39" s="20">
        <v>1188.4051739409904</v>
      </c>
      <c r="G39" s="20">
        <v>1185.531517117734</v>
      </c>
      <c r="H39" s="20">
        <v>1255.7606011609594</v>
      </c>
      <c r="I39" s="20">
        <v>1381.188130800458</v>
      </c>
      <c r="J39" s="20">
        <v>1530.3321028444393</v>
      </c>
      <c r="K39" s="20">
        <v>1703.5315542503529</v>
      </c>
      <c r="L39" s="20">
        <v>1693.4975069323089</v>
      </c>
      <c r="M39" s="20">
        <v>1759.7836567405818</v>
      </c>
      <c r="N39" s="20">
        <v>1905.2032607676488</v>
      </c>
      <c r="O39" s="20">
        <v>1854.7062877848473</v>
      </c>
      <c r="P39" s="20">
        <v>1907.8126636284746</v>
      </c>
      <c r="Q39" s="20">
        <v>2000.7616022620425</v>
      </c>
      <c r="R39" s="20">
        <v>2094.813267373184</v>
      </c>
      <c r="S39" s="20">
        <v>2212.543968728212</v>
      </c>
      <c r="T39" s="20">
        <v>2368.7126153546333</v>
      </c>
      <c r="U39" s="20">
        <v>2541.199667728781</v>
      </c>
      <c r="V39" s="20">
        <v>2613.4711007370047</v>
      </c>
      <c r="W39" s="20">
        <v>2526.888560775915</v>
      </c>
      <c r="X39" s="20">
        <v>2704.6638994268196</v>
      </c>
      <c r="Y39" s="20">
        <v>2910.63533631828</v>
      </c>
      <c r="Z39" s="20">
        <v>3039.13025819698</v>
      </c>
      <c r="AA39" s="20">
        <v>3065.2776332855956</v>
      </c>
      <c r="AB39" s="20">
        <v>3259.408019699302</v>
      </c>
    </row>
    <row r="40" spans="1:28" s="15" customFormat="1" ht="14.25" outlineLevel="1">
      <c r="A40" s="73" t="s">
        <v>27</v>
      </c>
      <c r="B40" s="70"/>
      <c r="C40" s="78"/>
      <c r="D40" s="20">
        <v>5777.318343635446</v>
      </c>
      <c r="E40" s="20">
        <v>5909.7326406938055</v>
      </c>
      <c r="F40" s="20">
        <v>5882.8212898709735</v>
      </c>
      <c r="G40" s="20">
        <v>5840.121413095657</v>
      </c>
      <c r="H40" s="20">
        <v>5901.234926049556</v>
      </c>
      <c r="I40" s="20">
        <v>6021.193396358391</v>
      </c>
      <c r="J40" s="20">
        <v>6317.9960872228</v>
      </c>
      <c r="K40" s="20">
        <v>6311.396652753088</v>
      </c>
      <c r="L40" s="20">
        <v>6347.838971643695</v>
      </c>
      <c r="M40" s="20">
        <v>6465.9486040650445</v>
      </c>
      <c r="N40" s="20">
        <v>6615.54286577323</v>
      </c>
      <c r="O40" s="20">
        <v>6655.845339718361</v>
      </c>
      <c r="P40" s="20">
        <v>6638.454858198247</v>
      </c>
      <c r="Q40" s="20">
        <v>6692.457037746245</v>
      </c>
      <c r="R40" s="20">
        <v>6676.307046525374</v>
      </c>
      <c r="S40" s="20">
        <v>6723.323474577253</v>
      </c>
      <c r="T40" s="20">
        <v>6652.805737109402</v>
      </c>
      <c r="U40" s="20">
        <v>6564.128284978463</v>
      </c>
      <c r="V40" s="20">
        <v>6558.341709340877</v>
      </c>
      <c r="W40" s="20">
        <v>6211.4399007546735</v>
      </c>
      <c r="X40" s="20">
        <v>6155.598390445876</v>
      </c>
      <c r="Y40" s="20">
        <v>5925.306310235027</v>
      </c>
      <c r="Z40" s="20">
        <v>5961.901980615718</v>
      </c>
      <c r="AA40" s="20">
        <v>5853.389701937236</v>
      </c>
      <c r="AB40" s="20">
        <v>5577.634066259566</v>
      </c>
    </row>
    <row r="41" spans="1:28" s="15" customFormat="1" ht="14.25" outlineLevel="1">
      <c r="A41" s="73" t="s">
        <v>28</v>
      </c>
      <c r="B41" s="70"/>
      <c r="C41" s="78"/>
      <c r="D41" s="20">
        <v>12901.869618375507</v>
      </c>
      <c r="E41" s="20">
        <v>13212.382102222435</v>
      </c>
      <c r="F41" s="20">
        <v>13297.895119474137</v>
      </c>
      <c r="G41" s="20">
        <v>12917.709774521585</v>
      </c>
      <c r="H41" s="20">
        <v>13212.01078451754</v>
      </c>
      <c r="I41" s="20">
        <v>13593.772890164619</v>
      </c>
      <c r="J41" s="20">
        <v>13951.68026269409</v>
      </c>
      <c r="K41" s="20">
        <v>14014.603130040672</v>
      </c>
      <c r="L41" s="20">
        <v>13669.93389778985</v>
      </c>
      <c r="M41" s="20">
        <v>13915.316184308138</v>
      </c>
      <c r="N41" s="20">
        <v>14482.59084087509</v>
      </c>
      <c r="O41" s="20">
        <v>13635.866362396311</v>
      </c>
      <c r="P41" s="20">
        <v>14155.234872865558</v>
      </c>
      <c r="Q41" s="20">
        <v>14081.32965702074</v>
      </c>
      <c r="R41" s="20">
        <v>14285.032822128835</v>
      </c>
      <c r="S41" s="20">
        <v>14603.705777592882</v>
      </c>
      <c r="T41" s="20">
        <v>14465.3355348212</v>
      </c>
      <c r="U41" s="20">
        <v>14527.138820046344</v>
      </c>
      <c r="V41" s="20">
        <v>14474.396484027591</v>
      </c>
      <c r="W41" s="20">
        <v>13743.816353236816</v>
      </c>
      <c r="X41" s="20">
        <v>14197.071056266532</v>
      </c>
      <c r="Y41" s="20">
        <v>14060.17750065041</v>
      </c>
      <c r="Z41" s="20">
        <v>13818.461257737947</v>
      </c>
      <c r="AA41" s="20">
        <v>13734.787684767953</v>
      </c>
      <c r="AB41" s="20">
        <v>13733.727755424048</v>
      </c>
    </row>
    <row r="42" spans="1:3" s="15" customFormat="1" ht="14.25">
      <c r="A42" s="73"/>
      <c r="B42" s="16"/>
      <c r="C42" s="78"/>
    </row>
    <row r="43" spans="1:3" ht="14.25">
      <c r="A43" s="3" t="s">
        <v>75</v>
      </c>
      <c r="C43" s="79"/>
    </row>
    <row r="44" ht="14.25">
      <c r="A44" s="3" t="s">
        <v>87</v>
      </c>
    </row>
  </sheetData>
  <mergeCells count="1">
    <mergeCell ref="A9:C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T44"/>
  <sheetViews>
    <sheetView zoomScale="85" zoomScaleNormal="85" workbookViewId="0" topLeftCell="A1"/>
  </sheetViews>
  <sheetFormatPr defaultColWidth="9.00390625" defaultRowHeight="14.25"/>
  <cols>
    <col min="1" max="1" width="14.00390625" style="43" bestFit="1" customWidth="1"/>
    <col min="2" max="2" width="5.50390625" style="43" customWidth="1"/>
    <col min="3" max="3" width="21.50390625" style="43" customWidth="1"/>
    <col min="4" max="4" width="16.25390625" style="43" bestFit="1" customWidth="1"/>
    <col min="5" max="6" width="16.25390625" style="43" customWidth="1"/>
    <col min="7" max="7" width="20.625" style="43" bestFit="1" customWidth="1"/>
    <col min="8" max="8" width="22.75390625" style="43" bestFit="1" customWidth="1"/>
    <col min="9" max="9" width="15.75390625" style="43" bestFit="1" customWidth="1"/>
    <col min="10" max="10" width="11.25390625" style="43" customWidth="1"/>
    <col min="11" max="36" width="9.00390625" style="43" customWidth="1"/>
    <col min="37" max="69" width="9.00390625" style="43" hidden="1" customWidth="1"/>
    <col min="70" max="70" width="9.125" style="43" hidden="1" customWidth="1"/>
    <col min="71" max="71" width="9.375" style="43" hidden="1" customWidth="1"/>
    <col min="72" max="72" width="10.25390625" style="43" hidden="1" customWidth="1"/>
    <col min="73" max="16384" width="9.00390625" style="43" customWidth="1"/>
  </cols>
  <sheetData>
    <row r="1" spans="4:6" ht="15">
      <c r="D1" s="43" t="s">
        <v>59</v>
      </c>
      <c r="E1" s="45">
        <v>2013</v>
      </c>
      <c r="F1" s="44" t="s">
        <v>63</v>
      </c>
    </row>
    <row r="2" ht="15"/>
    <row r="3" ht="15.75" thickBot="1">
      <c r="A3" s="43" t="s">
        <v>65</v>
      </c>
    </row>
    <row r="4" spans="1:37" ht="90">
      <c r="A4" s="46" t="s">
        <v>60</v>
      </c>
      <c r="B4" s="47"/>
      <c r="C4" s="48" t="str">
        <f>"Retail Premium Petrol Prices in OECD Countries for "&amp;$E$1</f>
        <v>Retail Premium Petrol Prices in OECD Countries for 2013</v>
      </c>
      <c r="D4" s="48" t="str">
        <f>"Residential Natural Gas Prices in OECD Countries for "&amp;$E$1</f>
        <v>Residential Natural Gas Prices in OECD Countries for 2013</v>
      </c>
      <c r="E4" s="48" t="str">
        <f>"Residential Electricity Costs in OECD Countries for "&amp;$E$1</f>
        <v>Residential Electricity Costs in OECD Countries for 2013</v>
      </c>
      <c r="F4" s="48" t="str">
        <f>"Retail Diesel Prices in OECD Countries for "&amp;$E$1</f>
        <v>Retail Diesel Prices in OECD Countries for 2013</v>
      </c>
      <c r="G4" s="48" t="str">
        <f>"Oil Consumption per Capita in OECD Countries for "&amp;$E$1</f>
        <v>Oil Consumption per Capita in OECD Countries for 2013</v>
      </c>
      <c r="H4" s="48" t="str">
        <f>"Natural Gas Consumption per Capita in OECD Countries for "&amp;$E$1</f>
        <v>Natural Gas Consumption per Capita in OECD Countries for 2013</v>
      </c>
      <c r="I4" s="49" t="str">
        <f>"Electricity Consumption per Capita in OECD Countries for "&amp;$E$1</f>
        <v>Electricity Consumption per Capita in OECD Countries for 2013</v>
      </c>
      <c r="AK4" s="43" t="s">
        <v>88</v>
      </c>
    </row>
    <row r="5" spans="1:72" ht="17.25">
      <c r="A5" s="50"/>
      <c r="B5" s="51"/>
      <c r="C5" s="51" t="s">
        <v>62</v>
      </c>
      <c r="D5" s="51" t="s">
        <v>61</v>
      </c>
      <c r="E5" s="51" t="s">
        <v>93</v>
      </c>
      <c r="F5" s="51" t="s">
        <v>62</v>
      </c>
      <c r="G5" s="51" t="s">
        <v>67</v>
      </c>
      <c r="H5" s="51" t="s">
        <v>64</v>
      </c>
      <c r="I5" s="52" t="s">
        <v>34</v>
      </c>
      <c r="AK5" s="43">
        <v>1</v>
      </c>
      <c r="AL5" s="43">
        <v>2</v>
      </c>
      <c r="AM5" s="43">
        <v>3</v>
      </c>
      <c r="AN5" s="43">
        <v>4</v>
      </c>
      <c r="AO5" s="43">
        <v>5</v>
      </c>
      <c r="AP5" s="43">
        <v>6</v>
      </c>
      <c r="AQ5" s="43">
        <v>7</v>
      </c>
      <c r="AS5" s="43">
        <v>1</v>
      </c>
      <c r="AT5" s="43">
        <v>2</v>
      </c>
      <c r="AU5" s="43">
        <v>3</v>
      </c>
      <c r="AV5" s="43">
        <v>4</v>
      </c>
      <c r="AW5" s="43">
        <v>5</v>
      </c>
      <c r="AX5" s="43">
        <v>6</v>
      </c>
      <c r="AY5" s="43">
        <v>7</v>
      </c>
      <c r="AZ5" s="43">
        <v>1</v>
      </c>
      <c r="BA5" s="43">
        <v>2</v>
      </c>
      <c r="BB5" s="43">
        <v>3</v>
      </c>
      <c r="BC5" s="43">
        <v>4</v>
      </c>
      <c r="BD5" s="43">
        <v>5</v>
      </c>
      <c r="BE5" s="43">
        <v>6</v>
      </c>
      <c r="BF5" s="43">
        <v>7</v>
      </c>
      <c r="BG5" s="43">
        <v>1</v>
      </c>
      <c r="BH5" s="43">
        <v>2</v>
      </c>
      <c r="BI5" s="43">
        <v>3</v>
      </c>
      <c r="BJ5" s="43">
        <v>4</v>
      </c>
      <c r="BK5" s="43">
        <v>5</v>
      </c>
      <c r="BL5" s="43">
        <v>6</v>
      </c>
      <c r="BM5" s="43">
        <v>7</v>
      </c>
      <c r="BN5" s="43">
        <v>1</v>
      </c>
      <c r="BO5" s="43">
        <v>2</v>
      </c>
      <c r="BP5" s="43">
        <v>3</v>
      </c>
      <c r="BQ5" s="43">
        <v>4</v>
      </c>
      <c r="BR5" s="43">
        <v>5</v>
      </c>
      <c r="BS5" s="43">
        <v>6</v>
      </c>
      <c r="BT5" s="43">
        <v>7</v>
      </c>
    </row>
    <row r="6" spans="1:69" ht="15">
      <c r="A6" s="50" t="s">
        <v>45</v>
      </c>
      <c r="B6" s="51"/>
      <c r="C6" s="92">
        <f>_xlfn.IFERROR(INDEX('Petrol Prices'!$D$12:$T$80,MATCH(Charts!$A6,'Petrol Prices'!$A$12:$A$46,0),MATCH($E$1,'Petrol Prices'!$D$9:$T$9,0)),"..")</f>
        <v>122.9</v>
      </c>
      <c r="D6" s="93">
        <f>_xlfn.IFERROR(INDEX('Gas Prices'!$D$12:$T$80,MATCH(Charts!$A6,'Gas Prices'!$A$12:$A$46,0),MATCH($E$1,'Gas Prices'!$D$9:$T$9,0)),"..")</f>
        <v>16.441666666666666</v>
      </c>
      <c r="E6" s="93">
        <f>_xlfn.IFERROR(INDEX('Residential Electricity Costs'!$D$12:$U$80,MATCH(Charts!$A6,'Residential Electricity Costs'!$A$12:$A$46,0),MATCH($E$1,'Residential Electricity Costs'!$D$9:$U$9,0)),"..")</f>
        <v>169.525</v>
      </c>
      <c r="F6" s="94">
        <f>_xlfn.IFERROR(INDEX('Diesel Prices'!$D$12:$U$80,MATCH(Charts!$A6,'Diesel Prices'!$A$12:$A$46,0),MATCH($E$1,'Diesel Prices'!$D$9:$U$9,0)),"..")</f>
        <v>160.1</v>
      </c>
      <c r="G6" s="95" t="str">
        <f>_xlfn.IFERROR(INDEX('Oil Products Consumption'!$D$12:$AD$41,MATCH($A6,'Oil Products Consumption'!$A$12:$A$41,0),MATCH($E$1,'Oil Products Consumption'!$D$9:$AD$9,0)),"..")</f>
        <v>..</v>
      </c>
      <c r="H6" s="95" t="str">
        <f>_xlfn.IFERROR(INDEX('Gas Consumption'!$D$12:$AD$41,MATCH($A6,'Gas Consumption'!$A$12:$A$41,0),MATCH($E$1,'Gas Consumption'!$D$9:$AD$9,0)),"..")</f>
        <v>..</v>
      </c>
      <c r="I6" s="96" t="str">
        <f>_xlfn.IFERROR(INDEX('Electricity Consumption'!$D$12:$AD$41,MATCH($A6,'Electricity Consumption'!$A$12:$A$41,0),MATCH($E$1,'Electricity Consumption'!$D$9:$AD$9,0)),"..")</f>
        <v>..</v>
      </c>
      <c r="AR6" s="43" t="s">
        <v>45</v>
      </c>
      <c r="AS6" s="121">
        <f aca="true" t="shared" si="0" ref="AS6:AY15">INDEX($C$6:$I$39,MATCH($A6,$A$6:$A$39,0),AS$5)</f>
        <v>122.9</v>
      </c>
      <c r="AT6" s="121">
        <f t="shared" si="0"/>
        <v>16.441666666666666</v>
      </c>
      <c r="AU6" s="121">
        <f t="shared" si="0"/>
        <v>169.525</v>
      </c>
      <c r="AV6" s="121">
        <f t="shared" si="0"/>
        <v>160.1</v>
      </c>
      <c r="AW6" s="121" t="str">
        <f t="shared" si="0"/>
        <v>..</v>
      </c>
      <c r="AX6" s="121" t="str">
        <f t="shared" si="0"/>
        <v>..</v>
      </c>
      <c r="AY6" s="121" t="str">
        <f t="shared" si="0"/>
        <v>..</v>
      </c>
      <c r="BG6" s="43" t="s">
        <v>45</v>
      </c>
      <c r="BH6" s="43" t="s">
        <v>45</v>
      </c>
      <c r="BI6" s="43" t="s">
        <v>45</v>
      </c>
      <c r="BJ6" s="43" t="s">
        <v>45</v>
      </c>
      <c r="BK6" s="43" t="str">
        <f aca="true" t="shared" si="1" ref="BK6:BK39">_xlfn.IFERROR(INDEX($AR$7:$AR$39,MATCH(BD6,AO$7:AO$39,0),1),"")</f>
        <v/>
      </c>
      <c r="BL6" s="43" t="str">
        <f aca="true" t="shared" si="2" ref="BL6:BL39">_xlfn.IFERROR(INDEX($AR$7:$AR$39,MATCH(BE6,AP$7:AP$39,0),1),"")</f>
        <v/>
      </c>
      <c r="BM6" s="43" t="str">
        <f aca="true" t="shared" si="3" ref="BM6:BM39">_xlfn.IFERROR(INDEX($AR$7:$AR$39,MATCH(BF6,AQ$7:AQ$39,0),1),"")</f>
        <v/>
      </c>
      <c r="BN6" s="121">
        <f>AS6</f>
        <v>122.9</v>
      </c>
      <c r="BO6" s="121">
        <f>AT6</f>
        <v>16.441666666666666</v>
      </c>
      <c r="BP6" s="121">
        <f>AU6</f>
        <v>169.525</v>
      </c>
      <c r="BQ6" s="121">
        <f aca="true" t="shared" si="4" ref="BQ6">AV6</f>
        <v>160.1</v>
      </c>
    </row>
    <row r="7" spans="1:72" ht="15">
      <c r="A7" s="50" t="s">
        <v>2</v>
      </c>
      <c r="B7" s="51"/>
      <c r="C7" s="92">
        <f>_xlfn.IFERROR(INDEX('Petrol Prices'!$D$12:$T$80,MATCH(Charts!$A7,'Petrol Prices'!$A$12:$A$46,0),MATCH($E$1,'Petrol Prices'!$D$9:$T$9,0)),"")</f>
        <v>102.60000000000001</v>
      </c>
      <c r="D7" s="93" t="str">
        <f>_xlfn.IFERROR(INDEX('Gas Prices'!$D$12:$T$80,MATCH(Charts!$A7,'Gas Prices'!$A$12:$A$46,0),MATCH($E$1,'Gas Prices'!$D$9:$T$9,0)),"..")</f>
        <v>..</v>
      </c>
      <c r="E7" s="93" t="str">
        <f>_xlfn.IFERROR(INDEX('Residential Electricity Costs'!$D$12:$U$80,MATCH(Charts!$A7,'Residential Electricity Costs'!$A$12:$A$46,0),MATCH($E$1,'Residential Electricity Costs'!$D$9:$U$9,0)),"..")</f>
        <v>..</v>
      </c>
      <c r="F7" s="94">
        <f>_xlfn.IFERROR(INDEX('Diesel Prices'!$D$12:$U$80,MATCH(Charts!$A7,'Diesel Prices'!$A$12:$A$46,0),MATCH($E$1,'Diesel Prices'!$D$9:$U$9,0)),"..")</f>
        <v>100</v>
      </c>
      <c r="G7" s="95">
        <f>_xlfn.IFERROR(INDEX('Oil Products Consumption'!$D$12:$AD$41,MATCH($A7,'Oil Products Consumption'!$A$12:$A$41,0),MATCH($E$1,'Oil Products Consumption'!$D$9:$AD$9,0)),"..")</f>
        <v>1.9130824519670993</v>
      </c>
      <c r="H7" s="95">
        <f>_xlfn.IFERROR(INDEX('Gas Consumption'!$D$12:$AD$41,MATCH($A7,'Gas Consumption'!$A$12:$A$41,0),MATCH($E$1,'Gas Consumption'!$D$9:$AD$9,0)),"..")</f>
        <v>1634.666435630693</v>
      </c>
      <c r="I7" s="97">
        <f>_xlfn.IFERROR(INDEX('Electricity Consumption'!$D$12:$AD$41,MATCH($A7,'Electricity Consumption'!$A$12:$A$41,0),MATCH($E$1,'Electricity Consumption'!$D$9:$AD$9,0)),"..")</f>
        <v>11097.225778900583</v>
      </c>
      <c r="AK7" s="43">
        <f>_xlfn.IFERROR(RANK(C7,C$7:C$39)+COUNTIF($C$7:C7,C7)-1,"…")</f>
        <v>31</v>
      </c>
      <c r="AL7" s="43" t="str">
        <f>_xlfn.IFERROR(RANK(D7,D$7:D$39)+COUNTIF($D$7:D7,D7)-1,"…")</f>
        <v>…</v>
      </c>
      <c r="AM7" s="43" t="str">
        <f>_xlfn.IFERROR(RANK(E7,E$7:E$39)+COUNTIF($C$7:E7,E7)-1,"…")</f>
        <v>…</v>
      </c>
      <c r="AN7" s="43">
        <f>_xlfn.IFERROR(RANK(F7,F$7:F$39)+COUNTIF($F$7:F7,F7)-1,"…")</f>
        <v>33</v>
      </c>
      <c r="AO7" s="43">
        <f>_xlfn.IFERROR(RANK(G7,G$7:G$39)+COUNTIF($G$7:G7,G7)-1,"…")</f>
        <v>4</v>
      </c>
      <c r="AP7" s="43">
        <f>_xlfn.IFERROR(RANK(H7,H$7:H$39)+COUNTIF($H$7:H7,H7)-1,"…")</f>
        <v>6</v>
      </c>
      <c r="AQ7" s="43">
        <f>_xlfn.IFERROR(RANK(I7,I$7:I$39)+COUNTIF($I$7:I7,I7)-1,"…")</f>
        <v>7</v>
      </c>
      <c r="AR7" s="43" t="s">
        <v>2</v>
      </c>
      <c r="AS7" s="121">
        <f t="shared" si="0"/>
        <v>102.60000000000001</v>
      </c>
      <c r="AT7" s="121" t="str">
        <f t="shared" si="0"/>
        <v>..</v>
      </c>
      <c r="AU7" s="121" t="str">
        <f t="shared" si="0"/>
        <v>..</v>
      </c>
      <c r="AV7" s="121">
        <f t="shared" si="0"/>
        <v>100</v>
      </c>
      <c r="AW7" s="121">
        <f t="shared" si="0"/>
        <v>1.9130824519670993</v>
      </c>
      <c r="AX7" s="121">
        <f t="shared" si="0"/>
        <v>1634.666435630693</v>
      </c>
      <c r="AY7" s="121">
        <f t="shared" si="0"/>
        <v>11097.225778900583</v>
      </c>
      <c r="AZ7" s="43">
        <f aca="true" t="shared" si="5" ref="AZ7:BF7">MAX(AK$7:AK$39)</f>
        <v>32</v>
      </c>
      <c r="BA7" s="43">
        <f t="shared" si="5"/>
        <v>27</v>
      </c>
      <c r="BB7" s="43">
        <f t="shared" si="5"/>
        <v>31</v>
      </c>
      <c r="BC7" s="43">
        <f t="shared" si="5"/>
        <v>33</v>
      </c>
      <c r="BD7" s="43">
        <f t="shared" si="5"/>
        <v>27</v>
      </c>
      <c r="BE7" s="43">
        <f t="shared" si="5"/>
        <v>27</v>
      </c>
      <c r="BF7" s="43">
        <f t="shared" si="5"/>
        <v>27</v>
      </c>
      <c r="BG7" s="43" t="str">
        <f aca="true" t="shared" si="6" ref="BG7:BG39">_xlfn.IFERROR(INDEX($AR$7:$AR$39,MATCH(AZ7,AK$7:AK$39,0),1),"")</f>
        <v>United States</v>
      </c>
      <c r="BH7" s="43" t="str">
        <f aca="true" t="shared" si="7" ref="BH7:BH39">_xlfn.IFERROR(INDEX($AR$7:$AR$39,MATCH(BA7,AL$7:AL$39,0),1),"")</f>
        <v>Canada</v>
      </c>
      <c r="BI7" s="43" t="str">
        <f aca="true" t="shared" si="8" ref="BI7:BI39">_xlfn.IFERROR(INDEX($AR$7:$AR$39,MATCH(BB7,AM$7:AM$39,0),1),"")</f>
        <v>Canada</v>
      </c>
      <c r="BJ7" s="43" t="str">
        <f aca="true" t="shared" si="9" ref="BJ7:BJ39">_xlfn.IFERROR(INDEX($AR$7:$AR$39,MATCH(BC7,AN$7:AN$39,0),1),"")</f>
        <v>Australia</v>
      </c>
      <c r="BK7" s="43" t="str">
        <f t="shared" si="1"/>
        <v>Turkey</v>
      </c>
      <c r="BL7" s="43" t="str">
        <f t="shared" si="2"/>
        <v>Sweden</v>
      </c>
      <c r="BM7" s="43" t="str">
        <f t="shared" si="3"/>
        <v>Mexico</v>
      </c>
      <c r="BN7" s="43">
        <f aca="true" t="shared" si="10" ref="BN7:BN39">INDEX(AS$7:AS$39,MATCH(BG7,$AR$7:$AR$39,0),1)</f>
        <v>96.8</v>
      </c>
      <c r="BO7" s="121">
        <f aca="true" t="shared" si="11" ref="BO7:BO39">INDEX(AT$7:AT$39,MATCH(BH7,$AR$7:$AR$39,0),1)</f>
        <v>7.836111111111111</v>
      </c>
      <c r="BP7" s="43">
        <f aca="true" t="shared" si="12" ref="BP7:BP39">INDEX(AU$7:AU$39,MATCH(BI7,$AR$7:$AR$39,0),1)</f>
        <v>85.565</v>
      </c>
      <c r="BQ7" s="121">
        <f aca="true" t="shared" si="13" ref="BQ7:BQ40">INDEX(AV$7:AV$39,MATCH(BJ7,$AR$7:$AR$39,0),1)</f>
        <v>100</v>
      </c>
      <c r="BR7" s="121">
        <f aca="true" t="shared" si="14" ref="BR7:BR39">INDEX(AW$7:AW$39,MATCH(BK7,$AR$7:$AR$39,0),1)</f>
        <v>0.3557740036385386</v>
      </c>
      <c r="BS7" s="121">
        <f aca="true" t="shared" si="15" ref="BS7:BS39">INDEX(AX$7:AX$39,MATCH(BL7,$AR$7:$AR$39,0),1)</f>
        <v>121.22181948670098</v>
      </c>
      <c r="BT7" s="121">
        <f aca="true" t="shared" si="16" ref="BT7:BT39">INDEX(AY$7:AY$39,MATCH(BM7,$AR$7:$AR$39,0),1)</f>
        <v>2461.8192420779073</v>
      </c>
    </row>
    <row r="8" spans="1:72" ht="15">
      <c r="A8" s="50" t="s">
        <v>3</v>
      </c>
      <c r="B8" s="51"/>
      <c r="C8" s="92">
        <f>_xlfn.IFERROR(INDEX('Petrol Prices'!$D$12:$T$80,MATCH(Charts!$A8,'Petrol Prices'!$A$12:$A$46,0),MATCH($E$1,'Petrol Prices'!$D$9:$T$9,0)),"")</f>
        <v>164.9</v>
      </c>
      <c r="D8" s="93">
        <f>_xlfn.IFERROR(INDEX('Gas Prices'!$D$12:$T$80,MATCH(Charts!$A8,'Gas Prices'!$A$12:$A$46,0),MATCH($E$1,'Gas Prices'!$D$9:$T$9,0)),"..")</f>
        <v>23.458333333333332</v>
      </c>
      <c r="E8" s="93">
        <f>_xlfn.IFERROR(INDEX('Residential Electricity Costs'!$D$12:$U$80,MATCH(Charts!$A8,'Residential Electricity Costs'!$A$12:$A$46,0),MATCH($E$1,'Residential Electricity Costs'!$D$9:$U$9,0)),"..")</f>
        <v>242.706</v>
      </c>
      <c r="F8" s="94">
        <f>_xlfn.IFERROR(INDEX('Diesel Prices'!$D$12:$U$80,MATCH(Charts!$A8,'Diesel Prices'!$A$12:$A$46,0),MATCH($E$1,'Diesel Prices'!$D$9:$U$9,0)),"..")</f>
        <v>160.8</v>
      </c>
      <c r="G8" s="95">
        <f>_xlfn.IFERROR(INDEX('Oil Products Consumption'!$D$12:$AD$41,MATCH($A8,'Oil Products Consumption'!$A$12:$A$41,0),MATCH($E$1,'Oil Products Consumption'!$D$9:$AD$9,0)),"..")</f>
        <v>1.2644669935922805</v>
      </c>
      <c r="H8" s="95">
        <f>_xlfn.IFERROR(INDEX('Gas Consumption'!$D$12:$AD$41,MATCH($A8,'Gas Consumption'!$A$12:$A$41,0),MATCH($E$1,'Gas Consumption'!$D$9:$AD$9,0)),"..")</f>
        <v>1042.3895524979844</v>
      </c>
      <c r="I8" s="97">
        <f>_xlfn.IFERROR(INDEX('Electricity Consumption'!$D$12:$AD$41,MATCH($A8,'Electricity Consumption'!$A$12:$A$41,0),MATCH($E$1,'Electricity Consumption'!$D$9:$AD$9,0)),"..")</f>
        <v>9190.617061352435</v>
      </c>
      <c r="AK8" s="43">
        <f>_xlfn.IFERROR(RANK(C8,C$7:C$39)+COUNTIF($C$7:C8,C8)-1,"…")</f>
        <v>22</v>
      </c>
      <c r="AL8" s="43">
        <f>_xlfn.IFERROR(RANK(D8,D$7:D$39)+COUNTIF($D$7:D8,D8)-1,"…")</f>
        <v>18</v>
      </c>
      <c r="AM8" s="43">
        <f>_xlfn.IFERROR(RANK(E8,E$7:E$39)+COUNTIF($C$7:E8,E8)-1,"…")</f>
        <v>13</v>
      </c>
      <c r="AN8" s="43">
        <f>_xlfn.IFERROR(RANK(F8,F$7:F$39)+COUNTIF($F$7:F8,F8)-1,"…")</f>
        <v>22</v>
      </c>
      <c r="AO8" s="43">
        <f>_xlfn.IFERROR(RANK(G8,G$7:G$39)+COUNTIF($G$7:G8,G8)-1,"…")</f>
        <v>10</v>
      </c>
      <c r="AP8" s="43">
        <f>_xlfn.IFERROR(RANK(H8,H$7:H$39)+COUNTIF($H$7:H8,H8)-1,"…")</f>
        <v>14</v>
      </c>
      <c r="AQ8" s="43">
        <f>_xlfn.IFERROR(RANK(I8,I$7:I$39)+COUNTIF($I$7:I8,I8)-1,"…")</f>
        <v>10</v>
      </c>
      <c r="AR8" s="43" t="s">
        <v>3</v>
      </c>
      <c r="AS8" s="121">
        <f t="shared" si="0"/>
        <v>164.9</v>
      </c>
      <c r="AT8" s="121">
        <f t="shared" si="0"/>
        <v>23.458333333333332</v>
      </c>
      <c r="AU8" s="121">
        <f t="shared" si="0"/>
        <v>242.706</v>
      </c>
      <c r="AV8" s="121">
        <f t="shared" si="0"/>
        <v>160.8</v>
      </c>
      <c r="AW8" s="121">
        <f t="shared" si="0"/>
        <v>1.2644669935922805</v>
      </c>
      <c r="AX8" s="121">
        <f t="shared" si="0"/>
        <v>1042.3895524979844</v>
      </c>
      <c r="AY8" s="121">
        <f t="shared" si="0"/>
        <v>9190.617061352435</v>
      </c>
      <c r="AZ8" s="43">
        <f aca="true" t="shared" si="17" ref="AZ8:BF23">AZ7-1</f>
        <v>31</v>
      </c>
      <c r="BA8" s="43">
        <f t="shared" si="17"/>
        <v>26</v>
      </c>
      <c r="BB8" s="43">
        <f aca="true" t="shared" si="18" ref="BB8">BB7-1</f>
        <v>30</v>
      </c>
      <c r="BC8" s="43">
        <f t="shared" si="17"/>
        <v>32</v>
      </c>
      <c r="BD8" s="43">
        <f t="shared" si="17"/>
        <v>26</v>
      </c>
      <c r="BE8" s="43">
        <f t="shared" si="17"/>
        <v>26</v>
      </c>
      <c r="BF8" s="43">
        <f>BF7-1</f>
        <v>26</v>
      </c>
      <c r="BG8" s="43" t="str">
        <f t="shared" si="6"/>
        <v>Australia</v>
      </c>
      <c r="BH8" s="43" t="str">
        <f t="shared" si="7"/>
        <v>United States</v>
      </c>
      <c r="BI8" s="43" t="str">
        <f t="shared" si="8"/>
        <v>Norway</v>
      </c>
      <c r="BJ8" s="43" t="str">
        <f t="shared" si="9"/>
        <v>*New Zealand</v>
      </c>
      <c r="BK8" s="43" t="str">
        <f t="shared" si="1"/>
        <v>Poland</v>
      </c>
      <c r="BL8" s="43" t="str">
        <f t="shared" si="2"/>
        <v>Portugal</v>
      </c>
      <c r="BM8" s="43" t="str">
        <f t="shared" si="3"/>
        <v>Turkey</v>
      </c>
      <c r="BN8" s="43">
        <f t="shared" si="10"/>
        <v>102.60000000000001</v>
      </c>
      <c r="BO8" s="121">
        <f t="shared" si="11"/>
        <v>9.458333333333332</v>
      </c>
      <c r="BP8" s="43">
        <f t="shared" si="12"/>
        <v>94.823</v>
      </c>
      <c r="BQ8" s="121">
        <f t="shared" si="13"/>
        <v>100.2</v>
      </c>
      <c r="BR8" s="121">
        <f t="shared" si="14"/>
        <v>0.47418431036898917</v>
      </c>
      <c r="BS8" s="121">
        <f t="shared" si="15"/>
        <v>427.675106499645</v>
      </c>
      <c r="BT8" s="121">
        <f t="shared" si="16"/>
        <v>3065.2776332855956</v>
      </c>
    </row>
    <row r="9" spans="1:72" ht="15">
      <c r="A9" s="50" t="s">
        <v>4</v>
      </c>
      <c r="B9" s="51"/>
      <c r="C9" s="92">
        <f>_xlfn.IFERROR(INDEX('Petrol Prices'!$D$12:$T$80,MATCH(Charts!$A9,'Petrol Prices'!$A$12:$A$46,0),MATCH($E$1,'Petrol Prices'!$D$9:$T$9,0)),"")</f>
        <v>194.2</v>
      </c>
      <c r="D9" s="93">
        <f>_xlfn.IFERROR(INDEX('Gas Prices'!$D$12:$T$80,MATCH(Charts!$A9,'Gas Prices'!$A$12:$A$46,0),MATCH($E$1,'Gas Prices'!$D$9:$T$9,0)),"..")</f>
        <v>22.116666666666667</v>
      </c>
      <c r="E9" s="93">
        <f>_xlfn.IFERROR(INDEX('Residential Electricity Costs'!$D$12:$U$80,MATCH(Charts!$A9,'Residential Electricity Costs'!$A$12:$A$46,0),MATCH($E$1,'Residential Electricity Costs'!$D$9:$U$9,0)),"..")</f>
        <v>233.718</v>
      </c>
      <c r="F9" s="94">
        <f>_xlfn.IFERROR(INDEX('Diesel Prices'!$D$12:$U$80,MATCH(Charts!$A9,'Diesel Prices'!$A$12:$A$46,0),MATCH($E$1,'Diesel Prices'!$D$9:$U$9,0)),"..")</f>
        <v>173.6</v>
      </c>
      <c r="G9" s="95">
        <f>_xlfn.IFERROR(INDEX('Oil Products Consumption'!$D$12:$AD$41,MATCH($A9,'Oil Products Consumption'!$A$12:$A$41,0),MATCH($E$1,'Oil Products Consumption'!$D$9:$AD$9,0)),"..")</f>
        <v>1.6768049230448703</v>
      </c>
      <c r="H9" s="95">
        <f>_xlfn.IFERROR(INDEX('Gas Consumption'!$D$12:$AD$41,MATCH($A9,'Gas Consumption'!$A$12:$A$41,0),MATCH($E$1,'Gas Consumption'!$D$9:$AD$9,0)),"..")</f>
        <v>1664.2571186818502</v>
      </c>
      <c r="I9" s="97">
        <f>_xlfn.IFERROR(INDEX('Electricity Consumption'!$D$12:$AD$41,MATCH($A9,'Electricity Consumption'!$A$12:$A$41,0),MATCH($E$1,'Electricity Consumption'!$D$9:$AD$9,0)),"..")</f>
        <v>8953.715090420888</v>
      </c>
      <c r="AK9" s="43">
        <f>_xlfn.IFERROR(RANK(C9,C$7:C$39)+COUNTIF($C$7:C9,C9)-1,"…")</f>
        <v>16</v>
      </c>
      <c r="AL9" s="43">
        <f>_xlfn.IFERROR(RANK(D9,D$7:D$39)+COUNTIF($D$7:D9,D9)-1,"…")</f>
        <v>20</v>
      </c>
      <c r="AM9" s="43">
        <f>_xlfn.IFERROR(RANK(E9,E$7:E$39)+COUNTIF($C$7:E9,E9)-1,"…")</f>
        <v>18</v>
      </c>
      <c r="AN9" s="43">
        <f>_xlfn.IFERROR(RANK(F9,F$7:F$39)+COUNTIF($F$7:F9,F9)-1,"…")</f>
        <v>17</v>
      </c>
      <c r="AO9" s="43">
        <f>_xlfn.IFERROR(RANK(G9,G$7:G$39)+COUNTIF($G$7:G9,G9)-1,"…")</f>
        <v>7</v>
      </c>
      <c r="AP9" s="43">
        <f>_xlfn.IFERROR(RANK(H9,H$7:H$39)+COUNTIF($H$7:H9,H9)-1,"…")</f>
        <v>5</v>
      </c>
      <c r="AQ9" s="43">
        <f>_xlfn.IFERROR(RANK(I9,I$7:I$39)+COUNTIF($I$7:I9,I9)-1,"…")</f>
        <v>11</v>
      </c>
      <c r="AR9" s="43" t="s">
        <v>4</v>
      </c>
      <c r="AS9" s="121">
        <f t="shared" si="0"/>
        <v>194.2</v>
      </c>
      <c r="AT9" s="121">
        <f t="shared" si="0"/>
        <v>22.116666666666667</v>
      </c>
      <c r="AU9" s="121">
        <f t="shared" si="0"/>
        <v>233.718</v>
      </c>
      <c r="AV9" s="121">
        <f t="shared" si="0"/>
        <v>173.6</v>
      </c>
      <c r="AW9" s="121">
        <f t="shared" si="0"/>
        <v>1.6768049230448703</v>
      </c>
      <c r="AX9" s="121">
        <f t="shared" si="0"/>
        <v>1664.2571186818502</v>
      </c>
      <c r="AY9" s="121">
        <f t="shared" si="0"/>
        <v>8953.715090420888</v>
      </c>
      <c r="AZ9" s="43">
        <f t="shared" si="17"/>
        <v>30</v>
      </c>
      <c r="BA9" s="43">
        <f t="shared" si="17"/>
        <v>25</v>
      </c>
      <c r="BB9" s="43">
        <f aca="true" t="shared" si="19" ref="BB9">BB8-1</f>
        <v>29</v>
      </c>
      <c r="BC9" s="43">
        <f t="shared" si="17"/>
        <v>31</v>
      </c>
      <c r="BD9" s="43">
        <f t="shared" si="17"/>
        <v>25</v>
      </c>
      <c r="BE9" s="43">
        <f t="shared" si="17"/>
        <v>25</v>
      </c>
      <c r="BF9" s="43">
        <f t="shared" si="17"/>
        <v>25</v>
      </c>
      <c r="BG9" s="43" t="str">
        <f t="shared" si="6"/>
        <v>Canada</v>
      </c>
      <c r="BH9" s="43" t="str">
        <f t="shared" si="7"/>
        <v>Finland</v>
      </c>
      <c r="BI9" s="43" t="str">
        <f t="shared" si="8"/>
        <v>United States</v>
      </c>
      <c r="BJ9" s="43" t="str">
        <f t="shared" si="9"/>
        <v>Canada</v>
      </c>
      <c r="BK9" s="43" t="str">
        <f t="shared" si="1"/>
        <v>Slovak Republic</v>
      </c>
      <c r="BL9" s="43" t="str">
        <f t="shared" si="2"/>
        <v>Poland</v>
      </c>
      <c r="BM9" s="43" t="str">
        <f t="shared" si="3"/>
        <v>Poland</v>
      </c>
      <c r="BN9" s="43">
        <f t="shared" si="10"/>
        <v>112.7</v>
      </c>
      <c r="BO9" s="121">
        <f t="shared" si="11"/>
        <v>15.041666666666666</v>
      </c>
      <c r="BP9" s="43">
        <f t="shared" si="12"/>
        <v>121.237</v>
      </c>
      <c r="BQ9" s="121">
        <f t="shared" si="13"/>
        <v>102.69999999999999</v>
      </c>
      <c r="BR9" s="121">
        <f t="shared" si="14"/>
        <v>0.4884902335661117</v>
      </c>
      <c r="BS9" s="121">
        <f t="shared" si="15"/>
        <v>437.7716162891275</v>
      </c>
      <c r="BT9" s="121">
        <f t="shared" si="16"/>
        <v>4166.678716017996</v>
      </c>
    </row>
    <row r="10" spans="1:72" ht="15">
      <c r="A10" s="50" t="s">
        <v>5</v>
      </c>
      <c r="B10" s="51"/>
      <c r="C10" s="92">
        <f>_xlfn.IFERROR(INDEX('Petrol Prices'!$D$12:$T$80,MATCH(Charts!$A10,'Petrol Prices'!$A$12:$A$46,0),MATCH($E$1,'Petrol Prices'!$D$9:$T$9,0)),"")</f>
        <v>112.7</v>
      </c>
      <c r="D10" s="93">
        <f>_xlfn.IFERROR(INDEX('Gas Prices'!$D$12:$T$80,MATCH(Charts!$A10,'Gas Prices'!$A$12:$A$46,0),MATCH($E$1,'Gas Prices'!$D$9:$T$9,0)),"..")</f>
        <v>7.836111111111111</v>
      </c>
      <c r="E10" s="93">
        <f>_xlfn.IFERROR(INDEX('Residential Electricity Costs'!$D$12:$U$80,MATCH(Charts!$A10,'Residential Electricity Costs'!$A$12:$A$46,0),MATCH($E$1,'Residential Electricity Costs'!$D$9:$U$9,0)),"..")</f>
        <v>85.565</v>
      </c>
      <c r="F10" s="94">
        <f>_xlfn.IFERROR(INDEX('Diesel Prices'!$D$12:$U$80,MATCH(Charts!$A10,'Diesel Prices'!$A$12:$A$46,0),MATCH($E$1,'Diesel Prices'!$D$9:$U$9,0)),"..")</f>
        <v>102.69999999999999</v>
      </c>
      <c r="G10" s="95">
        <f>_xlfn.IFERROR(INDEX('Oil Products Consumption'!$D$12:$AD$41,MATCH($A10,'Oil Products Consumption'!$A$12:$A$41,0),MATCH($E$1,'Oil Products Consumption'!$D$9:$AD$9,0)),"..")</f>
        <v>1.969989132500956</v>
      </c>
      <c r="H10" s="95">
        <f>_xlfn.IFERROR(INDEX('Gas Consumption'!$D$12:$AD$41,MATCH($A10,'Gas Consumption'!$A$12:$A$41,0),MATCH($E$1,'Gas Consumption'!$D$9:$AD$9,0)),"..")</f>
        <v>3052.1196422190806</v>
      </c>
      <c r="I10" s="97">
        <f>_xlfn.IFERROR(INDEX('Electricity Consumption'!$D$12:$AD$41,MATCH($A10,'Electricity Consumption'!$A$12:$A$41,0),MATCH($E$1,'Electricity Consumption'!$D$9:$AD$9,0)),"..")</f>
        <v>17360.227290906085</v>
      </c>
      <c r="AK10" s="43">
        <f>_xlfn.IFERROR(RANK(C10,C$7:C$39)+COUNTIF($C$7:C10,C10)-1,"…")</f>
        <v>30</v>
      </c>
      <c r="AL10" s="43">
        <f>_xlfn.IFERROR(RANK(D10,D$7:D$39)+COUNTIF($D$7:D10,D10)-1,"…")</f>
        <v>27</v>
      </c>
      <c r="AM10" s="43">
        <f>_xlfn.IFERROR(RANK(E10,E$7:E$39)+COUNTIF($C$7:E10,E10)-1,"…")</f>
        <v>31</v>
      </c>
      <c r="AN10" s="43">
        <f>_xlfn.IFERROR(RANK(F10,F$7:F$39)+COUNTIF($F$7:F10,F10)-1,"…")</f>
        <v>31</v>
      </c>
      <c r="AO10" s="43">
        <f>_xlfn.IFERROR(RANK(G10,G$7:G$39)+COUNTIF($G$7:G10,G10)-1,"…")</f>
        <v>3</v>
      </c>
      <c r="AP10" s="43">
        <f>_xlfn.IFERROR(RANK(H10,H$7:H$39)+COUNTIF($H$7:H10,H10)-1,"…")</f>
        <v>1</v>
      </c>
      <c r="AQ10" s="43">
        <f>_xlfn.IFERROR(RANK(I10,I$7:I$39)+COUNTIF($I$7:I10,I10)-1,"…")</f>
        <v>2</v>
      </c>
      <c r="AR10" s="43" t="s">
        <v>5</v>
      </c>
      <c r="AS10" s="121">
        <f t="shared" si="0"/>
        <v>112.7</v>
      </c>
      <c r="AT10" s="121">
        <f t="shared" si="0"/>
        <v>7.836111111111111</v>
      </c>
      <c r="AU10" s="121">
        <f t="shared" si="0"/>
        <v>85.565</v>
      </c>
      <c r="AV10" s="121">
        <f t="shared" si="0"/>
        <v>102.69999999999999</v>
      </c>
      <c r="AW10" s="121">
        <f t="shared" si="0"/>
        <v>1.969989132500956</v>
      </c>
      <c r="AX10" s="121">
        <f t="shared" si="0"/>
        <v>3052.1196422190806</v>
      </c>
      <c r="AY10" s="121">
        <f t="shared" si="0"/>
        <v>17360.227290906085</v>
      </c>
      <c r="AZ10" s="43">
        <f t="shared" si="17"/>
        <v>29</v>
      </c>
      <c r="BA10" s="43">
        <f t="shared" si="17"/>
        <v>24</v>
      </c>
      <c r="BB10" s="43">
        <f aca="true" t="shared" si="20" ref="BB10">BB9-1</f>
        <v>28</v>
      </c>
      <c r="BC10" s="43">
        <f t="shared" si="17"/>
        <v>30</v>
      </c>
      <c r="BD10" s="43">
        <f t="shared" si="17"/>
        <v>24</v>
      </c>
      <c r="BE10" s="43">
        <f t="shared" si="17"/>
        <v>24</v>
      </c>
      <c r="BF10" s="43">
        <f t="shared" si="17"/>
        <v>24</v>
      </c>
      <c r="BG10" s="43" t="str">
        <f t="shared" si="6"/>
        <v>Switzerland</v>
      </c>
      <c r="BH10" s="43" t="str">
        <f t="shared" si="7"/>
        <v>Mexico</v>
      </c>
      <c r="BI10" s="43" t="str">
        <f t="shared" si="8"/>
        <v>Korea</v>
      </c>
      <c r="BJ10" s="43" t="str">
        <f t="shared" si="9"/>
        <v>United States</v>
      </c>
      <c r="BK10" s="43" t="str">
        <f t="shared" si="1"/>
        <v>Hungary</v>
      </c>
      <c r="BL10" s="43" t="str">
        <f t="shared" si="2"/>
        <v>Turkey</v>
      </c>
      <c r="BM10" s="43" t="str">
        <f t="shared" si="3"/>
        <v>Hungary</v>
      </c>
      <c r="BN10" s="43">
        <f t="shared" si="10"/>
        <v>128.6</v>
      </c>
      <c r="BO10" s="121">
        <f t="shared" si="11"/>
        <v>15.499999999999998</v>
      </c>
      <c r="BP10" s="43">
        <f t="shared" si="12"/>
        <v>129.095</v>
      </c>
      <c r="BQ10" s="121">
        <f t="shared" si="13"/>
        <v>103.60000000000001</v>
      </c>
      <c r="BR10" s="121">
        <f t="shared" si="14"/>
        <v>0.5357428514800086</v>
      </c>
      <c r="BS10" s="121">
        <f t="shared" si="15"/>
        <v>570.1204852768864</v>
      </c>
      <c r="BT10" s="121">
        <f t="shared" si="16"/>
        <v>4244.994954459343</v>
      </c>
    </row>
    <row r="11" spans="1:72" ht="15">
      <c r="A11" s="50" t="s">
        <v>70</v>
      </c>
      <c r="B11" s="51"/>
      <c r="C11" s="92">
        <f>_xlfn.IFERROR(INDEX('Petrol Prices'!$D$12:$T$80,MATCH(Charts!$A11,'Petrol Prices'!$A$12:$A$46,0),MATCH($E$1,'Petrol Prices'!$D$9:$T$9,0)),"")</f>
        <v>225.8</v>
      </c>
      <c r="D11" s="93">
        <f>_xlfn.IFERROR(INDEX('Gas Prices'!$D$12:$T$80,MATCH(Charts!$A11,'Gas Prices'!$A$12:$A$46,0),MATCH($E$1,'Gas Prices'!$D$9:$T$9,0)),"..")</f>
        <v>44.26111111111111</v>
      </c>
      <c r="E11" s="93">
        <f>_xlfn.IFERROR(INDEX('Residential Electricity Costs'!$D$12:$U$80,MATCH(Charts!$A11,'Residential Electricity Costs'!$A$12:$A$46,0),MATCH($E$1,'Residential Electricity Costs'!$D$9:$U$9,0)),"..")</f>
        <v>240.457</v>
      </c>
      <c r="F11" s="94">
        <f>_xlfn.IFERROR(INDEX('Diesel Prices'!$D$12:$U$80,MATCH(Charts!$A11,'Diesel Prices'!$A$12:$A$46,0),MATCH($E$1,'Diesel Prices'!$D$9:$U$9,0)),"..")</f>
        <v>173.10000000000002</v>
      </c>
      <c r="G11" s="95" t="str">
        <f>_xlfn.IFERROR(INDEX('Oil Products Consumption'!$D$12:$AD$41,MATCH($A11,'Oil Products Consumption'!$A$12:$A$41,0),MATCH($E$1,'Oil Products Consumption'!$D$9:$AD$9,0)),"..")</f>
        <v>..</v>
      </c>
      <c r="H11" s="95" t="str">
        <f>_xlfn.IFERROR(INDEX('Gas Consumption'!$D$12:$AD$41,MATCH($A11,'Gas Consumption'!$A$12:$A$41,0),MATCH($E$1,'Gas Consumption'!$D$9:$AD$9,0)),"..")</f>
        <v>..</v>
      </c>
      <c r="I11" s="97" t="str">
        <f>_xlfn.IFERROR(INDEX('Electricity Consumption'!$D$12:$AD$41,MATCH($A11,'Electricity Consumption'!$A$12:$A$41,0),MATCH($E$1,'Electricity Consumption'!$D$9:$AD$9,0)),"..")</f>
        <v>..</v>
      </c>
      <c r="AK11" s="43">
        <f>_xlfn.IFERROR(RANK(C11,C$7:C$39)+COUNTIF($C$7:C11,C11)-1,"…")</f>
        <v>12</v>
      </c>
      <c r="AL11" s="43">
        <f>_xlfn.IFERROR(RANK(D11,D$7:D$39)+COUNTIF($D$7:D11,D11)-1,"…")</f>
        <v>2</v>
      </c>
      <c r="AM11" s="43">
        <f>_xlfn.IFERROR(RANK(E11,E$7:E$39)+COUNTIF($C$7:E11,E11)-1,"…")</f>
        <v>14</v>
      </c>
      <c r="AN11" s="43">
        <f>_xlfn.IFERROR(RANK(F11,F$7:F$39)+COUNTIF($F$7:F11,F11)-1,"…")</f>
        <v>18</v>
      </c>
      <c r="AO11" s="43" t="str">
        <f>_xlfn.IFERROR(RANK(G11,G$7:G$39)+COUNTIF($G$7:G11,G11)-1,"…")</f>
        <v>…</v>
      </c>
      <c r="AP11" s="43" t="str">
        <f>_xlfn.IFERROR(RANK(H11,H$7:H$39)+COUNTIF($H$7:H11,H11)-1,"…")</f>
        <v>…</v>
      </c>
      <c r="AQ11" s="43" t="str">
        <f>_xlfn.IFERROR(RANK(I11,I$7:I$39)+COUNTIF($I$7:I11,I11)-1,"…")</f>
        <v>…</v>
      </c>
      <c r="AR11" s="43" t="s">
        <v>70</v>
      </c>
      <c r="AS11" s="121">
        <f t="shared" si="0"/>
        <v>225.8</v>
      </c>
      <c r="AT11" s="121">
        <f t="shared" si="0"/>
        <v>44.26111111111111</v>
      </c>
      <c r="AU11" s="121">
        <f t="shared" si="0"/>
        <v>240.457</v>
      </c>
      <c r="AV11" s="121">
        <f t="shared" si="0"/>
        <v>173.10000000000002</v>
      </c>
      <c r="AW11" s="121" t="str">
        <f t="shared" si="0"/>
        <v>..</v>
      </c>
      <c r="AX11" s="121" t="str">
        <f t="shared" si="0"/>
        <v>..</v>
      </c>
      <c r="AY11" s="121" t="str">
        <f t="shared" si="0"/>
        <v>..</v>
      </c>
      <c r="AZ11" s="43">
        <f t="shared" si="17"/>
        <v>28</v>
      </c>
      <c r="BA11" s="43">
        <f t="shared" si="17"/>
        <v>23</v>
      </c>
      <c r="BB11" s="43">
        <f aca="true" t="shared" si="21" ref="BB11">BB10-1</f>
        <v>27</v>
      </c>
      <c r="BC11" s="43">
        <f t="shared" si="17"/>
        <v>29</v>
      </c>
      <c r="BD11" s="43">
        <f t="shared" si="17"/>
        <v>23</v>
      </c>
      <c r="BE11" s="43">
        <f t="shared" si="17"/>
        <v>23</v>
      </c>
      <c r="BF11" s="43">
        <f t="shared" si="17"/>
        <v>23</v>
      </c>
      <c r="BG11" s="43" t="str">
        <f t="shared" si="6"/>
        <v>Luxembourg</v>
      </c>
      <c r="BH11" s="43" t="str">
        <f t="shared" si="7"/>
        <v>Luxembourg</v>
      </c>
      <c r="BI11" s="43" t="str">
        <f t="shared" si="8"/>
        <v>Switzerland</v>
      </c>
      <c r="BJ11" s="43" t="str">
        <f t="shared" si="9"/>
        <v>Japan</v>
      </c>
      <c r="BK11" s="43" t="str">
        <f t="shared" si="1"/>
        <v>Mexico</v>
      </c>
      <c r="BL11" s="43" t="str">
        <f t="shared" si="2"/>
        <v>Mexico</v>
      </c>
      <c r="BM11" s="43" t="str">
        <f t="shared" si="3"/>
        <v>Portugal</v>
      </c>
      <c r="BN11" s="43">
        <f t="shared" si="10"/>
        <v>145.79999999999998</v>
      </c>
      <c r="BO11" s="121">
        <f t="shared" si="11"/>
        <v>17.969444444444445</v>
      </c>
      <c r="BP11" s="43">
        <f t="shared" si="12"/>
        <v>136.895</v>
      </c>
      <c r="BQ11" s="121">
        <f t="shared" si="13"/>
        <v>129.9</v>
      </c>
      <c r="BR11" s="121">
        <f t="shared" si="14"/>
        <v>0.6224213342080813</v>
      </c>
      <c r="BS11" s="121">
        <f t="shared" si="15"/>
        <v>573.3053987217127</v>
      </c>
      <c r="BT11" s="121">
        <f t="shared" si="16"/>
        <v>5038.673910366164</v>
      </c>
    </row>
    <row r="12" spans="1:72" ht="15">
      <c r="A12" s="50" t="s">
        <v>6</v>
      </c>
      <c r="B12" s="51"/>
      <c r="C12" s="92">
        <f>_xlfn.IFERROR(INDEX('Petrol Prices'!$D$12:$T$80,MATCH(Charts!$A12,'Petrol Prices'!$A$12:$A$46,0),MATCH($E$1,'Petrol Prices'!$D$9:$T$9,0)),"")</f>
        <v>270.1</v>
      </c>
      <c r="D12" s="93">
        <f>_xlfn.IFERROR(INDEX('Gas Prices'!$D$12:$T$80,MATCH(Charts!$A12,'Gas Prices'!$A$12:$A$46,0),MATCH($E$1,'Gas Prices'!$D$9:$T$9,0)),"..")</f>
        <v>34.288888888888884</v>
      </c>
      <c r="E12" s="93">
        <f>_xlfn.IFERROR(INDEX('Residential Electricity Costs'!$D$12:$U$80,MATCH(Charts!$A12,'Residential Electricity Costs'!$A$12:$A$46,0),MATCH($E$1,'Residential Electricity Costs'!$D$9:$U$9,0)),"..")</f>
        <v>300.229</v>
      </c>
      <c r="F12" s="94">
        <f>_xlfn.IFERROR(INDEX('Diesel Prices'!$D$12:$U$80,MATCH(Charts!$A12,'Diesel Prices'!$A$12:$A$46,0),MATCH($E$1,'Diesel Prices'!$D$9:$U$9,0)),"..")</f>
        <v>269.8</v>
      </c>
      <c r="G12" s="95">
        <f>_xlfn.IFERROR(INDEX('Oil Products Consumption'!$D$12:$AD$41,MATCH($A12,'Oil Products Consumption'!$A$12:$A$41,0),MATCH($E$1,'Oil Products Consumption'!$D$9:$AD$9,0)),"..")</f>
        <v>0.6705145695068372</v>
      </c>
      <c r="H12" s="95">
        <f>_xlfn.IFERROR(INDEX('Gas Consumption'!$D$12:$AD$41,MATCH($A12,'Gas Consumption'!$A$12:$A$41,0),MATCH($E$1,'Gas Consumption'!$D$9:$AD$9,0)),"..")</f>
        <v>802.5602915702093</v>
      </c>
      <c r="I12" s="97">
        <f>_xlfn.IFERROR(INDEX('Electricity Consumption'!$D$12:$AD$41,MATCH($A12,'Electricity Consumption'!$A$12:$A$41,0),MATCH($E$1,'Electricity Consumption'!$D$9:$AD$9,0)),"..")</f>
        <v>6614.474481142933</v>
      </c>
      <c r="AK12" s="43">
        <f>_xlfn.IFERROR(RANK(C12,C$7:C$39)+COUNTIF($C$7:C12,C12)-1,"…")</f>
        <v>5</v>
      </c>
      <c r="AL12" s="43">
        <f>_xlfn.IFERROR(RANK(D12,D$7:D$39)+COUNTIF($D$7:D12,D12)-1,"…")</f>
        <v>4</v>
      </c>
      <c r="AM12" s="43">
        <f>_xlfn.IFERROR(RANK(E12,E$7:E$39)+COUNTIF($C$7:E12,E12)-1,"…")</f>
        <v>8</v>
      </c>
      <c r="AN12" s="43">
        <f>_xlfn.IFERROR(RANK(F12,F$7:F$39)+COUNTIF($F$7:F12,F12)-1,"…")</f>
        <v>5</v>
      </c>
      <c r="AO12" s="43">
        <f>_xlfn.IFERROR(RANK(G12,G$7:G$39)+COUNTIF($G$7:G12,G12)-1,"…")</f>
        <v>21</v>
      </c>
      <c r="AP12" s="43">
        <f>_xlfn.IFERROR(RANK(H12,H$7:H$39)+COUNTIF($H$7:H12,H12)-1,"…")</f>
        <v>18</v>
      </c>
      <c r="AQ12" s="43">
        <f>_xlfn.IFERROR(RANK(I12,I$7:I$39)+COUNTIF($I$7:I12,I12)-1,"…")</f>
        <v>16</v>
      </c>
      <c r="AR12" s="43" t="s">
        <v>6</v>
      </c>
      <c r="AS12" s="121">
        <f t="shared" si="0"/>
        <v>270.1</v>
      </c>
      <c r="AT12" s="121">
        <f t="shared" si="0"/>
        <v>34.288888888888884</v>
      </c>
      <c r="AU12" s="121">
        <f t="shared" si="0"/>
        <v>300.229</v>
      </c>
      <c r="AV12" s="121">
        <f t="shared" si="0"/>
        <v>269.8</v>
      </c>
      <c r="AW12" s="121">
        <f t="shared" si="0"/>
        <v>0.6705145695068372</v>
      </c>
      <c r="AX12" s="121">
        <f t="shared" si="0"/>
        <v>802.5602915702093</v>
      </c>
      <c r="AY12" s="121">
        <f t="shared" si="0"/>
        <v>6614.474481142933</v>
      </c>
      <c r="AZ12" s="43">
        <f t="shared" si="17"/>
        <v>27</v>
      </c>
      <c r="BA12" s="43">
        <f t="shared" si="17"/>
        <v>22</v>
      </c>
      <c r="BB12" s="43">
        <f aca="true" t="shared" si="22" ref="BB12">BB11-1</f>
        <v>26</v>
      </c>
      <c r="BC12" s="43">
        <f t="shared" si="17"/>
        <v>28</v>
      </c>
      <c r="BD12" s="43">
        <f t="shared" si="17"/>
        <v>22</v>
      </c>
      <c r="BE12" s="43">
        <f t="shared" si="17"/>
        <v>22</v>
      </c>
      <c r="BF12" s="43">
        <f t="shared" si="17"/>
        <v>22</v>
      </c>
      <c r="BG12" s="43" t="str">
        <f t="shared" si="6"/>
        <v>Mexico</v>
      </c>
      <c r="BH12" s="43" t="str">
        <f t="shared" si="7"/>
        <v>United Kingdom</v>
      </c>
      <c r="BI12" s="43" t="str">
        <f t="shared" si="8"/>
        <v>Mexico</v>
      </c>
      <c r="BJ12" s="43" t="str">
        <f t="shared" si="9"/>
        <v>Luxembourg</v>
      </c>
      <c r="BK12" s="43" t="str">
        <f t="shared" si="1"/>
        <v>Netherlands</v>
      </c>
      <c r="BL12" s="43" t="str">
        <f t="shared" si="2"/>
        <v>Finland</v>
      </c>
      <c r="BM12" s="43" t="str">
        <f t="shared" si="3"/>
        <v>Slovak Republic</v>
      </c>
      <c r="BN12" s="43">
        <f t="shared" si="10"/>
        <v>149.2</v>
      </c>
      <c r="BO12" s="121">
        <f t="shared" si="11"/>
        <v>19.644444444444442</v>
      </c>
      <c r="BP12" s="43">
        <f t="shared" si="12"/>
        <v>144.262</v>
      </c>
      <c r="BQ12" s="121">
        <f t="shared" si="13"/>
        <v>133.1</v>
      </c>
      <c r="BR12" s="121">
        <f t="shared" si="14"/>
        <v>0.6362378136983572</v>
      </c>
      <c r="BS12" s="121">
        <f t="shared" si="15"/>
        <v>658.7300176982596</v>
      </c>
      <c r="BT12" s="121">
        <f t="shared" si="16"/>
        <v>5208.679711657753</v>
      </c>
    </row>
    <row r="13" spans="1:72" ht="15">
      <c r="A13" s="50" t="s">
        <v>7</v>
      </c>
      <c r="B13" s="51"/>
      <c r="C13" s="92">
        <f>_xlfn.IFERROR(INDEX('Petrol Prices'!$D$12:$T$80,MATCH(Charts!$A13,'Petrol Prices'!$A$12:$A$46,0),MATCH($E$1,'Petrol Prices'!$D$9:$T$9,0)),"")</f>
        <v>164.7</v>
      </c>
      <c r="D13" s="93">
        <f>_xlfn.IFERROR(INDEX('Gas Prices'!$D$12:$T$80,MATCH(Charts!$A13,'Gas Prices'!$A$12:$A$46,0),MATCH($E$1,'Gas Prices'!$D$9:$T$9,0)),"..")</f>
        <v>26.53611111111111</v>
      </c>
      <c r="E13" s="93">
        <f>_xlfn.IFERROR(INDEX('Residential Electricity Costs'!$D$12:$U$80,MATCH(Charts!$A13,'Residential Electricity Costs'!$A$12:$A$46,0),MATCH($E$1,'Residential Electricity Costs'!$D$9:$U$9,0)),"..")</f>
        <v>288.397</v>
      </c>
      <c r="F13" s="94">
        <f>_xlfn.IFERROR(INDEX('Diesel Prices'!$D$12:$U$80,MATCH(Charts!$A13,'Diesel Prices'!$A$12:$A$46,0),MATCH($E$1,'Diesel Prices'!$D$9:$U$9,0)),"..")</f>
        <v>147.6</v>
      </c>
      <c r="G13" s="95">
        <f>_xlfn.IFERROR(INDEX('Oil Products Consumption'!$D$12:$AD$41,MATCH($A13,'Oil Products Consumption'!$A$12:$A$41,0),MATCH($E$1,'Oil Products Consumption'!$D$9:$AD$9,0)),"..")</f>
        <v>1.2657357608776247</v>
      </c>
      <c r="H13" s="95">
        <f>_xlfn.IFERROR(INDEX('Gas Consumption'!$D$12:$AD$41,MATCH($A13,'Gas Consumption'!$A$12:$A$41,0),MATCH($E$1,'Gas Consumption'!$D$9:$AD$9,0)),"..")</f>
        <v>729.3938839502542</v>
      </c>
      <c r="I13" s="97">
        <f>_xlfn.IFERROR(INDEX('Electricity Consumption'!$D$12:$AD$41,MATCH($A13,'Electricity Consumption'!$A$12:$A$41,0),MATCH($E$1,'Electricity Consumption'!$D$9:$AD$9,0)),"..")</f>
        <v>6418.304342411308</v>
      </c>
      <c r="AK13" s="43">
        <f>_xlfn.IFERROR(RANK(C13,C$7:C$39)+COUNTIF($C$7:C13,C13)-1,"…")</f>
        <v>23</v>
      </c>
      <c r="AL13" s="43">
        <f>_xlfn.IFERROR(RANK(D13,D$7:D$39)+COUNTIF($D$7:D13,D13)-1,"…")</f>
        <v>13</v>
      </c>
      <c r="AM13" s="43">
        <f>_xlfn.IFERROR(RANK(E13,E$7:E$39)+COUNTIF($C$7:E13,E13)-1,"…")</f>
        <v>9</v>
      </c>
      <c r="AN13" s="43">
        <f>_xlfn.IFERROR(RANK(F13,F$7:F$39)+COUNTIF($F$7:F13,F13)-1,"…")</f>
        <v>24</v>
      </c>
      <c r="AO13" s="43">
        <f>_xlfn.IFERROR(RANK(G13,G$7:G$39)+COUNTIF($G$7:G13,G13)-1,"…")</f>
        <v>9</v>
      </c>
      <c r="AP13" s="43">
        <f>_xlfn.IFERROR(RANK(H13,H$7:H$39)+COUNTIF($H$7:H13,H13)-1,"…")</f>
        <v>19</v>
      </c>
      <c r="AQ13" s="43">
        <f>_xlfn.IFERROR(RANK(I13,I$7:I$39)+COUNTIF($I$7:I13,I13)-1,"…")</f>
        <v>17</v>
      </c>
      <c r="AR13" s="43" t="s">
        <v>7</v>
      </c>
      <c r="AS13" s="121">
        <f t="shared" si="0"/>
        <v>164.7</v>
      </c>
      <c r="AT13" s="121">
        <f t="shared" si="0"/>
        <v>26.53611111111111</v>
      </c>
      <c r="AU13" s="121">
        <f t="shared" si="0"/>
        <v>288.397</v>
      </c>
      <c r="AV13" s="121">
        <f t="shared" si="0"/>
        <v>147.6</v>
      </c>
      <c r="AW13" s="121">
        <f t="shared" si="0"/>
        <v>1.2657357608776247</v>
      </c>
      <c r="AX13" s="121">
        <f t="shared" si="0"/>
        <v>729.3938839502542</v>
      </c>
      <c r="AY13" s="121">
        <f t="shared" si="0"/>
        <v>6418.304342411308</v>
      </c>
      <c r="AZ13" s="43">
        <f t="shared" si="17"/>
        <v>26</v>
      </c>
      <c r="BA13" s="43">
        <f t="shared" si="17"/>
        <v>21</v>
      </c>
      <c r="BB13" s="43">
        <f aca="true" t="shared" si="23" ref="BB13">BB12-1</f>
        <v>25</v>
      </c>
      <c r="BC13" s="43">
        <f t="shared" si="17"/>
        <v>27</v>
      </c>
      <c r="BD13" s="43">
        <f t="shared" si="17"/>
        <v>21</v>
      </c>
      <c r="BE13" s="43">
        <f t="shared" si="17"/>
        <v>21</v>
      </c>
      <c r="BF13" s="43">
        <f t="shared" si="17"/>
        <v>21</v>
      </c>
      <c r="BG13" s="43" t="str">
        <f t="shared" si="6"/>
        <v>*New Zealand</v>
      </c>
      <c r="BH13" s="43" t="str">
        <f t="shared" si="7"/>
        <v>Switzerland</v>
      </c>
      <c r="BI13" s="43" t="str">
        <f t="shared" si="8"/>
        <v>Israel</v>
      </c>
      <c r="BJ13" s="43" t="str">
        <f t="shared" si="9"/>
        <v>Switzerland</v>
      </c>
      <c r="BK13" s="43" t="str">
        <f t="shared" si="1"/>
        <v>Czech Republic</v>
      </c>
      <c r="BL13" s="43" t="str">
        <f t="shared" si="2"/>
        <v>Spain</v>
      </c>
      <c r="BM13" s="43" t="str">
        <f t="shared" si="3"/>
        <v>Italy</v>
      </c>
      <c r="BN13" s="43">
        <f t="shared" si="10"/>
        <v>151.5</v>
      </c>
      <c r="BO13" s="121">
        <f t="shared" si="11"/>
        <v>20.35</v>
      </c>
      <c r="BP13" s="43">
        <f t="shared" si="12"/>
        <v>154.486</v>
      </c>
      <c r="BQ13" s="121">
        <f t="shared" si="13"/>
        <v>137.1</v>
      </c>
      <c r="BR13" s="121">
        <f t="shared" si="14"/>
        <v>0.6705145695068372</v>
      </c>
      <c r="BS13" s="121">
        <f t="shared" si="15"/>
        <v>674.0509301062428</v>
      </c>
      <c r="BT13" s="121">
        <f t="shared" si="16"/>
        <v>5366.780619793694</v>
      </c>
    </row>
    <row r="14" spans="1:72" ht="15">
      <c r="A14" s="50" t="s">
        <v>71</v>
      </c>
      <c r="B14" s="51"/>
      <c r="C14" s="92">
        <f>_xlfn.IFERROR(INDEX('Petrol Prices'!$D$12:$T$80,MATCH(Charts!$A14,'Petrol Prices'!$A$12:$A$46,0),MATCH($E$1,'Petrol Prices'!$D$9:$T$9,0)),"")</f>
        <v>238.20000000000002</v>
      </c>
      <c r="D14" s="93">
        <f>_xlfn.IFERROR(INDEX('Gas Prices'!$D$12:$T$80,MATCH(Charts!$A14,'Gas Prices'!$A$12:$A$46,0),MATCH($E$1,'Gas Prices'!$D$9:$T$9,0)),"..")</f>
        <v>25.25</v>
      </c>
      <c r="E14" s="93">
        <f>_xlfn.IFERROR(INDEX('Residential Electricity Costs'!$D$12:$U$80,MATCH(Charts!$A14,'Residential Electricity Costs'!$A$12:$A$46,0),MATCH($E$1,'Residential Electricity Costs'!$D$9:$U$9,0)),"..")</f>
        <v>239.116</v>
      </c>
      <c r="F14" s="94">
        <f>_xlfn.IFERROR(INDEX('Diesel Prices'!$D$12:$U$80,MATCH(Charts!$A14,'Diesel Prices'!$A$12:$A$46,0),MATCH($E$1,'Diesel Prices'!$D$9:$U$9,0)),"..")</f>
        <v>240.3</v>
      </c>
      <c r="G14" s="95" t="str">
        <f>_xlfn.IFERROR(INDEX('Oil Products Consumption'!$D$12:$AD$41,MATCH($A14,'Oil Products Consumption'!$A$12:$A$41,0),MATCH($E$1,'Oil Products Consumption'!$D$9:$AD$9,0)),"..")</f>
        <v>..</v>
      </c>
      <c r="H14" s="95" t="str">
        <f>_xlfn.IFERROR(INDEX('Gas Consumption'!$D$12:$AD$41,MATCH($A14,'Gas Consumption'!$A$12:$A$41,0),MATCH($E$1,'Gas Consumption'!$D$9:$AD$9,0)),"..")</f>
        <v>..</v>
      </c>
      <c r="I14" s="97" t="str">
        <f>_xlfn.IFERROR(INDEX('Electricity Consumption'!$D$12:$AD$41,MATCH($A14,'Electricity Consumption'!$A$12:$A$41,0),MATCH($E$1,'Electricity Consumption'!$D$9:$AD$9,0)),"..")</f>
        <v>..</v>
      </c>
      <c r="AK14" s="43">
        <f>_xlfn.IFERROR(RANK(C14,C$7:C$39)+COUNTIF($C$7:C14,C14)-1,"…")</f>
        <v>10</v>
      </c>
      <c r="AL14" s="43">
        <f>_xlfn.IFERROR(RANK(D14,D$7:D$39)+COUNTIF($D$7:D14,D14)-1,"…")</f>
        <v>16</v>
      </c>
      <c r="AM14" s="43">
        <f>_xlfn.IFERROR(RANK(E14,E$7:E$39)+COUNTIF($C$7:E14,E14)-1,"…")</f>
        <v>15</v>
      </c>
      <c r="AN14" s="43">
        <f>_xlfn.IFERROR(RANK(F14,F$7:F$39)+COUNTIF($F$7:F14,F14)-1,"…")</f>
        <v>6</v>
      </c>
      <c r="AO14" s="43" t="str">
        <f>_xlfn.IFERROR(RANK(G14,G$7:G$39)+COUNTIF($G$7:G14,G14)-1,"…")</f>
        <v>…</v>
      </c>
      <c r="AP14" s="43" t="str">
        <f>_xlfn.IFERROR(RANK(H14,H$7:H$39)+COUNTIF($H$7:H14,H14)-1,"…")</f>
        <v>…</v>
      </c>
      <c r="AQ14" s="43" t="str">
        <f>_xlfn.IFERROR(RANK(I14,I$7:I$39)+COUNTIF($I$7:I14,I14)-1,"…")</f>
        <v>…</v>
      </c>
      <c r="AR14" s="43" t="s">
        <v>71</v>
      </c>
      <c r="AS14" s="121">
        <f t="shared" si="0"/>
        <v>238.20000000000002</v>
      </c>
      <c r="AT14" s="121">
        <f t="shared" si="0"/>
        <v>25.25</v>
      </c>
      <c r="AU14" s="121">
        <f t="shared" si="0"/>
        <v>239.116</v>
      </c>
      <c r="AV14" s="121">
        <f t="shared" si="0"/>
        <v>240.3</v>
      </c>
      <c r="AW14" s="121" t="str">
        <f t="shared" si="0"/>
        <v>..</v>
      </c>
      <c r="AX14" s="121" t="str">
        <f t="shared" si="0"/>
        <v>..</v>
      </c>
      <c r="AY14" s="121" t="str">
        <f t="shared" si="0"/>
        <v>..</v>
      </c>
      <c r="AZ14" s="43">
        <f t="shared" si="17"/>
        <v>25</v>
      </c>
      <c r="BA14" s="43">
        <f t="shared" si="17"/>
        <v>20</v>
      </c>
      <c r="BB14" s="43">
        <f aca="true" t="shared" si="24" ref="BB14">BB13-1</f>
        <v>24</v>
      </c>
      <c r="BC14" s="43">
        <f t="shared" si="17"/>
        <v>26</v>
      </c>
      <c r="BD14" s="43">
        <f t="shared" si="17"/>
        <v>20</v>
      </c>
      <c r="BE14" s="43">
        <f t="shared" si="17"/>
        <v>20</v>
      </c>
      <c r="BF14" s="43">
        <f t="shared" si="17"/>
        <v>20</v>
      </c>
      <c r="BG14" s="43" t="str">
        <f t="shared" si="6"/>
        <v>Norway</v>
      </c>
      <c r="BH14" s="43" t="str">
        <f t="shared" si="7"/>
        <v>Belgium</v>
      </c>
      <c r="BI14" s="43" t="str">
        <f t="shared" si="8"/>
        <v>Finland</v>
      </c>
      <c r="BJ14" s="43" t="str">
        <f t="shared" si="9"/>
        <v>Norway</v>
      </c>
      <c r="BK14" s="43" t="str">
        <f t="shared" si="1"/>
        <v>Portugal</v>
      </c>
      <c r="BL14" s="43" t="str">
        <f t="shared" si="2"/>
        <v>France</v>
      </c>
      <c r="BM14" s="43" t="str">
        <f t="shared" si="3"/>
        <v>United Kingdom</v>
      </c>
      <c r="BN14" s="43">
        <f t="shared" si="10"/>
        <v>160</v>
      </c>
      <c r="BO14" s="121">
        <f t="shared" si="11"/>
        <v>22.116666666666667</v>
      </c>
      <c r="BP14" s="43">
        <f t="shared" si="12"/>
        <v>163.579</v>
      </c>
      <c r="BQ14" s="121">
        <f t="shared" si="13"/>
        <v>143</v>
      </c>
      <c r="BR14" s="121">
        <f t="shared" si="14"/>
        <v>0.7228266355040665</v>
      </c>
      <c r="BS14" s="121">
        <f t="shared" si="15"/>
        <v>720.5885188189038</v>
      </c>
      <c r="BT14" s="121">
        <f t="shared" si="16"/>
        <v>5853.389701937236</v>
      </c>
    </row>
    <row r="15" spans="1:72" ht="15">
      <c r="A15" s="50" t="s">
        <v>8</v>
      </c>
      <c r="B15" s="51"/>
      <c r="C15" s="92">
        <f>_xlfn.IFERROR(INDEX('Petrol Prices'!$D$12:$T$80,MATCH(Charts!$A15,'Petrol Prices'!$A$12:$A$46,0),MATCH($E$1,'Petrol Prices'!$D$9:$T$9,0)),"")</f>
        <v>175.1</v>
      </c>
      <c r="D15" s="93">
        <f>_xlfn.IFERROR(INDEX('Gas Prices'!$D$12:$T$80,MATCH(Charts!$A15,'Gas Prices'!$A$12:$A$46,0),MATCH($E$1,'Gas Prices'!$D$9:$T$9,0)),"..")</f>
        <v>15.041666666666666</v>
      </c>
      <c r="E15" s="93">
        <f>_xlfn.IFERROR(INDEX('Residential Electricity Costs'!$D$12:$U$80,MATCH(Charts!$A15,'Residential Electricity Costs'!$A$12:$A$46,0),MATCH($E$1,'Residential Electricity Costs'!$D$9:$U$9,0)),"..")</f>
        <v>163.579</v>
      </c>
      <c r="F15" s="94">
        <f>_xlfn.IFERROR(INDEX('Diesel Prices'!$D$12:$U$80,MATCH(Charts!$A15,'Diesel Prices'!$A$12:$A$46,0),MATCH($E$1,'Diesel Prices'!$D$9:$U$9,0)),"..")</f>
        <v>161.8</v>
      </c>
      <c r="G15" s="95">
        <f>_xlfn.IFERROR(INDEX('Oil Products Consumption'!$D$12:$AD$41,MATCH($A15,'Oil Products Consumption'!$A$12:$A$41,0),MATCH($E$1,'Oil Products Consumption'!$D$9:$AD$9,0)),"..")</f>
        <v>1.7097996739151489</v>
      </c>
      <c r="H15" s="95">
        <f>_xlfn.IFERROR(INDEX('Gas Consumption'!$D$12:$AD$41,MATCH($A15,'Gas Consumption'!$A$12:$A$41,0),MATCH($E$1,'Gas Consumption'!$D$9:$AD$9,0)),"..")</f>
        <v>658.7300176982596</v>
      </c>
      <c r="I15" s="97">
        <f>_xlfn.IFERROR(INDEX('Electricity Consumption'!$D$12:$AD$41,MATCH($A15,'Electricity Consumption'!$A$12:$A$41,0),MATCH($E$1,'Electricity Consumption'!$D$9:$AD$9,0)),"..")</f>
        <v>16450.46043439242</v>
      </c>
      <c r="AK15" s="43">
        <f>_xlfn.IFERROR(RANK(C15,C$7:C$39)+COUNTIF($C$7:C15,C15)-1,"…")</f>
        <v>21</v>
      </c>
      <c r="AL15" s="43">
        <f>_xlfn.IFERROR(RANK(D15,D$7:D$39)+COUNTIF($D$7:D15,D15)-1,"…")</f>
        <v>25</v>
      </c>
      <c r="AM15" s="43">
        <f>_xlfn.IFERROR(RANK(E15,E$7:E$39)+COUNTIF($C$7:E15,E15)-1,"…")</f>
        <v>24</v>
      </c>
      <c r="AN15" s="43">
        <f>_xlfn.IFERROR(RANK(F15,F$7:F$39)+COUNTIF($F$7:F15,F15)-1,"…")</f>
        <v>21</v>
      </c>
      <c r="AO15" s="43">
        <f>_xlfn.IFERROR(RANK(G15,G$7:G$39)+COUNTIF($G$7:G15,G15)-1,"…")</f>
        <v>6</v>
      </c>
      <c r="AP15" s="43">
        <f>_xlfn.IFERROR(RANK(H15,H$7:H$39)+COUNTIF($H$7:H15,H15)-1,"…")</f>
        <v>22</v>
      </c>
      <c r="AQ15" s="43">
        <f>_xlfn.IFERROR(RANK(I15,I$7:I$39)+COUNTIF($I$7:I15,I15)-1,"…")</f>
        <v>3</v>
      </c>
      <c r="AR15" s="43" t="s">
        <v>8</v>
      </c>
      <c r="AS15" s="121">
        <f t="shared" si="0"/>
        <v>175.1</v>
      </c>
      <c r="AT15" s="121">
        <f t="shared" si="0"/>
        <v>15.041666666666666</v>
      </c>
      <c r="AU15" s="121">
        <f t="shared" si="0"/>
        <v>163.579</v>
      </c>
      <c r="AV15" s="121">
        <f t="shared" si="0"/>
        <v>161.8</v>
      </c>
      <c r="AW15" s="121">
        <f t="shared" si="0"/>
        <v>1.7097996739151489</v>
      </c>
      <c r="AX15" s="121">
        <f t="shared" si="0"/>
        <v>658.7300176982596</v>
      </c>
      <c r="AY15" s="121">
        <f t="shared" si="0"/>
        <v>16450.46043439242</v>
      </c>
      <c r="AZ15" s="43">
        <f t="shared" si="17"/>
        <v>24</v>
      </c>
      <c r="BA15" s="43">
        <f t="shared" si="17"/>
        <v>19</v>
      </c>
      <c r="BB15" s="43">
        <f aca="true" t="shared" si="25" ref="BB15">BB14-1</f>
        <v>23</v>
      </c>
      <c r="BC15" s="43">
        <f t="shared" si="17"/>
        <v>25</v>
      </c>
      <c r="BD15" s="43">
        <f t="shared" si="17"/>
        <v>19</v>
      </c>
      <c r="BE15" s="43">
        <f t="shared" si="17"/>
        <v>19</v>
      </c>
      <c r="BF15" s="43">
        <f t="shared" si="17"/>
        <v>19</v>
      </c>
      <c r="BG15" s="43" t="str">
        <f t="shared" si="6"/>
        <v>Sweden</v>
      </c>
      <c r="BH15" s="43" t="str">
        <f t="shared" si="7"/>
        <v>France</v>
      </c>
      <c r="BI15" s="43" t="str">
        <f t="shared" si="8"/>
        <v>Luxembourg</v>
      </c>
      <c r="BJ15" s="43" t="str">
        <f t="shared" si="9"/>
        <v>Mexico</v>
      </c>
      <c r="BK15" s="43" t="str">
        <f t="shared" si="1"/>
        <v>United Kingdom</v>
      </c>
      <c r="BL15" s="43" t="str">
        <f t="shared" si="2"/>
        <v>Denmark</v>
      </c>
      <c r="BM15" s="43" t="str">
        <f t="shared" si="3"/>
        <v>Spain</v>
      </c>
      <c r="BN15" s="43">
        <f t="shared" si="10"/>
        <v>163.1</v>
      </c>
      <c r="BO15" s="121">
        <f t="shared" si="11"/>
        <v>22.308333333333334</v>
      </c>
      <c r="BP15" s="43">
        <f t="shared" si="12"/>
        <v>170.191</v>
      </c>
      <c r="BQ15" s="121">
        <f t="shared" si="13"/>
        <v>145.9</v>
      </c>
      <c r="BR15" s="121">
        <f t="shared" si="14"/>
        <v>0.755510155961361</v>
      </c>
      <c r="BS15" s="121">
        <f t="shared" si="15"/>
        <v>729.3938839502542</v>
      </c>
      <c r="BT15" s="121">
        <f t="shared" si="16"/>
        <v>5879.793395650824</v>
      </c>
    </row>
    <row r="16" spans="1:72" ht="15">
      <c r="A16" s="50" t="s">
        <v>9</v>
      </c>
      <c r="B16" s="51"/>
      <c r="C16" s="92">
        <f>_xlfn.IFERROR(INDEX('Petrol Prices'!$D$12:$T$80,MATCH(Charts!$A16,'Petrol Prices'!$A$12:$A$46,0),MATCH($E$1,'Petrol Prices'!$D$9:$T$9,0)),"")</f>
        <v>180.1</v>
      </c>
      <c r="D16" s="93">
        <f>_xlfn.IFERROR(INDEX('Gas Prices'!$D$12:$T$80,MATCH(Charts!$A16,'Gas Prices'!$A$12:$A$46,0),MATCH($E$1,'Gas Prices'!$D$9:$T$9,0)),"..")</f>
        <v>22.308333333333334</v>
      </c>
      <c r="E16" s="93">
        <f>_xlfn.IFERROR(INDEX('Residential Electricity Costs'!$D$12:$U$80,MATCH(Charts!$A16,'Residential Electricity Costs'!$A$12:$A$46,0),MATCH($E$1,'Residential Electricity Costs'!$D$9:$U$9,0)),"..")</f>
        <v>170.547</v>
      </c>
      <c r="F16" s="94">
        <f>_xlfn.IFERROR(INDEX('Diesel Prices'!$D$12:$U$80,MATCH(Charts!$A16,'Diesel Prices'!$A$12:$A$46,0),MATCH($E$1,'Diesel Prices'!$D$9:$U$9,0)),"..")</f>
        <v>158.1</v>
      </c>
      <c r="G16" s="95">
        <f>_xlfn.IFERROR(INDEX('Oil Products Consumption'!$D$12:$AD$41,MATCH($A16,'Oil Products Consumption'!$A$12:$A$41,0),MATCH($E$1,'Oil Products Consumption'!$D$9:$AD$9,0)),"..")</f>
        <v>0.96731526391372</v>
      </c>
      <c r="H16" s="95">
        <f>_xlfn.IFERROR(INDEX('Gas Consumption'!$D$12:$AD$41,MATCH($A16,'Gas Consumption'!$A$12:$A$41,0),MATCH($E$1,'Gas Consumption'!$D$9:$AD$9,0)),"..")</f>
        <v>720.5885188189038</v>
      </c>
      <c r="I16" s="97">
        <f>_xlfn.IFERROR(INDEX('Electricity Consumption'!$D$12:$AD$41,MATCH($A16,'Electricity Consumption'!$A$12:$A$41,0),MATCH($E$1,'Electricity Consumption'!$D$9:$AD$9,0)),"..")</f>
        <v>7985.354595811163</v>
      </c>
      <c r="AK16" s="43">
        <f>_xlfn.IFERROR(RANK(C16,C$7:C$39)+COUNTIF($C$7:C16,C16)-1,"…")</f>
        <v>20</v>
      </c>
      <c r="AL16" s="43">
        <f>_xlfn.IFERROR(RANK(D16,D$7:D$39)+COUNTIF($D$7:D16,D16)-1,"…")</f>
        <v>19</v>
      </c>
      <c r="AM16" s="43">
        <f>_xlfn.IFERROR(RANK(E16,E$7:E$39)+COUNTIF($C$7:E16,E16)-1,"…")</f>
        <v>22</v>
      </c>
      <c r="AN16" s="43">
        <f>_xlfn.IFERROR(RANK(F16,F$7:F$39)+COUNTIF($F$7:F16,F16)-1,"…")</f>
        <v>23</v>
      </c>
      <c r="AO16" s="43">
        <f>_xlfn.IFERROR(RANK(G16,G$7:G$39)+COUNTIF($G$7:G16,G16)-1,"…")</f>
        <v>15</v>
      </c>
      <c r="AP16" s="43">
        <f>_xlfn.IFERROR(RANK(H16,H$7:H$39)+COUNTIF($H$7:H16,H16)-1,"…")</f>
        <v>20</v>
      </c>
      <c r="AQ16" s="43">
        <f>_xlfn.IFERROR(RANK(I16,I$7:I$39)+COUNTIF($I$7:I16,I16)-1,"…")</f>
        <v>13</v>
      </c>
      <c r="AR16" s="43" t="s">
        <v>9</v>
      </c>
      <c r="AS16" s="121">
        <f aca="true" t="shared" si="26" ref="AS16:AY25">INDEX($C$6:$I$39,MATCH($A16,$A$6:$A$39,0),AS$5)</f>
        <v>180.1</v>
      </c>
      <c r="AT16" s="121">
        <f t="shared" si="26"/>
        <v>22.308333333333334</v>
      </c>
      <c r="AU16" s="121">
        <f t="shared" si="26"/>
        <v>170.547</v>
      </c>
      <c r="AV16" s="121">
        <f t="shared" si="26"/>
        <v>158.1</v>
      </c>
      <c r="AW16" s="121">
        <f t="shared" si="26"/>
        <v>0.96731526391372</v>
      </c>
      <c r="AX16" s="121">
        <f t="shared" si="26"/>
        <v>720.5885188189038</v>
      </c>
      <c r="AY16" s="121">
        <f t="shared" si="26"/>
        <v>7985.354595811163</v>
      </c>
      <c r="AZ16" s="43">
        <f t="shared" si="17"/>
        <v>23</v>
      </c>
      <c r="BA16" s="43">
        <f t="shared" si="17"/>
        <v>18</v>
      </c>
      <c r="BB16" s="43">
        <f aca="true" t="shared" si="27" ref="BB16">BB15-1</f>
        <v>22</v>
      </c>
      <c r="BC16" s="43">
        <f t="shared" si="17"/>
        <v>24</v>
      </c>
      <c r="BD16" s="43">
        <f t="shared" si="17"/>
        <v>18</v>
      </c>
      <c r="BE16" s="43">
        <f t="shared" si="17"/>
        <v>18</v>
      </c>
      <c r="BF16" s="43">
        <f t="shared" si="17"/>
        <v>18</v>
      </c>
      <c r="BG16" s="43" t="str">
        <f t="shared" si="6"/>
        <v>Denmark</v>
      </c>
      <c r="BH16" s="43" t="str">
        <f t="shared" si="7"/>
        <v>Austria</v>
      </c>
      <c r="BI16" s="43" t="str">
        <f t="shared" si="8"/>
        <v>France</v>
      </c>
      <c r="BJ16" s="43" t="str">
        <f t="shared" si="9"/>
        <v>Denmark</v>
      </c>
      <c r="BK16" s="43" t="str">
        <f t="shared" si="1"/>
        <v>Italy</v>
      </c>
      <c r="BL16" s="43" t="str">
        <f t="shared" si="2"/>
        <v>Czech Republic</v>
      </c>
      <c r="BM16" s="43" t="str">
        <f t="shared" si="3"/>
        <v>Ireland</v>
      </c>
      <c r="BN16" s="43">
        <f t="shared" si="10"/>
        <v>164.7</v>
      </c>
      <c r="BO16" s="121">
        <f t="shared" si="11"/>
        <v>23.458333333333332</v>
      </c>
      <c r="BP16" s="43">
        <f t="shared" si="12"/>
        <v>170.547</v>
      </c>
      <c r="BQ16" s="121">
        <f t="shared" si="13"/>
        <v>147.6</v>
      </c>
      <c r="BR16" s="121">
        <f t="shared" si="14"/>
        <v>0.7755565801323265</v>
      </c>
      <c r="BS16" s="121">
        <f t="shared" si="15"/>
        <v>802.5602915702093</v>
      </c>
      <c r="BT16" s="121">
        <f t="shared" si="16"/>
        <v>5896.3790064535415</v>
      </c>
    </row>
    <row r="17" spans="1:72" ht="15">
      <c r="A17" s="50" t="s">
        <v>10</v>
      </c>
      <c r="B17" s="51"/>
      <c r="C17" s="92">
        <f>_xlfn.IFERROR(INDEX('Petrol Prices'!$D$12:$T$80,MATCH(Charts!$A17,'Petrol Prices'!$A$12:$A$46,0),MATCH($E$1,'Petrol Prices'!$D$9:$T$9,0)),"")</f>
        <v>201.29999999999998</v>
      </c>
      <c r="D17" s="93">
        <f>_xlfn.IFERROR(INDEX('Gas Prices'!$D$12:$T$80,MATCH(Charts!$A17,'Gas Prices'!$A$12:$A$46,0),MATCH($E$1,'Gas Prices'!$D$9:$T$9,0)),"..")</f>
        <v>25.33888888888889</v>
      </c>
      <c r="E17" s="93">
        <f>_xlfn.IFERROR(INDEX('Residential Electricity Costs'!$D$12:$U$80,MATCH(Charts!$A17,'Residential Electricity Costs'!$A$12:$A$46,0),MATCH($E$1,'Residential Electricity Costs'!$D$9:$U$9,0)),"..")</f>
        <v>367.855</v>
      </c>
      <c r="F17" s="94">
        <f>_xlfn.IFERROR(INDEX('Diesel Prices'!$D$12:$U$80,MATCH(Charts!$A17,'Diesel Prices'!$A$12:$A$46,0),MATCH($E$1,'Diesel Prices'!$D$9:$U$9,0)),"..")</f>
        <v>180.1</v>
      </c>
      <c r="G17" s="95">
        <f>_xlfn.IFERROR(INDEX('Oil Products Consumption'!$D$12:$AD$41,MATCH($A17,'Oil Products Consumption'!$A$12:$A$41,0),MATCH($E$1,'Oil Products Consumption'!$D$9:$AD$9,0)),"..")</f>
        <v>1.0150434521730338</v>
      </c>
      <c r="H17" s="95">
        <f>_xlfn.IFERROR(INDEX('Gas Consumption'!$D$12:$AD$41,MATCH($A17,'Gas Consumption'!$A$12:$A$41,0),MATCH($E$1,'Gas Consumption'!$D$9:$AD$9,0)),"..")</f>
        <v>1103.622498779485</v>
      </c>
      <c r="I17" s="97">
        <f>_xlfn.IFERROR(INDEX('Electricity Consumption'!$D$12:$AD$41,MATCH($A17,'Electricity Consumption'!$A$12:$A$41,0),MATCH($E$1,'Electricity Consumption'!$D$9:$AD$9,0)),"..")</f>
        <v>7430.909717043452</v>
      </c>
      <c r="AK17" s="43">
        <f>_xlfn.IFERROR(RANK(C17,C$7:C$39)+COUNTIF($C$7:C17,C17)-1,"…")</f>
        <v>15</v>
      </c>
      <c r="AL17" s="43">
        <f>_xlfn.IFERROR(RANK(D17,D$7:D$39)+COUNTIF($D$7:D17,D17)-1,"…")</f>
        <v>15</v>
      </c>
      <c r="AM17" s="43">
        <f>_xlfn.IFERROR(RANK(E17,E$7:E$39)+COUNTIF($C$7:E17,E17)-1,"…")</f>
        <v>1</v>
      </c>
      <c r="AN17" s="43">
        <f>_xlfn.IFERROR(RANK(F17,F$7:F$39)+COUNTIF($F$7:F17,F17)-1,"…")</f>
        <v>16</v>
      </c>
      <c r="AO17" s="43">
        <f>_xlfn.IFERROR(RANK(G17,G$7:G$39)+COUNTIF($G$7:G17,G17)-1,"…")</f>
        <v>14</v>
      </c>
      <c r="AP17" s="43">
        <f>_xlfn.IFERROR(RANK(H17,H$7:H$39)+COUNTIF($H$7:H17,H17)-1,"…")</f>
        <v>11</v>
      </c>
      <c r="AQ17" s="43">
        <f>_xlfn.IFERROR(RANK(I17,I$7:I$39)+COUNTIF($I$7:I17,I17)-1,"…")</f>
        <v>14</v>
      </c>
      <c r="AR17" s="43" t="s">
        <v>10</v>
      </c>
      <c r="AS17" s="121">
        <f t="shared" si="26"/>
        <v>201.29999999999998</v>
      </c>
      <c r="AT17" s="121">
        <f t="shared" si="26"/>
        <v>25.33888888888889</v>
      </c>
      <c r="AU17" s="121">
        <f t="shared" si="26"/>
        <v>367.855</v>
      </c>
      <c r="AV17" s="121">
        <f t="shared" si="26"/>
        <v>180.1</v>
      </c>
      <c r="AW17" s="121">
        <f t="shared" si="26"/>
        <v>1.0150434521730338</v>
      </c>
      <c r="AX17" s="121">
        <f t="shared" si="26"/>
        <v>1103.622498779485</v>
      </c>
      <c r="AY17" s="121">
        <f t="shared" si="26"/>
        <v>7430.909717043452</v>
      </c>
      <c r="AZ17" s="43">
        <f t="shared" si="17"/>
        <v>22</v>
      </c>
      <c r="BA17" s="43">
        <f t="shared" si="17"/>
        <v>17</v>
      </c>
      <c r="BB17" s="43">
        <f aca="true" t="shared" si="28" ref="BB17">BB16-1</f>
        <v>21</v>
      </c>
      <c r="BC17" s="43">
        <f t="shared" si="17"/>
        <v>23</v>
      </c>
      <c r="BD17" s="43">
        <f t="shared" si="17"/>
        <v>17</v>
      </c>
      <c r="BE17" s="43">
        <f t="shared" si="17"/>
        <v>17</v>
      </c>
      <c r="BF17" s="43">
        <f t="shared" si="17"/>
        <v>17</v>
      </c>
      <c r="BG17" s="43" t="str">
        <f t="shared" si="6"/>
        <v>Austria</v>
      </c>
      <c r="BH17" s="43" t="str">
        <f t="shared" si="7"/>
        <v>Ireland</v>
      </c>
      <c r="BI17" s="43" t="str">
        <f t="shared" si="8"/>
        <v>Sweden</v>
      </c>
      <c r="BJ17" s="43" t="str">
        <f t="shared" si="9"/>
        <v>France</v>
      </c>
      <c r="BK17" s="43" t="str">
        <f t="shared" si="1"/>
        <v>Korea</v>
      </c>
      <c r="BL17" s="43" t="str">
        <f t="shared" si="2"/>
        <v>Hungary</v>
      </c>
      <c r="BM17" s="43" t="str">
        <f t="shared" si="3"/>
        <v>Denmark</v>
      </c>
      <c r="BN17" s="43">
        <f t="shared" si="10"/>
        <v>164.9</v>
      </c>
      <c r="BO17" s="121">
        <f t="shared" si="11"/>
        <v>25.177777777777777</v>
      </c>
      <c r="BP17" s="43">
        <f t="shared" si="12"/>
        <v>172.788</v>
      </c>
      <c r="BQ17" s="121">
        <f t="shared" si="13"/>
        <v>158.1</v>
      </c>
      <c r="BR17" s="121">
        <f t="shared" si="14"/>
        <v>0.8768015934894601</v>
      </c>
      <c r="BS17" s="121">
        <f t="shared" si="15"/>
        <v>954.7554505315411</v>
      </c>
      <c r="BT17" s="121">
        <f t="shared" si="16"/>
        <v>6418.304342411308</v>
      </c>
    </row>
    <row r="18" spans="1:72" ht="15">
      <c r="A18" s="50" t="s">
        <v>72</v>
      </c>
      <c r="B18" s="51"/>
      <c r="C18" s="92">
        <f>_xlfn.IFERROR(INDEX('Petrol Prices'!$D$12:$T$80,MATCH(Charts!$A18,'Petrol Prices'!$A$12:$A$46,0),MATCH($E$1,'Petrol Prices'!$D$9:$T$9,0)),"")</f>
        <v>260</v>
      </c>
      <c r="D18" s="93">
        <f>_xlfn.IFERROR(INDEX('Gas Prices'!$D$12:$T$80,MATCH(Charts!$A18,'Gas Prices'!$A$12:$A$46,0),MATCH($E$1,'Gas Prices'!$D$9:$T$9,0)),"..")</f>
        <v>49.06944444444444</v>
      </c>
      <c r="E18" s="93">
        <f>_xlfn.IFERROR(INDEX('Residential Electricity Costs'!$D$12:$U$80,MATCH(Charts!$A18,'Residential Electricity Costs'!$A$12:$A$46,0),MATCH($E$1,'Residential Electricity Costs'!$D$9:$U$9,0)),"..")</f>
        <v>252.886</v>
      </c>
      <c r="F18" s="94">
        <f>_xlfn.IFERROR(INDEX('Diesel Prices'!$D$12:$U$80,MATCH(Charts!$A18,'Diesel Prices'!$A$12:$A$46,0),MATCH($E$1,'Diesel Prices'!$D$9:$U$9,0)),"..")</f>
        <v>213.49999999999997</v>
      </c>
      <c r="G18" s="95" t="str">
        <f>_xlfn.IFERROR(INDEX('Oil Products Consumption'!$D$12:$AD$41,MATCH($A18,'Oil Products Consumption'!$A$12:$A$41,0),MATCH($E$1,'Oil Products Consumption'!$D$9:$AD$9,0)),"..")</f>
        <v>..</v>
      </c>
      <c r="H18" s="95" t="str">
        <f>_xlfn.IFERROR(INDEX('Gas Consumption'!$D$12:$AD$41,MATCH($A18,'Gas Consumption'!$A$12:$A$41,0),MATCH($E$1,'Gas Consumption'!$D$9:$AD$9,0)),"..")</f>
        <v>..</v>
      </c>
      <c r="I18" s="97" t="str">
        <f>_xlfn.IFERROR(INDEX('Electricity Consumption'!$D$12:$AD$41,MATCH($A18,'Electricity Consumption'!$A$12:$A$41,0),MATCH($E$1,'Electricity Consumption'!$D$9:$AD$9,0)),"..")</f>
        <v>..</v>
      </c>
      <c r="AK18" s="43">
        <f>_xlfn.IFERROR(RANK(C18,C$7:C$39)+COUNTIF($C$7:C18,C18)-1,"…")</f>
        <v>7</v>
      </c>
      <c r="AL18" s="43">
        <f>_xlfn.IFERROR(RANK(D18,D$7:D$39)+COUNTIF($D$7:D18,D18)-1,"…")</f>
        <v>1</v>
      </c>
      <c r="AM18" s="43">
        <f>_xlfn.IFERROR(RANK(E18,E$7:E$39)+COUNTIF($C$7:E18,E18)-1,"…")</f>
        <v>12</v>
      </c>
      <c r="AN18" s="43">
        <f>_xlfn.IFERROR(RANK(F18,F$7:F$39)+COUNTIF($F$7:F18,F18)-1,"…")</f>
        <v>10</v>
      </c>
      <c r="AO18" s="43" t="str">
        <f>_xlfn.IFERROR(RANK(G18,G$7:G$39)+COUNTIF($G$7:G18,G18)-1,"…")</f>
        <v>…</v>
      </c>
      <c r="AP18" s="43" t="str">
        <f>_xlfn.IFERROR(RANK(H18,H$7:H$39)+COUNTIF($H$7:H18,H18)-1,"…")</f>
        <v>…</v>
      </c>
      <c r="AQ18" s="43" t="str">
        <f>_xlfn.IFERROR(RANK(I18,I$7:I$39)+COUNTIF($I$7:I18,I18)-1,"…")</f>
        <v>…</v>
      </c>
      <c r="AR18" s="43" t="s">
        <v>72</v>
      </c>
      <c r="AS18" s="121">
        <f t="shared" si="26"/>
        <v>260</v>
      </c>
      <c r="AT18" s="121">
        <f t="shared" si="26"/>
        <v>49.06944444444444</v>
      </c>
      <c r="AU18" s="121">
        <f t="shared" si="26"/>
        <v>252.886</v>
      </c>
      <c r="AV18" s="121">
        <f t="shared" si="26"/>
        <v>213.49999999999997</v>
      </c>
      <c r="AW18" s="121" t="str">
        <f t="shared" si="26"/>
        <v>..</v>
      </c>
      <c r="AX18" s="121" t="str">
        <f t="shared" si="26"/>
        <v>..</v>
      </c>
      <c r="AY18" s="121" t="str">
        <f t="shared" si="26"/>
        <v>..</v>
      </c>
      <c r="AZ18" s="43">
        <f t="shared" si="17"/>
        <v>21</v>
      </c>
      <c r="BA18" s="43">
        <f t="shared" si="17"/>
        <v>16</v>
      </c>
      <c r="BB18" s="43">
        <f aca="true" t="shared" si="29" ref="BB18">BB17-1</f>
        <v>20</v>
      </c>
      <c r="BC18" s="43">
        <f t="shared" si="17"/>
        <v>22</v>
      </c>
      <c r="BD18" s="43">
        <f t="shared" si="17"/>
        <v>16</v>
      </c>
      <c r="BE18" s="43">
        <f t="shared" si="17"/>
        <v>16</v>
      </c>
      <c r="BF18" s="43">
        <f t="shared" si="17"/>
        <v>16</v>
      </c>
      <c r="BG18" s="43" t="str">
        <f t="shared" si="6"/>
        <v>Finland</v>
      </c>
      <c r="BH18" s="43" t="str">
        <f t="shared" si="7"/>
        <v>Estonia</v>
      </c>
      <c r="BI18" s="43" t="str">
        <f t="shared" si="8"/>
        <v>*New Zealand</v>
      </c>
      <c r="BJ18" s="43" t="str">
        <f t="shared" si="9"/>
        <v>Austria</v>
      </c>
      <c r="BK18" s="43" t="str">
        <f t="shared" si="1"/>
        <v>Spain</v>
      </c>
      <c r="BL18" s="43" t="str">
        <f t="shared" si="2"/>
        <v>Japan</v>
      </c>
      <c r="BM18" s="43" t="str">
        <f t="shared" si="3"/>
        <v>Czech Republic</v>
      </c>
      <c r="BN18" s="43">
        <f t="shared" si="10"/>
        <v>175.1</v>
      </c>
      <c r="BO18" s="121">
        <f t="shared" si="11"/>
        <v>25.25</v>
      </c>
      <c r="BP18" s="43">
        <f t="shared" si="12"/>
        <v>187.978</v>
      </c>
      <c r="BQ18" s="121">
        <f t="shared" si="13"/>
        <v>160.8</v>
      </c>
      <c r="BR18" s="121">
        <f t="shared" si="14"/>
        <v>0.9044017271324444</v>
      </c>
      <c r="BS18" s="121">
        <f t="shared" si="15"/>
        <v>1032.615518328339</v>
      </c>
      <c r="BT18" s="121">
        <f t="shared" si="16"/>
        <v>6614.474481142933</v>
      </c>
    </row>
    <row r="19" spans="1:72" ht="15">
      <c r="A19" s="50" t="s">
        <v>11</v>
      </c>
      <c r="B19" s="51"/>
      <c r="C19" s="92">
        <f>_xlfn.IFERROR(INDEX('Petrol Prices'!$D$12:$T$80,MATCH(Charts!$A19,'Petrol Prices'!$A$12:$A$46,0),MATCH($E$1,'Petrol Prices'!$D$9:$T$9,0)),"")</f>
        <v>322.90000000000003</v>
      </c>
      <c r="D19" s="93">
        <f>_xlfn.IFERROR(INDEX('Gas Prices'!$D$12:$T$80,MATCH(Charts!$A19,'Gas Prices'!$A$12:$A$46,0),MATCH($E$1,'Gas Prices'!$D$9:$T$9,0)),"..")</f>
        <v>28.102777777777778</v>
      </c>
      <c r="E19" s="93">
        <f>_xlfn.IFERROR(INDEX('Residential Electricity Costs'!$D$12:$U$80,MATCH(Charts!$A19,'Residential Electricity Costs'!$A$12:$A$46,0),MATCH($E$1,'Residential Electricity Costs'!$D$9:$U$9,0)),"..")</f>
        <v>314.769</v>
      </c>
      <c r="F19" s="94">
        <f>_xlfn.IFERROR(INDEX('Diesel Prices'!$D$12:$U$80,MATCH(Charts!$A19,'Diesel Prices'!$A$12:$A$46,0),MATCH($E$1,'Diesel Prices'!$D$9:$U$9,0)),"..")</f>
        <v>329.3</v>
      </c>
      <c r="G19" s="95">
        <f>_xlfn.IFERROR(INDEX('Oil Products Consumption'!$D$12:$AD$41,MATCH($A19,'Oil Products Consumption'!$A$12:$A$41,0),MATCH($E$1,'Oil Products Consumption'!$D$9:$AD$9,0)),"..")</f>
        <v>0.5357428514800086</v>
      </c>
      <c r="H19" s="95">
        <f>_xlfn.IFERROR(INDEX('Gas Consumption'!$D$12:$AD$41,MATCH($A19,'Gas Consumption'!$A$12:$A$41,0),MATCH($E$1,'Gas Consumption'!$D$9:$AD$9,0)),"..")</f>
        <v>954.7554505315411</v>
      </c>
      <c r="I19" s="97">
        <f>_xlfn.IFERROR(INDEX('Electricity Consumption'!$D$12:$AD$41,MATCH($A19,'Electricity Consumption'!$A$12:$A$41,0),MATCH($E$1,'Electricity Consumption'!$D$9:$AD$9,0)),"..")</f>
        <v>4244.994954459343</v>
      </c>
      <c r="AK19" s="43">
        <f>_xlfn.IFERROR(RANK(C19,C$7:C$39)+COUNTIF($C$7:C19,C19)-1,"…")</f>
        <v>2</v>
      </c>
      <c r="AL19" s="43">
        <f>_xlfn.IFERROR(RANK(D19,D$7:D$39)+COUNTIF($D$7:D19,D19)-1,"…")</f>
        <v>10</v>
      </c>
      <c r="AM19" s="43">
        <f>_xlfn.IFERROR(RANK(E19,E$7:E$39)+COUNTIF($C$7:E19,E19)-1,"…")</f>
        <v>6</v>
      </c>
      <c r="AN19" s="43">
        <f>_xlfn.IFERROR(RANK(F19,F$7:F$39)+COUNTIF($F$7:F19,F19)-1,"…")</f>
        <v>2</v>
      </c>
      <c r="AO19" s="43">
        <f>_xlfn.IFERROR(RANK(G19,G$7:G$39)+COUNTIF($G$7:G19,G19)-1,"…")</f>
        <v>24</v>
      </c>
      <c r="AP19" s="43">
        <f>_xlfn.IFERROR(RANK(H19,H$7:H$39)+COUNTIF($H$7:H19,H19)-1,"…")</f>
        <v>17</v>
      </c>
      <c r="AQ19" s="43">
        <f>_xlfn.IFERROR(RANK(I19,I$7:I$39)+COUNTIF($I$7:I19,I19)-1,"…")</f>
        <v>24</v>
      </c>
      <c r="AR19" s="43" t="s">
        <v>11</v>
      </c>
      <c r="AS19" s="121">
        <f t="shared" si="26"/>
        <v>322.90000000000003</v>
      </c>
      <c r="AT19" s="121">
        <f t="shared" si="26"/>
        <v>28.102777777777778</v>
      </c>
      <c r="AU19" s="121">
        <f t="shared" si="26"/>
        <v>314.769</v>
      </c>
      <c r="AV19" s="121">
        <f t="shared" si="26"/>
        <v>329.3</v>
      </c>
      <c r="AW19" s="121">
        <f t="shared" si="26"/>
        <v>0.5357428514800086</v>
      </c>
      <c r="AX19" s="121">
        <f t="shared" si="26"/>
        <v>954.7554505315411</v>
      </c>
      <c r="AY19" s="121">
        <f t="shared" si="26"/>
        <v>4244.994954459343</v>
      </c>
      <c r="AZ19" s="43">
        <f t="shared" si="17"/>
        <v>20</v>
      </c>
      <c r="BA19" s="43">
        <f t="shared" si="17"/>
        <v>15</v>
      </c>
      <c r="BB19" s="43">
        <f aca="true" t="shared" si="30" ref="BB19">BB18-1</f>
        <v>19</v>
      </c>
      <c r="BC19" s="43">
        <f t="shared" si="17"/>
        <v>21</v>
      </c>
      <c r="BD19" s="43">
        <f t="shared" si="17"/>
        <v>15</v>
      </c>
      <c r="BE19" s="43">
        <f t="shared" si="17"/>
        <v>15</v>
      </c>
      <c r="BF19" s="43">
        <f t="shared" si="17"/>
        <v>15</v>
      </c>
      <c r="BG19" s="43" t="str">
        <f t="shared" si="6"/>
        <v>France</v>
      </c>
      <c r="BH19" s="43" t="str">
        <f t="shared" si="7"/>
        <v>Germany</v>
      </c>
      <c r="BI19" s="43" t="str">
        <f t="shared" si="8"/>
        <v>United Kingdom</v>
      </c>
      <c r="BJ19" s="43" t="str">
        <f t="shared" si="9"/>
        <v>Finland</v>
      </c>
      <c r="BK19" s="43" t="str">
        <f t="shared" si="1"/>
        <v>France</v>
      </c>
      <c r="BL19" s="43" t="str">
        <f t="shared" si="2"/>
        <v>Ireland</v>
      </c>
      <c r="BM19" s="43" t="str">
        <f t="shared" si="3"/>
        <v>Netherlands</v>
      </c>
      <c r="BN19" s="43">
        <f t="shared" si="10"/>
        <v>180.1</v>
      </c>
      <c r="BO19" s="121">
        <f t="shared" si="11"/>
        <v>25.33888888888889</v>
      </c>
      <c r="BP19" s="43">
        <f t="shared" si="12"/>
        <v>210.571</v>
      </c>
      <c r="BQ19" s="121">
        <f>INDEX(AV$7:AV$39,MATCH(BJ19,$AR$7:$AR$39,0),1)</f>
        <v>161.8</v>
      </c>
      <c r="BR19" s="121">
        <f t="shared" si="14"/>
        <v>0.96731526391372</v>
      </c>
      <c r="BS19" s="121">
        <f t="shared" si="15"/>
        <v>1037.2240008221843</v>
      </c>
      <c r="BT19" s="121">
        <f t="shared" si="16"/>
        <v>6962.79335772959</v>
      </c>
    </row>
    <row r="20" spans="1:72" ht="15">
      <c r="A20" s="50" t="s">
        <v>12</v>
      </c>
      <c r="B20" s="51"/>
      <c r="C20" s="92">
        <f>_xlfn.IFERROR(INDEX('Petrol Prices'!$D$12:$T$80,MATCH(Charts!$A20,'Petrol Prices'!$A$12:$A$46,0),MATCH($E$1,'Petrol Prices'!$D$9:$T$9,0)),"")</f>
        <v>191.1</v>
      </c>
      <c r="D20" s="93">
        <f>_xlfn.IFERROR(INDEX('Gas Prices'!$D$12:$T$80,MATCH(Charts!$A20,'Gas Prices'!$A$12:$A$46,0),MATCH($E$1,'Gas Prices'!$D$9:$T$9,0)),"..")</f>
        <v>25.177777777777777</v>
      </c>
      <c r="E20" s="93">
        <f>_xlfn.IFERROR(INDEX('Residential Electricity Costs'!$D$12:$U$80,MATCH(Charts!$A20,'Residential Electricity Costs'!$A$12:$A$46,0),MATCH($E$1,'Residential Electricity Costs'!$D$9:$U$9,0)),"..")</f>
        <v>264.918</v>
      </c>
      <c r="F20" s="94">
        <f>_xlfn.IFERROR(INDEX('Diesel Prices'!$D$12:$U$80,MATCH(Charts!$A20,'Diesel Prices'!$A$12:$A$46,0),MATCH($E$1,'Diesel Prices'!$D$9:$U$9,0)),"..")</f>
        <v>182.20000000000002</v>
      </c>
      <c r="G20" s="95">
        <f>_xlfn.IFERROR(INDEX('Oil Products Consumption'!$D$12:$AD$41,MATCH($A20,'Oil Products Consumption'!$A$12:$A$41,0),MATCH($E$1,'Oil Products Consumption'!$D$9:$AD$9,0)),"..")</f>
        <v>1.2177600334339618</v>
      </c>
      <c r="H20" s="95">
        <f>_xlfn.IFERROR(INDEX('Gas Consumption'!$D$12:$AD$41,MATCH($A20,'Gas Consumption'!$A$12:$A$41,0),MATCH($E$1,'Gas Consumption'!$D$9:$AD$9,0)),"..")</f>
        <v>1037.2240008221843</v>
      </c>
      <c r="I20" s="97">
        <f>_xlfn.IFERROR(INDEX('Electricity Consumption'!$D$12:$AD$41,MATCH($A20,'Electricity Consumption'!$A$12:$A$41,0),MATCH($E$1,'Electricity Consumption'!$D$9:$AD$9,0)),"..")</f>
        <v>5896.3790064535415</v>
      </c>
      <c r="AK20" s="43">
        <f>_xlfn.IFERROR(RANK(C20,C$7:C$39)+COUNTIF($C$7:C20,C20)-1,"…")</f>
        <v>18</v>
      </c>
      <c r="AL20" s="43">
        <f>_xlfn.IFERROR(RANK(D20,D$7:D$39)+COUNTIF($D$7:D20,D20)-1,"…")</f>
        <v>17</v>
      </c>
      <c r="AM20" s="43">
        <f>_xlfn.IFERROR(RANK(E20,E$7:E$39)+COUNTIF($C$7:E20,E20)-1,"…")</f>
        <v>10</v>
      </c>
      <c r="AN20" s="43">
        <f>_xlfn.IFERROR(RANK(F20,F$7:F$39)+COUNTIF($F$7:F20,F20)-1,"…")</f>
        <v>15</v>
      </c>
      <c r="AO20" s="43">
        <f>_xlfn.IFERROR(RANK(G20,G$7:G$39)+COUNTIF($G$7:G20,G20)-1,"…")</f>
        <v>11</v>
      </c>
      <c r="AP20" s="43">
        <f>_xlfn.IFERROR(RANK(H20,H$7:H$39)+COUNTIF($H$7:H20,H20)-1,"…")</f>
        <v>15</v>
      </c>
      <c r="AQ20" s="43">
        <f>_xlfn.IFERROR(RANK(I20,I$7:I$39)+COUNTIF($I$7:I20,I20)-1,"…")</f>
        <v>18</v>
      </c>
      <c r="AR20" s="43" t="s">
        <v>12</v>
      </c>
      <c r="AS20" s="121">
        <f t="shared" si="26"/>
        <v>191.1</v>
      </c>
      <c r="AT20" s="121">
        <f t="shared" si="26"/>
        <v>25.177777777777777</v>
      </c>
      <c r="AU20" s="121">
        <f t="shared" si="26"/>
        <v>264.918</v>
      </c>
      <c r="AV20" s="121">
        <f t="shared" si="26"/>
        <v>182.20000000000002</v>
      </c>
      <c r="AW20" s="121">
        <f t="shared" si="26"/>
        <v>1.2177600334339618</v>
      </c>
      <c r="AX20" s="121">
        <f t="shared" si="26"/>
        <v>1037.2240008221843</v>
      </c>
      <c r="AY20" s="121">
        <f t="shared" si="26"/>
        <v>5896.3790064535415</v>
      </c>
      <c r="AZ20" s="43">
        <f t="shared" si="17"/>
        <v>19</v>
      </c>
      <c r="BA20" s="43">
        <f t="shared" si="17"/>
        <v>14</v>
      </c>
      <c r="BB20" s="43">
        <f aca="true" t="shared" si="31" ref="BB20">BB19-1</f>
        <v>18</v>
      </c>
      <c r="BC20" s="43">
        <f t="shared" si="17"/>
        <v>20</v>
      </c>
      <c r="BD20" s="43">
        <f t="shared" si="17"/>
        <v>14</v>
      </c>
      <c r="BE20" s="43">
        <f t="shared" si="17"/>
        <v>14</v>
      </c>
      <c r="BF20" s="43">
        <f t="shared" si="17"/>
        <v>14</v>
      </c>
      <c r="BG20" s="43" t="str">
        <f t="shared" si="6"/>
        <v>Israel</v>
      </c>
      <c r="BH20" s="43" t="str">
        <f t="shared" si="7"/>
        <v>Netherlands</v>
      </c>
      <c r="BI20" s="43" t="str">
        <f t="shared" si="8"/>
        <v>Belgium</v>
      </c>
      <c r="BJ20" s="43" t="str">
        <f t="shared" si="9"/>
        <v>Sweden</v>
      </c>
      <c r="BK20" s="43" t="str">
        <f t="shared" si="1"/>
        <v>Germany</v>
      </c>
      <c r="BL20" s="43" t="str">
        <f t="shared" si="2"/>
        <v>Austria</v>
      </c>
      <c r="BM20" s="43" t="str">
        <f t="shared" si="3"/>
        <v>Germany</v>
      </c>
      <c r="BN20" s="43">
        <f t="shared" si="10"/>
        <v>190.7</v>
      </c>
      <c r="BO20" s="121">
        <f t="shared" si="11"/>
        <v>26.269444444444442</v>
      </c>
      <c r="BP20" s="43">
        <f t="shared" si="12"/>
        <v>233.718</v>
      </c>
      <c r="BQ20" s="121">
        <f t="shared" si="13"/>
        <v>165.2</v>
      </c>
      <c r="BR20" s="121">
        <f t="shared" si="14"/>
        <v>1.0150434521730338</v>
      </c>
      <c r="BS20" s="121">
        <f t="shared" si="15"/>
        <v>1042.3895524979844</v>
      </c>
      <c r="BT20" s="121">
        <f t="shared" si="16"/>
        <v>7430.909717043452</v>
      </c>
    </row>
    <row r="21" spans="1:72" ht="15">
      <c r="A21" s="50" t="s">
        <v>74</v>
      </c>
      <c r="B21" s="51"/>
      <c r="C21" s="92">
        <f>_xlfn.IFERROR(INDEX('Petrol Prices'!$D$12:$T$80,MATCH(Charts!$A21,'Petrol Prices'!$A$12:$A$46,0),MATCH($E$1,'Petrol Prices'!$D$9:$T$9,0)),"")</f>
        <v>190.7</v>
      </c>
      <c r="D21" s="93" t="str">
        <f>_xlfn.IFERROR(INDEX('Gas Prices'!$D$12:$T$80,MATCH(Charts!$A21,'Gas Prices'!$A$12:$A$46,0),MATCH($E$1,'Gas Prices'!$D$9:$T$9,0)),"..")</f>
        <v>x</v>
      </c>
      <c r="E21" s="93">
        <f>_xlfn.IFERROR(INDEX('Residential Electricity Costs'!$D$12:$U$80,MATCH(Charts!$A21,'Residential Electricity Costs'!$A$12:$A$46,0),MATCH($E$1,'Residential Electricity Costs'!$D$9:$U$9,0)),"..")</f>
        <v>154.486</v>
      </c>
      <c r="F21" s="94">
        <f>_xlfn.IFERROR(INDEX('Diesel Prices'!$D$12:$U$80,MATCH(Charts!$A21,'Diesel Prices'!$A$12:$A$46,0),MATCH($E$1,'Diesel Prices'!$D$9:$U$9,0)),"..")</f>
        <v>190.2</v>
      </c>
      <c r="G21" s="95" t="str">
        <f>_xlfn.IFERROR(INDEX('Oil Products Consumption'!$D$12:$AD$41,MATCH($A21,'Oil Products Consumption'!$A$12:$A$41,0),MATCH($E$1,'Oil Products Consumption'!$D$9:$AD$9,0)),"..")</f>
        <v>..</v>
      </c>
      <c r="H21" s="95" t="str">
        <f>_xlfn.IFERROR(INDEX('Gas Consumption'!$D$12:$AD$41,MATCH($A21,'Gas Consumption'!$A$12:$A$41,0),MATCH($E$1,'Gas Consumption'!$D$9:$AD$9,0)),"..")</f>
        <v>..</v>
      </c>
      <c r="I21" s="97" t="str">
        <f>_xlfn.IFERROR(INDEX('Electricity Consumption'!$D$12:$AD$41,MATCH($A21,'Electricity Consumption'!$A$12:$A$41,0),MATCH($E$1,'Electricity Consumption'!$D$9:$AD$9,0)),"..")</f>
        <v>..</v>
      </c>
      <c r="AK21" s="43">
        <f>_xlfn.IFERROR(RANK(C21,C$7:C$39)+COUNTIF($C$7:C21,C21)-1,"…")</f>
        <v>19</v>
      </c>
      <c r="AL21" s="43" t="str">
        <f>_xlfn.IFERROR(RANK(D21,D$7:D$39)+COUNTIF($D$7:D21,D21)-1,"…")</f>
        <v>…</v>
      </c>
      <c r="AM21" s="43">
        <f>_xlfn.IFERROR(RANK(E21,E$7:E$39)+COUNTIF($C$7:E21,E21)-1,"…")</f>
        <v>25</v>
      </c>
      <c r="AN21" s="43">
        <f>_xlfn.IFERROR(RANK(F21,F$7:F$39)+COUNTIF($F$7:F21,F21)-1,"…")</f>
        <v>14</v>
      </c>
      <c r="AO21" s="43" t="str">
        <f>_xlfn.IFERROR(RANK(G21,G$7:G$39)+COUNTIF($G$7:G21,G21)-1,"…")</f>
        <v>…</v>
      </c>
      <c r="AP21" s="43" t="str">
        <f>_xlfn.IFERROR(RANK(H21,H$7:H$39)+COUNTIF($H$7:H21,H21)-1,"…")</f>
        <v>…</v>
      </c>
      <c r="AQ21" s="43" t="str">
        <f>_xlfn.IFERROR(RANK(I21,I$7:I$39)+COUNTIF($I$7:I21,I21)-1,"…")</f>
        <v>…</v>
      </c>
      <c r="AR21" s="43" t="s">
        <v>74</v>
      </c>
      <c r="AS21" s="121">
        <f t="shared" si="26"/>
        <v>190.7</v>
      </c>
      <c r="AT21" s="121" t="str">
        <f t="shared" si="26"/>
        <v>x</v>
      </c>
      <c r="AU21" s="121">
        <f t="shared" si="26"/>
        <v>154.486</v>
      </c>
      <c r="AV21" s="121">
        <f t="shared" si="26"/>
        <v>190.2</v>
      </c>
      <c r="AW21" s="121" t="str">
        <f t="shared" si="26"/>
        <v>..</v>
      </c>
      <c r="AX21" s="121" t="str">
        <f t="shared" si="26"/>
        <v>..</v>
      </c>
      <c r="AY21" s="121" t="str">
        <f t="shared" si="26"/>
        <v>..</v>
      </c>
      <c r="AZ21" s="43">
        <f t="shared" si="17"/>
        <v>18</v>
      </c>
      <c r="BA21" s="43">
        <f t="shared" si="17"/>
        <v>13</v>
      </c>
      <c r="BB21" s="43">
        <f aca="true" t="shared" si="32" ref="BB21">BB20-1</f>
        <v>17</v>
      </c>
      <c r="BC21" s="43">
        <f t="shared" si="17"/>
        <v>19</v>
      </c>
      <c r="BD21" s="43">
        <f t="shared" si="17"/>
        <v>13</v>
      </c>
      <c r="BE21" s="43">
        <f t="shared" si="17"/>
        <v>13</v>
      </c>
      <c r="BF21" s="43">
        <f t="shared" si="17"/>
        <v>13</v>
      </c>
      <c r="BG21" s="43" t="str">
        <f t="shared" si="6"/>
        <v>Ireland</v>
      </c>
      <c r="BH21" s="43" t="str">
        <f t="shared" si="7"/>
        <v>Denmark</v>
      </c>
      <c r="BI21" s="43" t="str">
        <f t="shared" si="8"/>
        <v>Netherlands</v>
      </c>
      <c r="BJ21" s="43" t="str">
        <f t="shared" si="9"/>
        <v>Netherlands</v>
      </c>
      <c r="BK21" s="43" t="str">
        <f t="shared" si="1"/>
        <v>Japan</v>
      </c>
      <c r="BL21" s="43" t="str">
        <f t="shared" si="2"/>
        <v>Slovak Republic</v>
      </c>
      <c r="BM21" s="43" t="str">
        <f t="shared" si="3"/>
        <v>France</v>
      </c>
      <c r="BN21" s="43">
        <f t="shared" si="10"/>
        <v>191.1</v>
      </c>
      <c r="BO21" s="121">
        <f t="shared" si="11"/>
        <v>26.53611111111111</v>
      </c>
      <c r="BP21" s="43">
        <f t="shared" si="12"/>
        <v>233.796</v>
      </c>
      <c r="BQ21" s="121">
        <f t="shared" si="13"/>
        <v>171.4</v>
      </c>
      <c r="BR21" s="121">
        <f t="shared" si="14"/>
        <v>1.0390711580054155</v>
      </c>
      <c r="BS21" s="121">
        <f t="shared" si="15"/>
        <v>1073.8940755740682</v>
      </c>
      <c r="BT21" s="121">
        <f t="shared" si="16"/>
        <v>7985.354595811163</v>
      </c>
    </row>
    <row r="22" spans="1:72" ht="15">
      <c r="A22" s="50" t="s">
        <v>13</v>
      </c>
      <c r="B22" s="51"/>
      <c r="C22" s="92">
        <f>_xlfn.IFERROR(INDEX('Petrol Prices'!$D$12:$T$80,MATCH(Charts!$A22,'Petrol Prices'!$A$12:$A$46,0),MATCH($E$1,'Petrol Prices'!$D$9:$T$9,0)),"")</f>
        <v>229.5</v>
      </c>
      <c r="D22" s="93" t="str">
        <f>_xlfn.IFERROR(INDEX('Gas Prices'!$D$12:$T$80,MATCH(Charts!$A22,'Gas Prices'!$A$12:$A$46,0),MATCH($E$1,'Gas Prices'!$D$9:$T$9,0)),"..")</f>
        <v>..</v>
      </c>
      <c r="E22" s="93">
        <f>_xlfn.IFERROR(INDEX('Residential Electricity Costs'!$D$12:$U$80,MATCH(Charts!$A22,'Residential Electricity Costs'!$A$12:$A$46,0),MATCH($E$1,'Residential Electricity Costs'!$D$9:$U$9,0)),"..")</f>
        <v>302.155</v>
      </c>
      <c r="F22" s="94">
        <f>_xlfn.IFERROR(INDEX('Diesel Prices'!$D$12:$U$80,MATCH(Charts!$A22,'Diesel Prices'!$A$12:$A$46,0),MATCH($E$1,'Diesel Prices'!$D$9:$U$9,0)),"..")</f>
        <v>217.60000000000002</v>
      </c>
      <c r="G22" s="95">
        <f>_xlfn.IFERROR(INDEX('Oil Products Consumption'!$D$12:$AD$41,MATCH($A22,'Oil Products Consumption'!$A$12:$A$41,0),MATCH($E$1,'Oil Products Consumption'!$D$9:$AD$9,0)),"..")</f>
        <v>0.7755565801323265</v>
      </c>
      <c r="H22" s="95">
        <f>_xlfn.IFERROR(INDEX('Gas Consumption'!$D$12:$AD$41,MATCH($A22,'Gas Consumption'!$A$12:$A$41,0),MATCH($E$1,'Gas Consumption'!$D$9:$AD$9,0)),"..")</f>
        <v>1142.660968776615</v>
      </c>
      <c r="I22" s="97">
        <f>_xlfn.IFERROR(INDEX('Electricity Consumption'!$D$12:$AD$41,MATCH($A22,'Electricity Consumption'!$A$12:$A$41,0),MATCH($E$1,'Electricity Consumption'!$D$9:$AD$9,0)),"..")</f>
        <v>5366.780619793694</v>
      </c>
      <c r="AK22" s="43">
        <f>_xlfn.IFERROR(RANK(C22,C$7:C$39)+COUNTIF($C$7:C22,C22)-1,"…")</f>
        <v>11</v>
      </c>
      <c r="AL22" s="43" t="str">
        <f>_xlfn.IFERROR(RANK(D22,D$7:D$39)+COUNTIF($D$7:D22,D22)-1,"…")</f>
        <v>…</v>
      </c>
      <c r="AM22" s="43">
        <f>_xlfn.IFERROR(RANK(E22,E$7:E$39)+COUNTIF($C$7:E22,E22)-1,"…")</f>
        <v>7</v>
      </c>
      <c r="AN22" s="43">
        <f>_xlfn.IFERROR(RANK(F22,F$7:F$39)+COUNTIF($F$7:F22,F22)-1,"…")</f>
        <v>9</v>
      </c>
      <c r="AO22" s="43">
        <f>_xlfn.IFERROR(RANK(G22,G$7:G$39)+COUNTIF($G$7:G22,G22)-1,"…")</f>
        <v>18</v>
      </c>
      <c r="AP22" s="43">
        <f>_xlfn.IFERROR(RANK(H22,H$7:H$39)+COUNTIF($H$7:H22,H22)-1,"…")</f>
        <v>10</v>
      </c>
      <c r="AQ22" s="43">
        <f>_xlfn.IFERROR(RANK(I22,I$7:I$39)+COUNTIF($I$7:I22,I22)-1,"…")</f>
        <v>21</v>
      </c>
      <c r="AR22" s="43" t="s">
        <v>13</v>
      </c>
      <c r="AS22" s="121">
        <f t="shared" si="26"/>
        <v>229.5</v>
      </c>
      <c r="AT22" s="121" t="str">
        <f t="shared" si="26"/>
        <v>..</v>
      </c>
      <c r="AU22" s="121">
        <f t="shared" si="26"/>
        <v>302.155</v>
      </c>
      <c r="AV22" s="121">
        <f t="shared" si="26"/>
        <v>217.60000000000002</v>
      </c>
      <c r="AW22" s="121">
        <f t="shared" si="26"/>
        <v>0.7755565801323265</v>
      </c>
      <c r="AX22" s="121">
        <f t="shared" si="26"/>
        <v>1142.660968776615</v>
      </c>
      <c r="AY22" s="121">
        <f t="shared" si="26"/>
        <v>5366.780619793694</v>
      </c>
      <c r="AZ22" s="43">
        <f t="shared" si="17"/>
        <v>17</v>
      </c>
      <c r="BA22" s="43">
        <f t="shared" si="17"/>
        <v>12</v>
      </c>
      <c r="BB22" s="43">
        <f aca="true" t="shared" si="33" ref="BB22">BB21-1</f>
        <v>16</v>
      </c>
      <c r="BC22" s="43">
        <f t="shared" si="17"/>
        <v>18</v>
      </c>
      <c r="BD22" s="43">
        <f t="shared" si="17"/>
        <v>12</v>
      </c>
      <c r="BE22" s="43">
        <f t="shared" si="17"/>
        <v>12</v>
      </c>
      <c r="BF22" s="43">
        <f t="shared" si="17"/>
        <v>12</v>
      </c>
      <c r="BG22" s="43" t="str">
        <f t="shared" si="6"/>
        <v>United Kingdom</v>
      </c>
      <c r="BH22" s="43" t="str">
        <f t="shared" si="7"/>
        <v>*New Zealand</v>
      </c>
      <c r="BI22" s="43" t="str">
        <f t="shared" si="8"/>
        <v>Japan</v>
      </c>
      <c r="BJ22" s="43" t="str">
        <f t="shared" si="9"/>
        <v>Chile</v>
      </c>
      <c r="BK22" s="43" t="str">
        <f t="shared" si="1"/>
        <v>Sweden</v>
      </c>
      <c r="BL22" s="43" t="str">
        <f t="shared" si="2"/>
        <v>*New Zealand</v>
      </c>
      <c r="BM22" s="43" t="str">
        <f t="shared" si="3"/>
        <v>Japan</v>
      </c>
      <c r="BN22" s="43">
        <f t="shared" si="10"/>
        <v>192</v>
      </c>
      <c r="BO22" s="121">
        <f t="shared" si="11"/>
        <v>27.041666666666664</v>
      </c>
      <c r="BP22" s="43">
        <f t="shared" si="12"/>
        <v>238.395</v>
      </c>
      <c r="BQ22" s="121">
        <f t="shared" si="13"/>
        <v>173.10000000000002</v>
      </c>
      <c r="BR22" s="121">
        <f t="shared" si="14"/>
        <v>1.0980176391822614</v>
      </c>
      <c r="BS22" s="121">
        <f t="shared" si="15"/>
        <v>1083.857592895184</v>
      </c>
      <c r="BT22" s="121">
        <f t="shared" si="16"/>
        <v>8323.398078985518</v>
      </c>
    </row>
    <row r="23" spans="1:72" ht="15">
      <c r="A23" s="50" t="s">
        <v>14</v>
      </c>
      <c r="B23" s="51"/>
      <c r="C23" s="92" t="str">
        <f>_xlfn.IFERROR(INDEX('Petrol Prices'!$D$12:$T$80,MATCH(Charts!$A23,'Petrol Prices'!$A$12:$A$46,0),MATCH($E$1,'Petrol Prices'!$D$9:$T$9,0)),"")</f>
        <v>..</v>
      </c>
      <c r="D23" s="93" t="str">
        <f>_xlfn.IFERROR(INDEX('Gas Prices'!$D$12:$T$80,MATCH(Charts!$A23,'Gas Prices'!$A$12:$A$46,0),MATCH($E$1,'Gas Prices'!$D$9:$T$9,0)),"..")</f>
        <v>..</v>
      </c>
      <c r="E23" s="93">
        <f>_xlfn.IFERROR(INDEX('Residential Electricity Costs'!$D$12:$U$80,MATCH(Charts!$A23,'Residential Electricity Costs'!$A$12:$A$46,0),MATCH($E$1,'Residential Electricity Costs'!$D$9:$U$9,0)),"..")</f>
        <v>238.395</v>
      </c>
      <c r="F23" s="94">
        <f>_xlfn.IFERROR(INDEX('Diesel Prices'!$D$12:$U$80,MATCH(Charts!$A23,'Diesel Prices'!$A$12:$A$46,0),MATCH($E$1,'Diesel Prices'!$D$9:$U$9,0)),"..")</f>
        <v>129.9</v>
      </c>
      <c r="G23" s="95">
        <f>_xlfn.IFERROR(INDEX('Oil Products Consumption'!$D$12:$AD$41,MATCH($A23,'Oil Products Consumption'!$A$12:$A$41,0),MATCH($E$1,'Oil Products Consumption'!$D$9:$AD$9,0)),"..")</f>
        <v>1.0390711580054155</v>
      </c>
      <c r="H23" s="95">
        <f>_xlfn.IFERROR(INDEX('Gas Consumption'!$D$12:$AD$41,MATCH($A23,'Gas Consumption'!$A$12:$A$41,0),MATCH($E$1,'Gas Consumption'!$D$9:$AD$9,0)),"..")</f>
        <v>1032.615518328339</v>
      </c>
      <c r="I23" s="97">
        <f>_xlfn.IFERROR(INDEX('Electricity Consumption'!$D$12:$AD$41,MATCH($A23,'Electricity Consumption'!$A$12:$A$41,0),MATCH($E$1,'Electricity Consumption'!$D$9:$AD$9,0)),"..")</f>
        <v>8323.398078985518</v>
      </c>
      <c r="AK23" s="43" t="str">
        <f>_xlfn.IFERROR(RANK(C23,C$7:C$39)+COUNTIF($C$7:C23,C23)-1,"…")</f>
        <v>…</v>
      </c>
      <c r="AL23" s="43" t="str">
        <f>_xlfn.IFERROR(RANK(D23,D$7:D$39)+COUNTIF($D$7:D23,D23)-1,"…")</f>
        <v>…</v>
      </c>
      <c r="AM23" s="43">
        <f>_xlfn.IFERROR(RANK(E23,E$7:E$39)+COUNTIF($C$7:E23,E23)-1,"…")</f>
        <v>16</v>
      </c>
      <c r="AN23" s="43">
        <f>_xlfn.IFERROR(RANK(F23,F$7:F$39)+COUNTIF($F$7:F23,F23)-1,"…")</f>
        <v>29</v>
      </c>
      <c r="AO23" s="43">
        <f>_xlfn.IFERROR(RANK(G23,G$7:G$39)+COUNTIF($G$7:G23,G23)-1,"…")</f>
        <v>13</v>
      </c>
      <c r="AP23" s="43">
        <f>_xlfn.IFERROR(RANK(H23,H$7:H$39)+COUNTIF($H$7:H23,H23)-1,"…")</f>
        <v>16</v>
      </c>
      <c r="AQ23" s="43">
        <f>_xlfn.IFERROR(RANK(I23,I$7:I$39)+COUNTIF($I$7:I23,I23)-1,"…")</f>
        <v>12</v>
      </c>
      <c r="AR23" s="43" t="s">
        <v>14</v>
      </c>
      <c r="AS23" s="121" t="str">
        <f t="shared" si="26"/>
        <v>..</v>
      </c>
      <c r="AT23" s="121" t="str">
        <f t="shared" si="26"/>
        <v>..</v>
      </c>
      <c r="AU23" s="121">
        <f t="shared" si="26"/>
        <v>238.395</v>
      </c>
      <c r="AV23" s="121">
        <f t="shared" si="26"/>
        <v>129.9</v>
      </c>
      <c r="AW23" s="121">
        <f t="shared" si="26"/>
        <v>1.0390711580054155</v>
      </c>
      <c r="AX23" s="121">
        <f t="shared" si="26"/>
        <v>1032.615518328339</v>
      </c>
      <c r="AY23" s="121">
        <f t="shared" si="26"/>
        <v>8323.398078985518</v>
      </c>
      <c r="AZ23" s="43">
        <f t="shared" si="17"/>
        <v>16</v>
      </c>
      <c r="BA23" s="43">
        <f t="shared" si="17"/>
        <v>11</v>
      </c>
      <c r="BB23" s="43">
        <f aca="true" t="shared" si="34" ref="BB23">BB22-1</f>
        <v>15</v>
      </c>
      <c r="BC23" s="43">
        <f t="shared" si="17"/>
        <v>17</v>
      </c>
      <c r="BD23" s="43">
        <f t="shared" si="17"/>
        <v>11</v>
      </c>
      <c r="BE23" s="43">
        <f t="shared" si="17"/>
        <v>11</v>
      </c>
      <c r="BF23" s="43">
        <f t="shared" si="17"/>
        <v>11</v>
      </c>
      <c r="BG23" s="43" t="str">
        <f t="shared" si="6"/>
        <v>Belgium</v>
      </c>
      <c r="BH23" s="43" t="str">
        <f t="shared" si="7"/>
        <v>Korea</v>
      </c>
      <c r="BI23" s="43" t="str">
        <f t="shared" si="8"/>
        <v>Estonia</v>
      </c>
      <c r="BJ23" s="43" t="str">
        <f t="shared" si="9"/>
        <v>Belgium</v>
      </c>
      <c r="BK23" s="43" t="str">
        <f t="shared" si="1"/>
        <v>Ireland</v>
      </c>
      <c r="BL23" s="43" t="str">
        <f t="shared" si="2"/>
        <v>Germany</v>
      </c>
      <c r="BM23" s="43" t="str">
        <f t="shared" si="3"/>
        <v>Belgium</v>
      </c>
      <c r="BN23" s="43">
        <f t="shared" si="10"/>
        <v>194.2</v>
      </c>
      <c r="BO23" s="121">
        <f t="shared" si="11"/>
        <v>27.249999999999996</v>
      </c>
      <c r="BP23" s="43">
        <f t="shared" si="12"/>
        <v>239.116</v>
      </c>
      <c r="BQ23" s="121">
        <f t="shared" si="13"/>
        <v>173.6</v>
      </c>
      <c r="BR23" s="121">
        <f t="shared" si="14"/>
        <v>1.2177600334339618</v>
      </c>
      <c r="BS23" s="121">
        <f t="shared" si="15"/>
        <v>1103.622498779485</v>
      </c>
      <c r="BT23" s="121">
        <f t="shared" si="16"/>
        <v>8953.715090420888</v>
      </c>
    </row>
    <row r="24" spans="1:72" ht="15">
      <c r="A24" s="50" t="s">
        <v>15</v>
      </c>
      <c r="B24" s="51"/>
      <c r="C24" s="92">
        <f>_xlfn.IFERROR(INDEX('Petrol Prices'!$D$12:$T$80,MATCH(Charts!$A24,'Petrol Prices'!$A$12:$A$46,0),MATCH($E$1,'Petrol Prices'!$D$9:$T$9,0)),"")</f>
        <v>257.6</v>
      </c>
      <c r="D24" s="93">
        <f>_xlfn.IFERROR(INDEX('Gas Prices'!$D$12:$T$80,MATCH(Charts!$A24,'Gas Prices'!$A$12:$A$46,0),MATCH($E$1,'Gas Prices'!$D$9:$T$9,0)),"..")</f>
        <v>27.249999999999996</v>
      </c>
      <c r="E24" s="93">
        <f>_xlfn.IFERROR(INDEX('Residential Electricity Costs'!$D$12:$U$80,MATCH(Charts!$A24,'Residential Electricity Costs'!$A$12:$A$46,0),MATCH($E$1,'Residential Electricity Costs'!$D$9:$U$9,0)),"..")</f>
        <v>129.095</v>
      </c>
      <c r="F24" s="94">
        <f>_xlfn.IFERROR(INDEX('Diesel Prices'!$D$12:$U$80,MATCH(Charts!$A24,'Diesel Prices'!$A$12:$A$46,0),MATCH($E$1,'Diesel Prices'!$D$9:$U$9,0)),"..")</f>
        <v>201.10000000000002</v>
      </c>
      <c r="G24" s="95">
        <f>_xlfn.IFERROR(INDEX('Oil Products Consumption'!$D$12:$AD$41,MATCH($A24,'Oil Products Consumption'!$A$12:$A$41,0),MATCH($E$1,'Oil Products Consumption'!$D$9:$AD$9,0)),"..")</f>
        <v>0.8768015934894601</v>
      </c>
      <c r="H24" s="95">
        <f>_xlfn.IFERROR(INDEX('Gas Consumption'!$D$12:$AD$41,MATCH($A24,'Gas Consumption'!$A$12:$A$41,0),MATCH($E$1,'Gas Consumption'!$D$9:$AD$9,0)),"..")</f>
        <v>1191.9059961818564</v>
      </c>
      <c r="I24" s="97">
        <f>_xlfn.IFERROR(INDEX('Electricity Consumption'!$D$12:$AD$41,MATCH($A24,'Electricity Consumption'!$A$12:$A$41,0),MATCH($E$1,'Electricity Consumption'!$D$9:$AD$9,0)),"..")</f>
        <v>11013.619941479968</v>
      </c>
      <c r="AK24" s="43">
        <f>_xlfn.IFERROR(RANK(C24,C$7:C$39)+COUNTIF($C$7:C24,C24)-1,"…")</f>
        <v>8</v>
      </c>
      <c r="AL24" s="43">
        <f>_xlfn.IFERROR(RANK(D24,D$7:D$39)+COUNTIF($D$7:D24,D24)-1,"…")</f>
        <v>11</v>
      </c>
      <c r="AM24" s="43">
        <f>_xlfn.IFERROR(RANK(E24,E$7:E$39)+COUNTIF($C$7:E24,E24)-1,"…")</f>
        <v>28</v>
      </c>
      <c r="AN24" s="43">
        <f>_xlfn.IFERROR(RANK(F24,F$7:F$39)+COUNTIF($F$7:F24,F24)-1,"…")</f>
        <v>11</v>
      </c>
      <c r="AO24" s="43">
        <f>_xlfn.IFERROR(RANK(G24,G$7:G$39)+COUNTIF($G$7:G24,G24)-1,"…")</f>
        <v>17</v>
      </c>
      <c r="AP24" s="43">
        <f>_xlfn.IFERROR(RANK(H24,H$7:H$39)+COUNTIF($H$7:H24,H24)-1,"…")</f>
        <v>9</v>
      </c>
      <c r="AQ24" s="43">
        <f>_xlfn.IFERROR(RANK(I24,I$7:I$39)+COUNTIF($I$7:I24,I24)-1,"…")</f>
        <v>8</v>
      </c>
      <c r="AR24" s="43" t="s">
        <v>15</v>
      </c>
      <c r="AS24" s="121">
        <f t="shared" si="26"/>
        <v>257.6</v>
      </c>
      <c r="AT24" s="121">
        <f t="shared" si="26"/>
        <v>27.249999999999996</v>
      </c>
      <c r="AU24" s="121">
        <f t="shared" si="26"/>
        <v>129.095</v>
      </c>
      <c r="AV24" s="121">
        <f t="shared" si="26"/>
        <v>201.10000000000002</v>
      </c>
      <c r="AW24" s="121">
        <f t="shared" si="26"/>
        <v>0.8768015934894601</v>
      </c>
      <c r="AX24" s="121">
        <f t="shared" si="26"/>
        <v>1191.9059961818564</v>
      </c>
      <c r="AY24" s="121">
        <f t="shared" si="26"/>
        <v>11013.619941479968</v>
      </c>
      <c r="AZ24" s="43">
        <f aca="true" t="shared" si="35" ref="AZ24:BB39">AZ23-1</f>
        <v>15</v>
      </c>
      <c r="BA24" s="43">
        <f aca="true" t="shared" si="36" ref="BA24:BA39">BA23-1</f>
        <v>10</v>
      </c>
      <c r="BB24" s="43">
        <f t="shared" si="35"/>
        <v>14</v>
      </c>
      <c r="BC24" s="43">
        <f aca="true" t="shared" si="37" ref="BC24:BC39">BC23-1</f>
        <v>16</v>
      </c>
      <c r="BD24" s="43">
        <f aca="true" t="shared" si="38" ref="BD24:BD39">BD23-1</f>
        <v>10</v>
      </c>
      <c r="BE24" s="43">
        <f aca="true" t="shared" si="39" ref="BE24:BF39">BE23-1</f>
        <v>10</v>
      </c>
      <c r="BF24" s="43">
        <f t="shared" si="39"/>
        <v>10</v>
      </c>
      <c r="BG24" s="43" t="str">
        <f t="shared" si="6"/>
        <v>Germany</v>
      </c>
      <c r="BH24" s="43" t="str">
        <f t="shared" si="7"/>
        <v>Hungary</v>
      </c>
      <c r="BI24" s="43" t="str">
        <f t="shared" si="8"/>
        <v>Chile</v>
      </c>
      <c r="BJ24" s="43" t="str">
        <f t="shared" si="9"/>
        <v>Germany</v>
      </c>
      <c r="BK24" s="43" t="str">
        <f t="shared" si="1"/>
        <v>Austria</v>
      </c>
      <c r="BL24" s="43" t="str">
        <f t="shared" si="2"/>
        <v>Italy</v>
      </c>
      <c r="BM24" s="43" t="str">
        <f t="shared" si="3"/>
        <v>Austria</v>
      </c>
      <c r="BN24" s="43">
        <f t="shared" si="10"/>
        <v>201.29999999999998</v>
      </c>
      <c r="BO24" s="121">
        <f t="shared" si="11"/>
        <v>28.102777777777778</v>
      </c>
      <c r="BP24" s="43">
        <f t="shared" si="12"/>
        <v>240.457</v>
      </c>
      <c r="BQ24" s="121">
        <f t="shared" si="13"/>
        <v>180.1</v>
      </c>
      <c r="BR24" s="121">
        <f t="shared" si="14"/>
        <v>1.2644669935922805</v>
      </c>
      <c r="BS24" s="121">
        <f t="shared" si="15"/>
        <v>1142.660968776615</v>
      </c>
      <c r="BT24" s="121">
        <f t="shared" si="16"/>
        <v>9190.617061352435</v>
      </c>
    </row>
    <row r="25" spans="1:72" ht="15">
      <c r="A25" s="50" t="s">
        <v>16</v>
      </c>
      <c r="B25" s="51"/>
      <c r="C25" s="92">
        <f>_xlfn.IFERROR(INDEX('Petrol Prices'!$D$12:$T$80,MATCH(Charts!$A25,'Petrol Prices'!$A$12:$A$46,0),MATCH($E$1,'Petrol Prices'!$D$9:$T$9,0)),"")</f>
        <v>145.79999999999998</v>
      </c>
      <c r="D25" s="93">
        <f>_xlfn.IFERROR(INDEX('Gas Prices'!$D$12:$T$80,MATCH(Charts!$A25,'Gas Prices'!$A$12:$A$46,0),MATCH($E$1,'Gas Prices'!$D$9:$T$9,0)),"..")</f>
        <v>17.969444444444445</v>
      </c>
      <c r="E25" s="93">
        <f>_xlfn.IFERROR(INDEX('Residential Electricity Costs'!$D$12:$U$80,MATCH(Charts!$A25,'Residential Electricity Costs'!$A$12:$A$46,0),MATCH($E$1,'Residential Electricity Costs'!$D$9:$U$9,0)),"..")</f>
        <v>170.191</v>
      </c>
      <c r="F25" s="94">
        <f>_xlfn.IFERROR(INDEX('Diesel Prices'!$D$12:$U$80,MATCH(Charts!$A25,'Diesel Prices'!$A$12:$A$46,0),MATCH($E$1,'Diesel Prices'!$D$9:$U$9,0)),"..")</f>
        <v>133.1</v>
      </c>
      <c r="G25" s="95">
        <f>_xlfn.IFERROR(INDEX('Oil Products Consumption'!$D$12:$AD$41,MATCH($A25,'Oil Products Consumption'!$A$12:$A$41,0),MATCH($E$1,'Oil Products Consumption'!$D$9:$AD$9,0)),"..")</f>
        <v>4.620655631994593</v>
      </c>
      <c r="H25" s="95">
        <f>_xlfn.IFERROR(INDEX('Gas Consumption'!$D$12:$AD$41,MATCH($A25,'Gas Consumption'!$A$12:$A$41,0),MATCH($E$1,'Gas Consumption'!$D$9:$AD$9,0)),"..")</f>
        <v>2124.9434442218444</v>
      </c>
      <c r="I25" s="97">
        <f>_xlfn.IFERROR(INDEX('Electricity Consumption'!$D$12:$AD$41,MATCH($A25,'Electricity Consumption'!$A$12:$A$41,0),MATCH($E$1,'Electricity Consumption'!$D$9:$AD$9,0)),"..")</f>
        <v>15147.748328678364</v>
      </c>
      <c r="AK25" s="43">
        <f>_xlfn.IFERROR(RANK(C25,C$7:C$39)+COUNTIF($C$7:C25,C25)-1,"…")</f>
        <v>28</v>
      </c>
      <c r="AL25" s="43">
        <f>_xlfn.IFERROR(RANK(D25,D$7:D$39)+COUNTIF($D$7:D25,D25)-1,"…")</f>
        <v>23</v>
      </c>
      <c r="AM25" s="43">
        <f>_xlfn.IFERROR(RANK(E25,E$7:E$39)+COUNTIF($C$7:E25,E25)-1,"…")</f>
        <v>23</v>
      </c>
      <c r="AN25" s="43">
        <f>_xlfn.IFERROR(RANK(F25,F$7:F$39)+COUNTIF($F$7:F25,F25)-1,"…")</f>
        <v>28</v>
      </c>
      <c r="AO25" s="43">
        <f>_xlfn.IFERROR(RANK(G25,G$7:G$39)+COUNTIF($G$7:G25,G25)-1,"…")</f>
        <v>1</v>
      </c>
      <c r="AP25" s="43">
        <f>_xlfn.IFERROR(RANK(H25,H$7:H$39)+COUNTIF($H$7:H25,H25)-1,"…")</f>
        <v>4</v>
      </c>
      <c r="AQ25" s="43">
        <f>_xlfn.IFERROR(RANK(I25,I$7:I$39)+COUNTIF($I$7:I25,I25)-1,"…")</f>
        <v>4</v>
      </c>
      <c r="AR25" s="43" t="s">
        <v>16</v>
      </c>
      <c r="AS25" s="121">
        <f t="shared" si="26"/>
        <v>145.79999999999998</v>
      </c>
      <c r="AT25" s="121">
        <f t="shared" si="26"/>
        <v>17.969444444444445</v>
      </c>
      <c r="AU25" s="121">
        <f t="shared" si="26"/>
        <v>170.191</v>
      </c>
      <c r="AV25" s="121">
        <f t="shared" si="26"/>
        <v>133.1</v>
      </c>
      <c r="AW25" s="121">
        <f t="shared" si="26"/>
        <v>4.620655631994593</v>
      </c>
      <c r="AX25" s="121">
        <f t="shared" si="26"/>
        <v>2124.9434442218444</v>
      </c>
      <c r="AY25" s="121">
        <f t="shared" si="26"/>
        <v>15147.748328678364</v>
      </c>
      <c r="AZ25" s="43">
        <f t="shared" si="35"/>
        <v>14</v>
      </c>
      <c r="BA25" s="43">
        <f t="shared" si="36"/>
        <v>9</v>
      </c>
      <c r="BB25" s="43">
        <f t="shared" si="35"/>
        <v>13</v>
      </c>
      <c r="BC25" s="43">
        <f t="shared" si="37"/>
        <v>15</v>
      </c>
      <c r="BD25" s="43">
        <f t="shared" si="38"/>
        <v>9</v>
      </c>
      <c r="BE25" s="43">
        <f t="shared" si="39"/>
        <v>9</v>
      </c>
      <c r="BF25" s="43">
        <f t="shared" si="39"/>
        <v>9</v>
      </c>
      <c r="BG25" s="43" t="str">
        <f t="shared" si="6"/>
        <v>Netherlands</v>
      </c>
      <c r="BH25" s="43" t="str">
        <f t="shared" si="7"/>
        <v>Slovak Republic</v>
      </c>
      <c r="BI25" s="43" t="str">
        <f t="shared" si="8"/>
        <v>Austria</v>
      </c>
      <c r="BJ25" s="43" t="str">
        <f t="shared" si="9"/>
        <v>Ireland</v>
      </c>
      <c r="BK25" s="43" t="str">
        <f t="shared" si="1"/>
        <v>Denmark</v>
      </c>
      <c r="BL25" s="43" t="str">
        <f t="shared" si="2"/>
        <v>Korea</v>
      </c>
      <c r="BM25" s="43" t="str">
        <f t="shared" si="3"/>
        <v>*New Zealand</v>
      </c>
      <c r="BN25" s="43">
        <f t="shared" si="10"/>
        <v>209.50000000000003</v>
      </c>
      <c r="BO25" s="121">
        <f t="shared" si="11"/>
        <v>29.09722222222222</v>
      </c>
      <c r="BP25" s="43">
        <f t="shared" si="12"/>
        <v>242.706</v>
      </c>
      <c r="BQ25" s="121">
        <f t="shared" si="13"/>
        <v>182.20000000000002</v>
      </c>
      <c r="BR25" s="121">
        <f t="shared" si="14"/>
        <v>1.2657357608776247</v>
      </c>
      <c r="BS25" s="121">
        <f t="shared" si="15"/>
        <v>1191.9059961818564</v>
      </c>
      <c r="BT25" s="121">
        <f t="shared" si="16"/>
        <v>9496.95803882974</v>
      </c>
    </row>
    <row r="26" spans="1:72" ht="15">
      <c r="A26" s="50" t="s">
        <v>17</v>
      </c>
      <c r="B26" s="51"/>
      <c r="C26" s="92">
        <f>_xlfn.IFERROR(INDEX('Petrol Prices'!$D$12:$T$80,MATCH(Charts!$A26,'Petrol Prices'!$A$12:$A$46,0),MATCH($E$1,'Petrol Prices'!$D$9:$T$9,0)),"")</f>
        <v>149.2</v>
      </c>
      <c r="D26" s="93">
        <f>_xlfn.IFERROR(INDEX('Gas Prices'!$D$12:$T$80,MATCH(Charts!$A26,'Gas Prices'!$A$12:$A$46,0),MATCH($E$1,'Gas Prices'!$D$9:$T$9,0)),"..")</f>
        <v>15.499999999999998</v>
      </c>
      <c r="E26" s="93">
        <f>_xlfn.IFERROR(INDEX('Residential Electricity Costs'!$D$12:$U$80,MATCH(Charts!$A26,'Residential Electricity Costs'!$A$12:$A$46,0),MATCH($E$1,'Residential Electricity Costs'!$D$9:$U$9,0)),"..")</f>
        <v>144.262</v>
      </c>
      <c r="F26" s="94">
        <f>_xlfn.IFERROR(INDEX('Diesel Prices'!$D$12:$U$80,MATCH(Charts!$A26,'Diesel Prices'!$A$12:$A$46,0),MATCH($E$1,'Diesel Prices'!$D$9:$U$9,0)),"..")</f>
        <v>145.9</v>
      </c>
      <c r="G26" s="95">
        <f>_xlfn.IFERROR(INDEX('Oil Products Consumption'!$D$12:$AD$41,MATCH($A26,'Oil Products Consumption'!$A$12:$A$41,0),MATCH($E$1,'Oil Products Consumption'!$D$9:$AD$9,0)),"..")</f>
        <v>0.6224213342080813</v>
      </c>
      <c r="H26" s="95">
        <f>_xlfn.IFERROR(INDEX('Gas Consumption'!$D$12:$AD$41,MATCH($A26,'Gas Consumption'!$A$12:$A$41,0),MATCH($E$1,'Gas Consumption'!$D$9:$AD$9,0)),"..")</f>
        <v>573.3053987217127</v>
      </c>
      <c r="I26" s="97">
        <f>_xlfn.IFERROR(INDEX('Electricity Consumption'!$D$12:$AD$41,MATCH($A26,'Electricity Consumption'!$A$12:$A$41,0),MATCH($E$1,'Electricity Consumption'!$D$9:$AD$9,0)),"..")</f>
        <v>2461.8192420779073</v>
      </c>
      <c r="AK26" s="43">
        <f>_xlfn.IFERROR(RANK(C26,C$7:C$39)+COUNTIF($C$7:C26,C26)-1,"…")</f>
        <v>27</v>
      </c>
      <c r="AL26" s="43">
        <f>_xlfn.IFERROR(RANK(D26,D$7:D$39)+COUNTIF($D$7:D26,D26)-1,"…")</f>
        <v>24</v>
      </c>
      <c r="AM26" s="43">
        <f>_xlfn.IFERROR(RANK(E26,E$7:E$39)+COUNTIF($C$7:E26,E26)-1,"…")</f>
        <v>26</v>
      </c>
      <c r="AN26" s="43">
        <f>_xlfn.IFERROR(RANK(F26,F$7:F$39)+COUNTIF($F$7:F26,F26)-1,"…")</f>
        <v>25</v>
      </c>
      <c r="AO26" s="43">
        <f>_xlfn.IFERROR(RANK(G26,G$7:G$39)+COUNTIF($G$7:G26,G26)-1,"…")</f>
        <v>23</v>
      </c>
      <c r="AP26" s="43">
        <f>_xlfn.IFERROR(RANK(H26,H$7:H$39)+COUNTIF($H$7:H26,H26)-1,"…")</f>
        <v>23</v>
      </c>
      <c r="AQ26" s="43">
        <f>_xlfn.IFERROR(RANK(I26,I$7:I$39)+COUNTIF($I$7:I26,I26)-1,"…")</f>
        <v>27</v>
      </c>
      <c r="AR26" s="43" t="s">
        <v>17</v>
      </c>
      <c r="AS26" s="121">
        <f aca="true" t="shared" si="40" ref="AS26:AY39">INDEX($C$6:$I$39,MATCH($A26,$A$6:$A$39,0),AS$5)</f>
        <v>149.2</v>
      </c>
      <c r="AT26" s="121">
        <f t="shared" si="40"/>
        <v>15.499999999999998</v>
      </c>
      <c r="AU26" s="121">
        <f t="shared" si="40"/>
        <v>144.262</v>
      </c>
      <c r="AV26" s="121">
        <f t="shared" si="40"/>
        <v>145.9</v>
      </c>
      <c r="AW26" s="121">
        <f t="shared" si="40"/>
        <v>0.6224213342080813</v>
      </c>
      <c r="AX26" s="121">
        <f t="shared" si="40"/>
        <v>573.3053987217127</v>
      </c>
      <c r="AY26" s="121">
        <f t="shared" si="40"/>
        <v>2461.8192420779073</v>
      </c>
      <c r="AZ26" s="43">
        <f t="shared" si="35"/>
        <v>13</v>
      </c>
      <c r="BA26" s="43">
        <f t="shared" si="36"/>
        <v>8</v>
      </c>
      <c r="BB26" s="43">
        <f t="shared" si="35"/>
        <v>12</v>
      </c>
      <c r="BC26" s="43">
        <f t="shared" si="37"/>
        <v>14</v>
      </c>
      <c r="BD26" s="43">
        <f t="shared" si="38"/>
        <v>8</v>
      </c>
      <c r="BE26" s="43">
        <f t="shared" si="39"/>
        <v>8</v>
      </c>
      <c r="BF26" s="43">
        <f t="shared" si="39"/>
        <v>8</v>
      </c>
      <c r="BG26" s="43" t="str">
        <f t="shared" si="6"/>
        <v>Spain</v>
      </c>
      <c r="BH26" s="43" t="str">
        <f t="shared" si="7"/>
        <v>Slovenia</v>
      </c>
      <c r="BI26" s="43" t="str">
        <f t="shared" si="8"/>
        <v>Greece</v>
      </c>
      <c r="BJ26" s="43" t="str">
        <f t="shared" si="9"/>
        <v>Israel</v>
      </c>
      <c r="BK26" s="43" t="str">
        <f t="shared" si="1"/>
        <v>*New Zealand</v>
      </c>
      <c r="BL26" s="43" t="str">
        <f t="shared" si="2"/>
        <v>Norway</v>
      </c>
      <c r="BM26" s="43" t="str">
        <f t="shared" si="3"/>
        <v>Korea</v>
      </c>
      <c r="BN26" s="43">
        <f t="shared" si="10"/>
        <v>210.5</v>
      </c>
      <c r="BO26" s="121">
        <f t="shared" si="11"/>
        <v>32.06111111111111</v>
      </c>
      <c r="BP26" s="43">
        <f t="shared" si="12"/>
        <v>252.886</v>
      </c>
      <c r="BQ26" s="121">
        <f t="shared" si="13"/>
        <v>190.2</v>
      </c>
      <c r="BR26" s="121">
        <f t="shared" si="14"/>
        <v>1.2727028719692224</v>
      </c>
      <c r="BS26" s="121">
        <f t="shared" si="15"/>
        <v>1210.1756236397432</v>
      </c>
      <c r="BT26" s="121">
        <f t="shared" si="16"/>
        <v>11013.619941479968</v>
      </c>
    </row>
    <row r="27" spans="1:72" ht="15">
      <c r="A27" s="50" t="s">
        <v>18</v>
      </c>
      <c r="B27" s="51"/>
      <c r="C27" s="92">
        <f>_xlfn.IFERROR(INDEX('Petrol Prices'!$D$12:$T$80,MATCH(Charts!$A27,'Petrol Prices'!$A$12:$A$46,0),MATCH($E$1,'Petrol Prices'!$D$9:$T$9,0)),"")</f>
        <v>209.50000000000003</v>
      </c>
      <c r="D27" s="93">
        <f>_xlfn.IFERROR(INDEX('Gas Prices'!$D$12:$T$80,MATCH(Charts!$A27,'Gas Prices'!$A$12:$A$46,0),MATCH($E$1,'Gas Prices'!$D$9:$T$9,0)),"..")</f>
        <v>26.269444444444442</v>
      </c>
      <c r="E27" s="93">
        <f>_xlfn.IFERROR(INDEX('Residential Electricity Costs'!$D$12:$U$80,MATCH(Charts!$A27,'Residential Electricity Costs'!$A$12:$A$46,0),MATCH($E$1,'Residential Electricity Costs'!$D$9:$U$9,0)),"..")</f>
        <v>233.796</v>
      </c>
      <c r="F27" s="94">
        <f>_xlfn.IFERROR(INDEX('Diesel Prices'!$D$12:$U$80,MATCH(Charts!$A27,'Diesel Prices'!$A$12:$A$46,0),MATCH($E$1,'Diesel Prices'!$D$9:$U$9,0)),"..")</f>
        <v>171.4</v>
      </c>
      <c r="G27" s="95">
        <f>_xlfn.IFERROR(INDEX('Oil Products Consumption'!$D$12:$AD$41,MATCH($A27,'Oil Products Consumption'!$A$12:$A$41,0),MATCH($E$1,'Oil Products Consumption'!$D$9:$AD$9,0)),"..")</f>
        <v>0.6362378136983572</v>
      </c>
      <c r="H27" s="95">
        <f>_xlfn.IFERROR(INDEX('Gas Consumption'!$D$12:$AD$41,MATCH($A27,'Gas Consumption'!$A$12:$A$41,0),MATCH($E$1,'Gas Consumption'!$D$9:$AD$9,0)),"..")</f>
        <v>2420.275289454804</v>
      </c>
      <c r="I27" s="97">
        <f>_xlfn.IFERROR(INDEX('Electricity Consumption'!$D$12:$AD$41,MATCH($A27,'Electricity Consumption'!$A$12:$A$41,0),MATCH($E$1,'Electricity Consumption'!$D$9:$AD$9,0)),"..")</f>
        <v>6962.79335772959</v>
      </c>
      <c r="AK27" s="43">
        <f>_xlfn.IFERROR(RANK(C27,C$7:C$39)+COUNTIF($C$7:C27,C27)-1,"…")</f>
        <v>14</v>
      </c>
      <c r="AL27" s="43">
        <f>_xlfn.IFERROR(RANK(D27,D$7:D$39)+COUNTIF($D$7:D27,D27)-1,"…")</f>
        <v>14</v>
      </c>
      <c r="AM27" s="43">
        <f>_xlfn.IFERROR(RANK(E27,E$7:E$39)+COUNTIF($C$7:E27,E27)-1,"…")</f>
        <v>17</v>
      </c>
      <c r="AN27" s="43">
        <f>_xlfn.IFERROR(RANK(F27,F$7:F$39)+COUNTIF($F$7:F27,F27)-1,"…")</f>
        <v>19</v>
      </c>
      <c r="AO27" s="43">
        <f>_xlfn.IFERROR(RANK(G27,G$7:G$39)+COUNTIF($G$7:G27,G27)-1,"…")</f>
        <v>22</v>
      </c>
      <c r="AP27" s="43">
        <f>_xlfn.IFERROR(RANK(H27,H$7:H$39)+COUNTIF($H$7:H27,H27)-1,"…")</f>
        <v>2</v>
      </c>
      <c r="AQ27" s="43">
        <f>_xlfn.IFERROR(RANK(I27,I$7:I$39)+COUNTIF($I$7:I27,I27)-1,"…")</f>
        <v>15</v>
      </c>
      <c r="AR27" s="43" t="s">
        <v>18</v>
      </c>
      <c r="AS27" s="121">
        <f t="shared" si="40"/>
        <v>209.50000000000003</v>
      </c>
      <c r="AT27" s="121">
        <f t="shared" si="40"/>
        <v>26.269444444444442</v>
      </c>
      <c r="AU27" s="121">
        <f t="shared" si="40"/>
        <v>233.796</v>
      </c>
      <c r="AV27" s="121">
        <f t="shared" si="40"/>
        <v>171.4</v>
      </c>
      <c r="AW27" s="121">
        <f t="shared" si="40"/>
        <v>0.6362378136983572</v>
      </c>
      <c r="AX27" s="121">
        <f t="shared" si="40"/>
        <v>2420.275289454804</v>
      </c>
      <c r="AY27" s="121">
        <f t="shared" si="40"/>
        <v>6962.79335772959</v>
      </c>
      <c r="AZ27" s="43">
        <f t="shared" si="35"/>
        <v>12</v>
      </c>
      <c r="BA27" s="43">
        <f t="shared" si="36"/>
        <v>7</v>
      </c>
      <c r="BB27" s="43">
        <f t="shared" si="35"/>
        <v>11</v>
      </c>
      <c r="BC27" s="43">
        <f t="shared" si="37"/>
        <v>13</v>
      </c>
      <c r="BD27" s="43">
        <f t="shared" si="38"/>
        <v>7</v>
      </c>
      <c r="BE27" s="43">
        <f t="shared" si="39"/>
        <v>7</v>
      </c>
      <c r="BF27" s="43">
        <f t="shared" si="39"/>
        <v>7</v>
      </c>
      <c r="BG27" s="43" t="str">
        <f t="shared" si="6"/>
        <v>Chile</v>
      </c>
      <c r="BH27" s="43" t="str">
        <f t="shared" si="7"/>
        <v>Poland</v>
      </c>
      <c r="BI27" s="43" t="str">
        <f t="shared" si="8"/>
        <v>Slovenia</v>
      </c>
      <c r="BJ27" s="43" t="str">
        <f t="shared" si="9"/>
        <v>Spain</v>
      </c>
      <c r="BK27" s="43" t="str">
        <f t="shared" si="1"/>
        <v>Belgium</v>
      </c>
      <c r="BL27" s="43" t="str">
        <f t="shared" si="2"/>
        <v>United Kingdom</v>
      </c>
      <c r="BM27" s="43" t="str">
        <f t="shared" si="3"/>
        <v>Australia</v>
      </c>
      <c r="BN27" s="43">
        <f t="shared" si="10"/>
        <v>225.8</v>
      </c>
      <c r="BO27" s="121">
        <f t="shared" si="11"/>
        <v>33.105555555555554</v>
      </c>
      <c r="BP27" s="43">
        <f t="shared" si="12"/>
        <v>263.605</v>
      </c>
      <c r="BQ27" s="121">
        <f t="shared" si="13"/>
        <v>199.8</v>
      </c>
      <c r="BR27" s="121">
        <f t="shared" si="14"/>
        <v>1.6768049230448703</v>
      </c>
      <c r="BS27" s="121">
        <f t="shared" si="15"/>
        <v>1265.221565285</v>
      </c>
      <c r="BT27" s="121">
        <f t="shared" si="16"/>
        <v>11097.225778900583</v>
      </c>
    </row>
    <row r="28" spans="1:72" ht="15">
      <c r="A28" s="91" t="s">
        <v>76</v>
      </c>
      <c r="B28" s="90"/>
      <c r="C28" s="92">
        <f>_xlfn.IFERROR(INDEX('Petrol Prices'!$D$12:$T$80,MATCH(Charts!$A28,'Petrol Prices'!$A$12:$A$46,0),MATCH($E$1,'Petrol Prices'!$D$9:$T$9,0)),"")</f>
        <v>151.5</v>
      </c>
      <c r="D28" s="93">
        <f>_xlfn.IFERROR(INDEX('Gas Prices'!$D$12:$T$80,MATCH(Charts!$A28,'Gas Prices'!$A$12:$A$46,0),MATCH($E$1,'Gas Prices'!$D$9:$T$9,0)),"..")</f>
        <v>27.041666666666664</v>
      </c>
      <c r="E28" s="93">
        <f>_xlfn.IFERROR(INDEX('Residential Electricity Costs'!$D$12:$U$80,MATCH(Charts!$A28,'Residential Electricity Costs'!$A$12:$A$46,0),MATCH($E$1,'Residential Electricity Costs'!$D$9:$U$9,0)),"..")</f>
        <v>187.978</v>
      </c>
      <c r="F28" s="94">
        <f>_xlfn.IFERROR(INDEX('Diesel Prices'!$D$12:$U$80,MATCH(Charts!$A28,'Diesel Prices'!$A$12:$A$46,0),MATCH($E$1,'Diesel Prices'!$D$9:$U$9,0)),"..")</f>
        <v>100.2</v>
      </c>
      <c r="G28" s="98">
        <f>_xlfn.IFERROR(INDEX('Oil Products Consumption'!$D$12:$AD$41,MATCH($A28,'Oil Products Consumption'!$A$12:$A$41,0),MATCH($E$1,'Oil Products Consumption'!$D$9:$AD$9,0)),"..")</f>
        <v>1.2727028719692224</v>
      </c>
      <c r="H28" s="98">
        <f>_xlfn.IFERROR(INDEX('Gas Consumption'!$D$12:$AD$41,MATCH($A28,'Gas Consumption'!$A$12:$A$41,0),MATCH($E$1,'Gas Consumption'!$D$9:$AD$9,0)),"..")</f>
        <v>1083.857592895184</v>
      </c>
      <c r="I28" s="99">
        <f>_xlfn.IFERROR(INDEX('Electricity Consumption'!$D$12:$AD$41,MATCH($A28,'Electricity Consumption'!$A$12:$A$41,0),MATCH($E$1,'Electricity Consumption'!$D$9:$AD$9,0)),"..")</f>
        <v>9496.95803882974</v>
      </c>
      <c r="AK28" s="43">
        <f>_xlfn.IFERROR(RANK(C28,C$7:C$39)+COUNTIF($C$7:C28,C28)-1,"…")</f>
        <v>26</v>
      </c>
      <c r="AL28" s="43">
        <f>_xlfn.IFERROR(RANK(D28,D$7:D$39)+COUNTIF($D$7:D28,D28)-1,"…")</f>
        <v>12</v>
      </c>
      <c r="AM28" s="43">
        <f>_xlfn.IFERROR(RANK(E28,E$7:E$39)+COUNTIF($C$7:E28,E28)-1,"…")</f>
        <v>20</v>
      </c>
      <c r="AN28" s="43">
        <f>_xlfn.IFERROR(RANK(F28,F$7:F$39)+COUNTIF($F$7:F28,F28)-1,"…")</f>
        <v>32</v>
      </c>
      <c r="AO28" s="43">
        <f>_xlfn.IFERROR(RANK(G28,G$7:G$39)+COUNTIF($G$7:G28,G28)-1,"…")</f>
        <v>8</v>
      </c>
      <c r="AP28" s="43">
        <f>_xlfn.IFERROR(RANK(H28,H$7:H$39)+COUNTIF($H$7:H28,H28)-1,"…")</f>
        <v>12</v>
      </c>
      <c r="AQ28" s="43">
        <f>_xlfn.IFERROR(RANK(I28,I$7:I$39)+COUNTIF($I$7:I28,I28)-1,"…")</f>
        <v>9</v>
      </c>
      <c r="AR28" s="122" t="s">
        <v>76</v>
      </c>
      <c r="AS28" s="121">
        <f t="shared" si="40"/>
        <v>151.5</v>
      </c>
      <c r="AT28" s="121">
        <f t="shared" si="40"/>
        <v>27.041666666666664</v>
      </c>
      <c r="AU28" s="121">
        <f t="shared" si="40"/>
        <v>187.978</v>
      </c>
      <c r="AV28" s="121">
        <f t="shared" si="40"/>
        <v>100.2</v>
      </c>
      <c r="AW28" s="121">
        <f t="shared" si="40"/>
        <v>1.2727028719692224</v>
      </c>
      <c r="AX28" s="121">
        <f t="shared" si="40"/>
        <v>1083.857592895184</v>
      </c>
      <c r="AY28" s="121">
        <f t="shared" si="40"/>
        <v>9496.95803882974</v>
      </c>
      <c r="AZ28" s="43">
        <f t="shared" si="35"/>
        <v>11</v>
      </c>
      <c r="BA28" s="43">
        <f t="shared" si="36"/>
        <v>6</v>
      </c>
      <c r="BB28" s="43">
        <f t="shared" si="35"/>
        <v>10</v>
      </c>
      <c r="BC28" s="43">
        <f t="shared" si="37"/>
        <v>12</v>
      </c>
      <c r="BD28" s="43">
        <f t="shared" si="38"/>
        <v>6</v>
      </c>
      <c r="BE28" s="43">
        <f t="shared" si="39"/>
        <v>6</v>
      </c>
      <c r="BF28" s="43">
        <f t="shared" si="39"/>
        <v>6</v>
      </c>
      <c r="BG28" s="43" t="str">
        <f t="shared" si="6"/>
        <v>Italy</v>
      </c>
      <c r="BH28" s="43" t="str">
        <f t="shared" si="7"/>
        <v>Spain</v>
      </c>
      <c r="BI28" s="43" t="str">
        <f t="shared" si="8"/>
        <v>Ireland</v>
      </c>
      <c r="BJ28" s="43" t="str">
        <f t="shared" si="9"/>
        <v>United Kingdom</v>
      </c>
      <c r="BK28" s="43" t="str">
        <f t="shared" si="1"/>
        <v>Finland</v>
      </c>
      <c r="BL28" s="43" t="str">
        <f t="shared" si="2"/>
        <v>Australia</v>
      </c>
      <c r="BM28" s="43" t="str">
        <f t="shared" si="3"/>
        <v>United States</v>
      </c>
      <c r="BN28" s="43">
        <f t="shared" si="10"/>
        <v>229.5</v>
      </c>
      <c r="BO28" s="121">
        <f t="shared" si="11"/>
        <v>33.30555555555556</v>
      </c>
      <c r="BP28" s="43">
        <f t="shared" si="12"/>
        <v>264.918</v>
      </c>
      <c r="BQ28" s="121">
        <f t="shared" si="13"/>
        <v>200.99999999999997</v>
      </c>
      <c r="BR28" s="121">
        <f t="shared" si="14"/>
        <v>1.7097996739151489</v>
      </c>
      <c r="BS28" s="121">
        <f t="shared" si="15"/>
        <v>1634.666435630693</v>
      </c>
      <c r="BT28" s="121">
        <f t="shared" si="16"/>
        <v>13734.787684767953</v>
      </c>
    </row>
    <row r="29" spans="1:72" ht="15">
      <c r="A29" s="50" t="s">
        <v>20</v>
      </c>
      <c r="B29" s="51"/>
      <c r="C29" s="92">
        <f>_xlfn.IFERROR(INDEX('Petrol Prices'!$D$12:$T$80,MATCH(Charts!$A29,'Petrol Prices'!$A$12:$A$46,0),MATCH($E$1,'Petrol Prices'!$D$9:$T$9,0)),"")</f>
        <v>160</v>
      </c>
      <c r="D29" s="93" t="str">
        <f>_xlfn.IFERROR(INDEX('Gas Prices'!$D$12:$T$80,MATCH(Charts!$A29,'Gas Prices'!$A$12:$A$46,0),MATCH($E$1,'Gas Prices'!$D$9:$T$9,0)),"..")</f>
        <v>x</v>
      </c>
      <c r="E29" s="93">
        <f>_xlfn.IFERROR(INDEX('Residential Electricity Costs'!$D$12:$U$80,MATCH(Charts!$A29,'Residential Electricity Costs'!$A$12:$A$46,0),MATCH($E$1,'Residential Electricity Costs'!$D$9:$U$9,0)),"..")</f>
        <v>94.823</v>
      </c>
      <c r="F29" s="94">
        <f>_xlfn.IFERROR(INDEX('Diesel Prices'!$D$12:$U$80,MATCH(Charts!$A29,'Diesel Prices'!$A$12:$A$46,0),MATCH($E$1,'Diesel Prices'!$D$9:$U$9,0)),"..")</f>
        <v>143</v>
      </c>
      <c r="G29" s="95">
        <f>_xlfn.IFERROR(INDEX('Oil Products Consumption'!$D$12:$AD$41,MATCH($A29,'Oil Products Consumption'!$A$12:$A$41,0),MATCH($E$1,'Oil Products Consumption'!$D$9:$AD$9,0)),"..")</f>
        <v>1.9079428863795727</v>
      </c>
      <c r="H29" s="95">
        <f>_xlfn.IFERROR(INDEX('Gas Consumption'!$D$12:$AD$41,MATCH($A29,'Gas Consumption'!$A$12:$A$41,0),MATCH($E$1,'Gas Consumption'!$D$9:$AD$9,0)),"..")</f>
        <v>1210.1756236397432</v>
      </c>
      <c r="I29" s="97">
        <f>_xlfn.IFERROR(INDEX('Electricity Consumption'!$D$12:$AD$41,MATCH($A29,'Electricity Consumption'!$A$12:$A$41,0),MATCH($E$1,'Electricity Consumption'!$D$9:$AD$9,0)),"..")</f>
        <v>25412.03740299537</v>
      </c>
      <c r="AK29" s="43">
        <f>_xlfn.IFERROR(RANK(C29,C$7:C$39)+COUNTIF($C$7:C29,C29)-1,"…")</f>
        <v>25</v>
      </c>
      <c r="AL29" s="43" t="str">
        <f>_xlfn.IFERROR(RANK(D29,D$7:D$39)+COUNTIF($D$7:D29,D29)-1,"…")</f>
        <v>…</v>
      </c>
      <c r="AM29" s="43">
        <f>_xlfn.IFERROR(RANK(E29,E$7:E$39)+COUNTIF($C$7:E29,E29)-1,"…")</f>
        <v>30</v>
      </c>
      <c r="AN29" s="43">
        <f>_xlfn.IFERROR(RANK(F29,F$7:F$39)+COUNTIF($F$7:F29,F29)-1,"…")</f>
        <v>26</v>
      </c>
      <c r="AO29" s="43">
        <f>_xlfn.IFERROR(RANK(G29,G$7:G$39)+COUNTIF($G$7:G29,G29)-1,"…")</f>
        <v>5</v>
      </c>
      <c r="AP29" s="43">
        <f>_xlfn.IFERROR(RANK(H29,H$7:H$39)+COUNTIF($H$7:H29,H29)-1,"…")</f>
        <v>8</v>
      </c>
      <c r="AQ29" s="43">
        <f>_xlfn.IFERROR(RANK(I29,I$7:I$39)+COUNTIF($I$7:I29,I29)-1,"…")</f>
        <v>1</v>
      </c>
      <c r="AR29" s="43" t="s">
        <v>20</v>
      </c>
      <c r="AS29" s="121">
        <f t="shared" si="40"/>
        <v>160</v>
      </c>
      <c r="AT29" s="121" t="str">
        <f t="shared" si="40"/>
        <v>x</v>
      </c>
      <c r="AU29" s="121">
        <f t="shared" si="40"/>
        <v>94.823</v>
      </c>
      <c r="AV29" s="121">
        <f t="shared" si="40"/>
        <v>143</v>
      </c>
      <c r="AW29" s="121">
        <f t="shared" si="40"/>
        <v>1.9079428863795727</v>
      </c>
      <c r="AX29" s="121">
        <f t="shared" si="40"/>
        <v>1210.1756236397432</v>
      </c>
      <c r="AY29" s="121">
        <f t="shared" si="40"/>
        <v>25412.03740299537</v>
      </c>
      <c r="AZ29" s="43">
        <f t="shared" si="35"/>
        <v>10</v>
      </c>
      <c r="BA29" s="43">
        <f t="shared" si="36"/>
        <v>5</v>
      </c>
      <c r="BB29" s="43">
        <f t="shared" si="35"/>
        <v>9</v>
      </c>
      <c r="BC29" s="43">
        <f t="shared" si="37"/>
        <v>11</v>
      </c>
      <c r="BD29" s="43">
        <f t="shared" si="38"/>
        <v>5</v>
      </c>
      <c r="BE29" s="43">
        <f t="shared" si="39"/>
        <v>5</v>
      </c>
      <c r="BF29" s="43">
        <f t="shared" si="39"/>
        <v>5</v>
      </c>
      <c r="BG29" s="43" t="str">
        <f t="shared" si="6"/>
        <v>Estonia</v>
      </c>
      <c r="BH29" s="43" t="str">
        <f t="shared" si="7"/>
        <v>Sweden</v>
      </c>
      <c r="BI29" s="43" t="str">
        <f t="shared" si="8"/>
        <v>Denmark</v>
      </c>
      <c r="BJ29" s="43" t="str">
        <f t="shared" si="9"/>
        <v>Korea</v>
      </c>
      <c r="BK29" s="43" t="str">
        <f t="shared" si="1"/>
        <v>Norway</v>
      </c>
      <c r="BL29" s="43" t="str">
        <f t="shared" si="2"/>
        <v>Belgium</v>
      </c>
      <c r="BM29" s="43" t="str">
        <f t="shared" si="3"/>
        <v>Sweden</v>
      </c>
      <c r="BN29" s="43">
        <f t="shared" si="10"/>
        <v>238.20000000000002</v>
      </c>
      <c r="BO29" s="121">
        <f t="shared" si="11"/>
        <v>34.09722222222222</v>
      </c>
      <c r="BP29" s="43">
        <f t="shared" si="12"/>
        <v>288.397</v>
      </c>
      <c r="BQ29" s="121">
        <f t="shared" si="13"/>
        <v>201.10000000000002</v>
      </c>
      <c r="BR29" s="121">
        <f t="shared" si="14"/>
        <v>1.9079428863795727</v>
      </c>
      <c r="BS29" s="121">
        <f t="shared" si="15"/>
        <v>1664.2571186818502</v>
      </c>
      <c r="BT29" s="121">
        <f t="shared" si="16"/>
        <v>14772.395341079957</v>
      </c>
    </row>
    <row r="30" spans="1:72" ht="15">
      <c r="A30" s="50" t="s">
        <v>21</v>
      </c>
      <c r="B30" s="51"/>
      <c r="C30" s="92">
        <f>_xlfn.IFERROR(INDEX('Petrol Prices'!$D$12:$T$80,MATCH(Charts!$A30,'Petrol Prices'!$A$12:$A$46,0),MATCH($E$1,'Petrol Prices'!$D$9:$T$9,0)),"")</f>
        <v>300.7</v>
      </c>
      <c r="D30" s="93">
        <f>_xlfn.IFERROR(INDEX('Gas Prices'!$D$12:$T$80,MATCH(Charts!$A30,'Gas Prices'!$A$12:$A$46,0),MATCH($E$1,'Gas Prices'!$D$9:$T$9,0)),"..")</f>
        <v>33.105555555555554</v>
      </c>
      <c r="E30" s="93">
        <f>_xlfn.IFERROR(INDEX('Residential Electricity Costs'!$D$12:$U$80,MATCH(Charts!$A30,'Residential Electricity Costs'!$A$12:$A$46,0),MATCH($E$1,'Residential Electricity Costs'!$D$9:$U$9,0)),"..")</f>
        <v>340.556</v>
      </c>
      <c r="F30" s="94">
        <f>_xlfn.IFERROR(INDEX('Diesel Prices'!$D$12:$U$80,MATCH(Charts!$A30,'Diesel Prices'!$A$12:$A$46,0),MATCH($E$1,'Diesel Prices'!$D$9:$U$9,0)),"..")</f>
        <v>300.5</v>
      </c>
      <c r="G30" s="95">
        <f>_xlfn.IFERROR(INDEX('Oil Products Consumption'!$D$12:$AD$41,MATCH($A30,'Oil Products Consumption'!$A$12:$A$41,0),MATCH($E$1,'Oil Products Consumption'!$D$9:$AD$9,0)),"..")</f>
        <v>0.47418431036898917</v>
      </c>
      <c r="H30" s="95">
        <f>_xlfn.IFERROR(INDEX('Gas Consumption'!$D$12:$AD$41,MATCH($A30,'Gas Consumption'!$A$12:$A$41,0),MATCH($E$1,'Gas Consumption'!$D$9:$AD$9,0)),"..")</f>
        <v>437.7716162891275</v>
      </c>
      <c r="I30" s="97">
        <f>_xlfn.IFERROR(INDEX('Electricity Consumption'!$D$12:$AD$41,MATCH($A30,'Electricity Consumption'!$A$12:$A$41,0),MATCH($E$1,'Electricity Consumption'!$D$9:$AD$9,0)),"..")</f>
        <v>4166.678716017996</v>
      </c>
      <c r="AK30" s="43">
        <f>_xlfn.IFERROR(RANK(C30,C$7:C$39)+COUNTIF($C$7:C30,C30)-1,"…")</f>
        <v>3</v>
      </c>
      <c r="AL30" s="43">
        <f>_xlfn.IFERROR(RANK(D30,D$7:D$39)+COUNTIF($D$7:D30,D30)-1,"…")</f>
        <v>7</v>
      </c>
      <c r="AM30" s="43">
        <f>_xlfn.IFERROR(RANK(E30,E$7:E$39)+COUNTIF($C$7:E30,E30)-1,"…")</f>
        <v>4</v>
      </c>
      <c r="AN30" s="43">
        <f>_xlfn.IFERROR(RANK(F30,F$7:F$39)+COUNTIF($F$7:F30,F30)-1,"…")</f>
        <v>3</v>
      </c>
      <c r="AO30" s="43">
        <f>_xlfn.IFERROR(RANK(G30,G$7:G$39)+COUNTIF($G$7:G30,G30)-1,"…")</f>
        <v>26</v>
      </c>
      <c r="AP30" s="43">
        <f>_xlfn.IFERROR(RANK(H30,H$7:H$39)+COUNTIF($H$7:H30,H30)-1,"…")</f>
        <v>25</v>
      </c>
      <c r="AQ30" s="43">
        <f>_xlfn.IFERROR(RANK(I30,I$7:I$39)+COUNTIF($I$7:I30,I30)-1,"…")</f>
        <v>25</v>
      </c>
      <c r="AR30" s="43" t="s">
        <v>21</v>
      </c>
      <c r="AS30" s="121">
        <f t="shared" si="40"/>
        <v>300.7</v>
      </c>
      <c r="AT30" s="121">
        <f t="shared" si="40"/>
        <v>33.105555555555554</v>
      </c>
      <c r="AU30" s="121">
        <f t="shared" si="40"/>
        <v>340.556</v>
      </c>
      <c r="AV30" s="121">
        <f t="shared" si="40"/>
        <v>300.5</v>
      </c>
      <c r="AW30" s="121">
        <f t="shared" si="40"/>
        <v>0.47418431036898917</v>
      </c>
      <c r="AX30" s="121">
        <f t="shared" si="40"/>
        <v>437.7716162891275</v>
      </c>
      <c r="AY30" s="121">
        <f t="shared" si="40"/>
        <v>4166.678716017996</v>
      </c>
      <c r="AZ30" s="43">
        <f t="shared" si="35"/>
        <v>9</v>
      </c>
      <c r="BA30" s="43">
        <f t="shared" si="36"/>
        <v>4</v>
      </c>
      <c r="BB30" s="43">
        <f t="shared" si="35"/>
        <v>8</v>
      </c>
      <c r="BC30" s="43">
        <f t="shared" si="37"/>
        <v>10</v>
      </c>
      <c r="BD30" s="43">
        <f t="shared" si="38"/>
        <v>4</v>
      </c>
      <c r="BE30" s="43">
        <f t="shared" si="39"/>
        <v>4</v>
      </c>
      <c r="BF30" s="43">
        <f t="shared" si="39"/>
        <v>4</v>
      </c>
      <c r="BG30" s="43" t="str">
        <f t="shared" si="6"/>
        <v>Slovenia</v>
      </c>
      <c r="BH30" s="43" t="str">
        <f t="shared" si="7"/>
        <v>Czech Republic</v>
      </c>
      <c r="BI30" s="43" t="str">
        <f t="shared" si="8"/>
        <v>Czech Republic</v>
      </c>
      <c r="BJ30" s="43" t="str">
        <f t="shared" si="9"/>
        <v>Greece</v>
      </c>
      <c r="BK30" s="43" t="str">
        <f t="shared" si="1"/>
        <v>Australia</v>
      </c>
      <c r="BL30" s="43" t="str">
        <f t="shared" si="2"/>
        <v>Luxembourg</v>
      </c>
      <c r="BM30" s="43" t="str">
        <f t="shared" si="3"/>
        <v>Luxembourg</v>
      </c>
      <c r="BN30" s="43">
        <f t="shared" si="10"/>
        <v>244.60000000000002</v>
      </c>
      <c r="BO30" s="121">
        <f t="shared" si="11"/>
        <v>34.288888888888884</v>
      </c>
      <c r="BP30" s="43">
        <f t="shared" si="12"/>
        <v>300.229</v>
      </c>
      <c r="BQ30" s="121">
        <f t="shared" si="13"/>
        <v>213.49999999999997</v>
      </c>
      <c r="BR30" s="121">
        <f t="shared" si="14"/>
        <v>1.9130824519670993</v>
      </c>
      <c r="BS30" s="121">
        <f t="shared" si="15"/>
        <v>2124.9434442218444</v>
      </c>
      <c r="BT30" s="121">
        <f t="shared" si="16"/>
        <v>15147.748328678364</v>
      </c>
    </row>
    <row r="31" spans="1:72" ht="15">
      <c r="A31" s="50" t="s">
        <v>22</v>
      </c>
      <c r="B31" s="51"/>
      <c r="C31" s="92">
        <f>_xlfn.IFERROR(INDEX('Petrol Prices'!$D$12:$T$80,MATCH(Charts!$A31,'Petrol Prices'!$A$12:$A$46,0),MATCH($E$1,'Petrol Prices'!$D$9:$T$9,0)),"")</f>
        <v>268.2</v>
      </c>
      <c r="D31" s="93">
        <f>_xlfn.IFERROR(INDEX('Gas Prices'!$D$12:$T$80,MATCH(Charts!$A31,'Gas Prices'!$A$12:$A$46,0),MATCH($E$1,'Gas Prices'!$D$9:$T$9,0)),"..")</f>
        <v>40.68888888888888</v>
      </c>
      <c r="E31" s="93">
        <f>_xlfn.IFERROR(INDEX('Residential Electricity Costs'!$D$12:$U$80,MATCH(Charts!$A31,'Residential Electricity Costs'!$A$12:$A$46,0),MATCH($E$1,'Residential Electricity Costs'!$D$9:$U$9,0)),"..")</f>
        <v>357.646</v>
      </c>
      <c r="F31" s="94">
        <f>_xlfn.IFERROR(INDEX('Diesel Prices'!$D$12:$U$80,MATCH(Charts!$A31,'Diesel Prices'!$A$12:$A$46,0),MATCH($E$1,'Diesel Prices'!$D$9:$U$9,0)),"..")</f>
        <v>235.8</v>
      </c>
      <c r="G31" s="95">
        <f>_xlfn.IFERROR(INDEX('Oil Products Consumption'!$D$12:$AD$41,MATCH($A31,'Oil Products Consumption'!$A$12:$A$41,0),MATCH($E$1,'Oil Products Consumption'!$D$9:$AD$9,0)),"..")</f>
        <v>0.7228266355040665</v>
      </c>
      <c r="H31" s="95">
        <f>_xlfn.IFERROR(INDEX('Gas Consumption'!$D$12:$AD$41,MATCH($A31,'Gas Consumption'!$A$12:$A$41,0),MATCH($E$1,'Gas Consumption'!$D$9:$AD$9,0)),"..")</f>
        <v>427.675106499645</v>
      </c>
      <c r="I31" s="97">
        <f>_xlfn.IFERROR(INDEX('Electricity Consumption'!$D$12:$AD$41,MATCH($A31,'Electricity Consumption'!$A$12:$A$41,0),MATCH($E$1,'Electricity Consumption'!$D$9:$AD$9,0)),"..")</f>
        <v>5038.673910366164</v>
      </c>
      <c r="AK31" s="43">
        <f>_xlfn.IFERROR(RANK(C31,C$7:C$39)+COUNTIF($C$7:C31,C31)-1,"…")</f>
        <v>6</v>
      </c>
      <c r="AL31" s="43">
        <f>_xlfn.IFERROR(RANK(D31,D$7:D$39)+COUNTIF($D$7:D31,D31)-1,"…")</f>
        <v>3</v>
      </c>
      <c r="AM31" s="43">
        <f>_xlfn.IFERROR(RANK(E31,E$7:E$39)+COUNTIF($C$7:E31,E31)-1,"…")</f>
        <v>2</v>
      </c>
      <c r="AN31" s="43">
        <f>_xlfn.IFERROR(RANK(F31,F$7:F$39)+COUNTIF($F$7:F31,F31)-1,"…")</f>
        <v>7</v>
      </c>
      <c r="AO31" s="43">
        <f>_xlfn.IFERROR(RANK(G31,G$7:G$39)+COUNTIF($G$7:G31,G31)-1,"…")</f>
        <v>20</v>
      </c>
      <c r="AP31" s="43">
        <f>_xlfn.IFERROR(RANK(H31,H$7:H$39)+COUNTIF($H$7:H31,H31)-1,"…")</f>
        <v>26</v>
      </c>
      <c r="AQ31" s="43">
        <f>_xlfn.IFERROR(RANK(I31,I$7:I$39)+COUNTIF($I$7:I31,I31)-1,"…")</f>
        <v>23</v>
      </c>
      <c r="AR31" s="43" t="s">
        <v>22</v>
      </c>
      <c r="AS31" s="121">
        <f t="shared" si="40"/>
        <v>268.2</v>
      </c>
      <c r="AT31" s="121">
        <f t="shared" si="40"/>
        <v>40.68888888888888</v>
      </c>
      <c r="AU31" s="121">
        <f t="shared" si="40"/>
        <v>357.646</v>
      </c>
      <c r="AV31" s="121">
        <f t="shared" si="40"/>
        <v>235.8</v>
      </c>
      <c r="AW31" s="121">
        <f t="shared" si="40"/>
        <v>0.7228266355040665</v>
      </c>
      <c r="AX31" s="121">
        <f t="shared" si="40"/>
        <v>427.675106499645</v>
      </c>
      <c r="AY31" s="121">
        <f t="shared" si="40"/>
        <v>5038.673910366164</v>
      </c>
      <c r="AZ31" s="43">
        <f t="shared" si="35"/>
        <v>8</v>
      </c>
      <c r="BA31" s="43">
        <f t="shared" si="36"/>
        <v>3</v>
      </c>
      <c r="BB31" s="43">
        <f t="shared" si="35"/>
        <v>7</v>
      </c>
      <c r="BC31" s="43">
        <f t="shared" si="37"/>
        <v>9</v>
      </c>
      <c r="BD31" s="43">
        <f t="shared" si="38"/>
        <v>3</v>
      </c>
      <c r="BE31" s="43">
        <f t="shared" si="39"/>
        <v>3</v>
      </c>
      <c r="BF31" s="43">
        <f t="shared" si="39"/>
        <v>3</v>
      </c>
      <c r="BG31" s="43" t="str">
        <f t="shared" si="6"/>
        <v>Korea</v>
      </c>
      <c r="BH31" s="43" t="str">
        <f t="shared" si="7"/>
        <v>Portugal</v>
      </c>
      <c r="BI31" s="43" t="str">
        <f t="shared" si="8"/>
        <v>Italy</v>
      </c>
      <c r="BJ31" s="43" t="str">
        <f t="shared" si="9"/>
        <v>Italy</v>
      </c>
      <c r="BK31" s="43" t="str">
        <f t="shared" si="1"/>
        <v>Canada</v>
      </c>
      <c r="BL31" s="43" t="str">
        <f t="shared" si="2"/>
        <v>United States</v>
      </c>
      <c r="BM31" s="43" t="str">
        <f t="shared" si="3"/>
        <v>Finland</v>
      </c>
      <c r="BN31" s="43">
        <f t="shared" si="10"/>
        <v>257.6</v>
      </c>
      <c r="BO31" s="121">
        <f t="shared" si="11"/>
        <v>40.68888888888888</v>
      </c>
      <c r="BP31" s="43">
        <f t="shared" si="12"/>
        <v>302.155</v>
      </c>
      <c r="BQ31" s="121">
        <f t="shared" si="13"/>
        <v>217.60000000000002</v>
      </c>
      <c r="BR31" s="121">
        <f t="shared" si="14"/>
        <v>1.969989132500956</v>
      </c>
      <c r="BS31" s="121">
        <f t="shared" si="15"/>
        <v>2354.5804122011887</v>
      </c>
      <c r="BT31" s="121">
        <f t="shared" si="16"/>
        <v>16450.46043439242</v>
      </c>
    </row>
    <row r="32" spans="1:72" ht="15">
      <c r="A32" s="50" t="s">
        <v>23</v>
      </c>
      <c r="B32" s="51"/>
      <c r="C32" s="92">
        <f>_xlfn.IFERROR(INDEX('Petrol Prices'!$D$12:$T$80,MATCH(Charts!$A32,'Petrol Prices'!$A$12:$A$46,0),MATCH($E$1,'Petrol Prices'!$D$9:$T$9,0)),"")</f>
        <v>293.40000000000003</v>
      </c>
      <c r="D32" s="93">
        <f>_xlfn.IFERROR(INDEX('Gas Prices'!$D$12:$T$80,MATCH(Charts!$A32,'Gas Prices'!$A$12:$A$46,0),MATCH($E$1,'Gas Prices'!$D$9:$T$9,0)),"..")</f>
        <v>29.09722222222222</v>
      </c>
      <c r="E32" s="93">
        <f>_xlfn.IFERROR(INDEX('Residential Electricity Costs'!$D$12:$U$80,MATCH(Charts!$A32,'Residential Electricity Costs'!$A$12:$A$46,0),MATCH($E$1,'Residential Electricity Costs'!$D$9:$U$9,0)),"..")</f>
        <v>349.512</v>
      </c>
      <c r="F32" s="94">
        <f>_xlfn.IFERROR(INDEX('Diesel Prices'!$D$12:$U$80,MATCH(Charts!$A32,'Diesel Prices'!$A$12:$A$46,0),MATCH($E$1,'Diesel Prices'!$D$9:$U$9,0)),"..")</f>
        <v>273.8</v>
      </c>
      <c r="G32" s="95">
        <f>_xlfn.IFERROR(INDEX('Oil Products Consumption'!$D$12:$AD$41,MATCH($A32,'Oil Products Consumption'!$A$12:$A$41,0),MATCH($E$1,'Oil Products Consumption'!$D$9:$AD$9,0)),"..")</f>
        <v>0.4884902335661117</v>
      </c>
      <c r="H32" s="95">
        <f>_xlfn.IFERROR(INDEX('Gas Consumption'!$D$12:$AD$41,MATCH($A32,'Gas Consumption'!$A$12:$A$41,0),MATCH($E$1,'Gas Consumption'!$D$9:$AD$9,0)),"..")</f>
        <v>1073.8940755740682</v>
      </c>
      <c r="I32" s="97">
        <f>_xlfn.IFERROR(INDEX('Electricity Consumption'!$D$12:$AD$41,MATCH($A32,'Electricity Consumption'!$A$12:$A$41,0),MATCH($E$1,'Electricity Consumption'!$D$9:$AD$9,0)),"..")</f>
        <v>5208.679711657753</v>
      </c>
      <c r="AK32" s="43">
        <f>_xlfn.IFERROR(RANK(C32,C$7:C$39)+COUNTIF($C$7:C32,C32)-1,"…")</f>
        <v>4</v>
      </c>
      <c r="AL32" s="43">
        <f>_xlfn.IFERROR(RANK(D32,D$7:D$39)+COUNTIF($D$7:D32,D32)-1,"…")</f>
        <v>9</v>
      </c>
      <c r="AM32" s="43">
        <f>_xlfn.IFERROR(RANK(E32,E$7:E$39)+COUNTIF($C$7:E32,E32)-1,"…")</f>
        <v>3</v>
      </c>
      <c r="AN32" s="43">
        <f>_xlfn.IFERROR(RANK(F32,F$7:F$39)+COUNTIF($F$7:F32,F32)-1,"…")</f>
        <v>4</v>
      </c>
      <c r="AO32" s="43">
        <f>_xlfn.IFERROR(RANK(G32,G$7:G$39)+COUNTIF($G$7:G32,G32)-1,"…")</f>
        <v>25</v>
      </c>
      <c r="AP32" s="43">
        <f>_xlfn.IFERROR(RANK(H32,H$7:H$39)+COUNTIF($H$7:H32,H32)-1,"…")</f>
        <v>13</v>
      </c>
      <c r="AQ32" s="43">
        <f>_xlfn.IFERROR(RANK(I32,I$7:I$39)+COUNTIF($I$7:I32,I32)-1,"…")</f>
        <v>22</v>
      </c>
      <c r="AR32" s="43" t="s">
        <v>23</v>
      </c>
      <c r="AS32" s="121">
        <f t="shared" si="40"/>
        <v>293.40000000000003</v>
      </c>
      <c r="AT32" s="121">
        <f t="shared" si="40"/>
        <v>29.09722222222222</v>
      </c>
      <c r="AU32" s="121">
        <f t="shared" si="40"/>
        <v>349.512</v>
      </c>
      <c r="AV32" s="121">
        <f t="shared" si="40"/>
        <v>273.8</v>
      </c>
      <c r="AW32" s="121">
        <f t="shared" si="40"/>
        <v>0.4884902335661117</v>
      </c>
      <c r="AX32" s="121">
        <f t="shared" si="40"/>
        <v>1073.8940755740682</v>
      </c>
      <c r="AY32" s="121">
        <f t="shared" si="40"/>
        <v>5208.679711657753</v>
      </c>
      <c r="AZ32" s="43">
        <f t="shared" si="35"/>
        <v>7</v>
      </c>
      <c r="BA32" s="43">
        <f t="shared" si="36"/>
        <v>2</v>
      </c>
      <c r="BB32" s="43">
        <f t="shared" si="35"/>
        <v>6</v>
      </c>
      <c r="BC32" s="43">
        <f t="shared" si="37"/>
        <v>8</v>
      </c>
      <c r="BD32" s="43">
        <f t="shared" si="38"/>
        <v>2</v>
      </c>
      <c r="BE32" s="43">
        <f t="shared" si="39"/>
        <v>2</v>
      </c>
      <c r="BF32" s="43">
        <f t="shared" si="39"/>
        <v>2</v>
      </c>
      <c r="BG32" s="43" t="str">
        <f t="shared" si="6"/>
        <v>Greece</v>
      </c>
      <c r="BH32" s="43" t="str">
        <f t="shared" si="7"/>
        <v>Chile</v>
      </c>
      <c r="BI32" s="43" t="str">
        <f t="shared" si="8"/>
        <v>Hungary</v>
      </c>
      <c r="BJ32" s="43" t="str">
        <f t="shared" si="9"/>
        <v>Slovenia</v>
      </c>
      <c r="BK32" s="43" t="str">
        <f t="shared" si="1"/>
        <v>United States</v>
      </c>
      <c r="BL32" s="43" t="str">
        <f t="shared" si="2"/>
        <v>Netherlands</v>
      </c>
      <c r="BM32" s="43" t="str">
        <f t="shared" si="3"/>
        <v>Canada</v>
      </c>
      <c r="BN32" s="43">
        <f t="shared" si="10"/>
        <v>260</v>
      </c>
      <c r="BO32" s="121">
        <f t="shared" si="11"/>
        <v>44.26111111111111</v>
      </c>
      <c r="BP32" s="43">
        <f t="shared" si="12"/>
        <v>314.769</v>
      </c>
      <c r="BQ32" s="121">
        <f t="shared" si="13"/>
        <v>226.79999999999998</v>
      </c>
      <c r="BR32" s="121">
        <f t="shared" si="14"/>
        <v>2.0089331642570367</v>
      </c>
      <c r="BS32" s="121">
        <f t="shared" si="15"/>
        <v>2420.275289454804</v>
      </c>
      <c r="BT32" s="121">
        <f t="shared" si="16"/>
        <v>17360.227290906085</v>
      </c>
    </row>
    <row r="33" spans="1:72" ht="15">
      <c r="A33" s="50" t="s">
        <v>73</v>
      </c>
      <c r="B33" s="51"/>
      <c r="C33" s="92">
        <f>_xlfn.IFERROR(INDEX('Petrol Prices'!$D$12:$T$80,MATCH(Charts!$A33,'Petrol Prices'!$A$12:$A$46,0),MATCH($E$1,'Petrol Prices'!$D$9:$T$9,0)),"")</f>
        <v>244.60000000000002</v>
      </c>
      <c r="D33" s="93">
        <f>_xlfn.IFERROR(INDEX('Gas Prices'!$D$12:$T$80,MATCH(Charts!$A33,'Gas Prices'!$A$12:$A$46,0),MATCH($E$1,'Gas Prices'!$D$9:$T$9,0)),"..")</f>
        <v>32.06111111111111</v>
      </c>
      <c r="E33" s="93">
        <f>_xlfn.IFERROR(INDEX('Residential Electricity Costs'!$D$12:$U$80,MATCH(Charts!$A33,'Residential Electricity Costs'!$A$12:$A$46,0),MATCH($E$1,'Residential Electricity Costs'!$D$9:$U$9,0)),"..")</f>
        <v>263.605</v>
      </c>
      <c r="F33" s="94">
        <f>_xlfn.IFERROR(INDEX('Diesel Prices'!$D$12:$U$80,MATCH(Charts!$A33,'Diesel Prices'!$A$12:$A$46,0),MATCH($E$1,'Diesel Prices'!$D$9:$U$9,0)),"..")</f>
        <v>226.79999999999998</v>
      </c>
      <c r="G33" s="95" t="str">
        <f>_xlfn.IFERROR(INDEX('Oil Products Consumption'!$D$12:$AD$41,MATCH($A33,'Oil Products Consumption'!$A$12:$A$41,0),MATCH($E$1,'Oil Products Consumption'!$D$9:$AD$9,0)),"..")</f>
        <v>..</v>
      </c>
      <c r="H33" s="95" t="str">
        <f>_xlfn.IFERROR(INDEX('Gas Consumption'!$D$12:$AD$41,MATCH($A33,'Gas Consumption'!$A$12:$A$41,0),MATCH($E$1,'Gas Consumption'!$D$9:$AD$9,0)),"..")</f>
        <v>..</v>
      </c>
      <c r="I33" s="97" t="str">
        <f>_xlfn.IFERROR(INDEX('Electricity Consumption'!$D$12:$AD$41,MATCH($A33,'Electricity Consumption'!$A$12:$A$41,0),MATCH($E$1,'Electricity Consumption'!$D$9:$AD$9,0)),"..")</f>
        <v>..</v>
      </c>
      <c r="AK33" s="43">
        <f>_xlfn.IFERROR(RANK(C33,C$7:C$39)+COUNTIF($C$7:C33,C33)-1,"…")</f>
        <v>9</v>
      </c>
      <c r="AL33" s="43">
        <f>_xlfn.IFERROR(RANK(D33,D$7:D$39)+COUNTIF($D$7:D33,D33)-1,"…")</f>
        <v>8</v>
      </c>
      <c r="AM33" s="43">
        <f>_xlfn.IFERROR(RANK(E33,E$7:E$39)+COUNTIF($C$7:E33,E33)-1,"…")</f>
        <v>11</v>
      </c>
      <c r="AN33" s="43">
        <f>_xlfn.IFERROR(RANK(F33,F$7:F$39)+COUNTIF($F$7:F33,F33)-1,"…")</f>
        <v>8</v>
      </c>
      <c r="AO33" s="43" t="str">
        <f>_xlfn.IFERROR(RANK(G33,G$7:G$39)+COUNTIF($G$7:G33,G33)-1,"…")</f>
        <v>…</v>
      </c>
      <c r="AP33" s="43" t="str">
        <f>_xlfn.IFERROR(RANK(H33,H$7:H$39)+COUNTIF($H$7:H33,H33)-1,"…")</f>
        <v>…</v>
      </c>
      <c r="AQ33" s="43" t="str">
        <f>_xlfn.IFERROR(RANK(I33,I$7:I$39)+COUNTIF($I$7:I33,I33)-1,"…")</f>
        <v>…</v>
      </c>
      <c r="AR33" s="43" t="s">
        <v>73</v>
      </c>
      <c r="AS33" s="121">
        <f t="shared" si="40"/>
        <v>244.60000000000002</v>
      </c>
      <c r="AT33" s="121">
        <f t="shared" si="40"/>
        <v>32.06111111111111</v>
      </c>
      <c r="AU33" s="121">
        <f t="shared" si="40"/>
        <v>263.605</v>
      </c>
      <c r="AV33" s="121">
        <f t="shared" si="40"/>
        <v>226.79999999999998</v>
      </c>
      <c r="AW33" s="121" t="str">
        <f t="shared" si="40"/>
        <v>..</v>
      </c>
      <c r="AX33" s="121" t="str">
        <f t="shared" si="40"/>
        <v>..</v>
      </c>
      <c r="AY33" s="121" t="str">
        <f t="shared" si="40"/>
        <v>..</v>
      </c>
      <c r="AZ33" s="43">
        <f t="shared" si="35"/>
        <v>6</v>
      </c>
      <c r="BA33" s="43">
        <f t="shared" si="36"/>
        <v>1</v>
      </c>
      <c r="BB33" s="43">
        <f t="shared" si="35"/>
        <v>5</v>
      </c>
      <c r="BC33" s="43">
        <f t="shared" si="37"/>
        <v>7</v>
      </c>
      <c r="BD33" s="43">
        <f t="shared" si="38"/>
        <v>1</v>
      </c>
      <c r="BE33" s="43">
        <f t="shared" si="39"/>
        <v>1</v>
      </c>
      <c r="BF33" s="43">
        <f t="shared" si="39"/>
        <v>1</v>
      </c>
      <c r="BG33" s="43" t="str">
        <f t="shared" si="6"/>
        <v>Portugal</v>
      </c>
      <c r="BH33" s="43" t="str">
        <f t="shared" si="7"/>
        <v>Greece</v>
      </c>
      <c r="BI33" s="43" t="str">
        <f t="shared" si="8"/>
        <v>Turkey</v>
      </c>
      <c r="BJ33" s="43" t="str">
        <f t="shared" si="9"/>
        <v>Portugal</v>
      </c>
      <c r="BK33" s="43" t="str">
        <f t="shared" si="1"/>
        <v>Luxembourg</v>
      </c>
      <c r="BL33" s="43" t="str">
        <f t="shared" si="2"/>
        <v>Canada</v>
      </c>
      <c r="BM33" s="43" t="str">
        <f t="shared" si="3"/>
        <v>Norway</v>
      </c>
      <c r="BN33" s="43">
        <f t="shared" si="10"/>
        <v>268.2</v>
      </c>
      <c r="BO33" s="121">
        <f t="shared" si="11"/>
        <v>49.06944444444444</v>
      </c>
      <c r="BP33" s="43">
        <f t="shared" si="12"/>
        <v>325.318</v>
      </c>
      <c r="BQ33" s="121">
        <f t="shared" si="13"/>
        <v>235.8</v>
      </c>
      <c r="BR33" s="121">
        <f t="shared" si="14"/>
        <v>4.620655631994593</v>
      </c>
      <c r="BS33" s="121">
        <f t="shared" si="15"/>
        <v>3052.1196422190806</v>
      </c>
      <c r="BT33" s="121">
        <f t="shared" si="16"/>
        <v>25412.03740299537</v>
      </c>
    </row>
    <row r="34" spans="1:72" ht="15">
      <c r="A34" s="50" t="s">
        <v>24</v>
      </c>
      <c r="B34" s="51"/>
      <c r="C34" s="92">
        <f>_xlfn.IFERROR(INDEX('Petrol Prices'!$D$12:$T$80,MATCH(Charts!$A34,'Petrol Prices'!$A$12:$A$46,0),MATCH($E$1,'Petrol Prices'!$D$9:$T$9,0)),"")</f>
        <v>210.5</v>
      </c>
      <c r="D34" s="93">
        <f>_xlfn.IFERROR(INDEX('Gas Prices'!$D$12:$T$80,MATCH(Charts!$A34,'Gas Prices'!$A$12:$A$46,0),MATCH($E$1,'Gas Prices'!$D$9:$T$9,0)),"..")</f>
        <v>33.30555555555556</v>
      </c>
      <c r="E34" s="93" t="str">
        <f>_xlfn.IFERROR(INDEX('Residential Electricity Costs'!$D$12:$U$80,MATCH(Charts!$A34,'Residential Electricity Costs'!$A$12:$A$46,0),MATCH($E$1,'Residential Electricity Costs'!$D$9:$U$9,0)),"..")</f>
        <v>..</v>
      </c>
      <c r="F34" s="94">
        <f>_xlfn.IFERROR(INDEX('Diesel Prices'!$D$12:$U$80,MATCH(Charts!$A34,'Diesel Prices'!$A$12:$A$46,0),MATCH($E$1,'Diesel Prices'!$D$9:$U$9,0)),"..")</f>
        <v>199.8</v>
      </c>
      <c r="G34" s="95">
        <f>_xlfn.IFERROR(INDEX('Oil Products Consumption'!$D$12:$AD$41,MATCH($A34,'Oil Products Consumption'!$A$12:$A$41,0),MATCH($E$1,'Oil Products Consumption'!$D$9:$AD$9,0)),"..")</f>
        <v>0.9044017271324444</v>
      </c>
      <c r="H34" s="95">
        <f>_xlfn.IFERROR(INDEX('Gas Consumption'!$D$12:$AD$41,MATCH($A34,'Gas Consumption'!$A$12:$A$41,0),MATCH($E$1,'Gas Consumption'!$D$9:$AD$9,0)),"..")</f>
        <v>674.0509301062428</v>
      </c>
      <c r="I34" s="97">
        <f>_xlfn.IFERROR(INDEX('Electricity Consumption'!$D$12:$AD$41,MATCH($A34,'Electricity Consumption'!$A$12:$A$41,0),MATCH($E$1,'Electricity Consumption'!$D$9:$AD$9,0)),"..")</f>
        <v>5879.793395650824</v>
      </c>
      <c r="AK34" s="43">
        <f>_xlfn.IFERROR(RANK(C34,C$7:C$39)+COUNTIF($C$7:C34,C34)-1,"…")</f>
        <v>13</v>
      </c>
      <c r="AL34" s="43">
        <f>_xlfn.IFERROR(RANK(D34,D$7:D$39)+COUNTIF($D$7:D34,D34)-1,"…")</f>
        <v>6</v>
      </c>
      <c r="AM34" s="43" t="str">
        <f>_xlfn.IFERROR(RANK(E34,E$7:E$39)+COUNTIF($C$7:E34,E34)-1,"…")</f>
        <v>…</v>
      </c>
      <c r="AN34" s="43">
        <f>_xlfn.IFERROR(RANK(F34,F$7:F$39)+COUNTIF($F$7:F34,F34)-1,"…")</f>
        <v>13</v>
      </c>
      <c r="AO34" s="43">
        <f>_xlfn.IFERROR(RANK(G34,G$7:G$39)+COUNTIF($G$7:G34,G34)-1,"…")</f>
        <v>16</v>
      </c>
      <c r="AP34" s="43">
        <f>_xlfn.IFERROR(RANK(H34,H$7:H$39)+COUNTIF($H$7:H34,H34)-1,"…")</f>
        <v>21</v>
      </c>
      <c r="AQ34" s="43">
        <f>_xlfn.IFERROR(RANK(I34,I$7:I$39)+COUNTIF($I$7:I34,I34)-1,"…")</f>
        <v>19</v>
      </c>
      <c r="AR34" s="43" t="s">
        <v>24</v>
      </c>
      <c r="AS34" s="121">
        <f t="shared" si="40"/>
        <v>210.5</v>
      </c>
      <c r="AT34" s="121">
        <f t="shared" si="40"/>
        <v>33.30555555555556</v>
      </c>
      <c r="AU34" s="121" t="str">
        <f t="shared" si="40"/>
        <v>..</v>
      </c>
      <c r="AV34" s="121">
        <f t="shared" si="40"/>
        <v>199.8</v>
      </c>
      <c r="AW34" s="121">
        <f t="shared" si="40"/>
        <v>0.9044017271324444</v>
      </c>
      <c r="AX34" s="121">
        <f t="shared" si="40"/>
        <v>674.0509301062428</v>
      </c>
      <c r="AY34" s="121">
        <f t="shared" si="40"/>
        <v>5879.793395650824</v>
      </c>
      <c r="AZ34" s="43">
        <f t="shared" si="35"/>
        <v>5</v>
      </c>
      <c r="BA34" s="43">
        <f t="shared" si="36"/>
        <v>0</v>
      </c>
      <c r="BB34" s="43">
        <f t="shared" si="35"/>
        <v>4</v>
      </c>
      <c r="BC34" s="43">
        <f t="shared" si="37"/>
        <v>6</v>
      </c>
      <c r="BD34" s="43">
        <f t="shared" si="38"/>
        <v>0</v>
      </c>
      <c r="BE34" s="43">
        <f t="shared" si="39"/>
        <v>0</v>
      </c>
      <c r="BF34" s="43">
        <f t="shared" si="39"/>
        <v>0</v>
      </c>
      <c r="BG34" s="43" t="str">
        <f t="shared" si="6"/>
        <v>Czech Republic</v>
      </c>
      <c r="BH34" s="43" t="str">
        <f t="shared" si="7"/>
        <v/>
      </c>
      <c r="BI34" s="43" t="str">
        <f t="shared" si="8"/>
        <v>Poland</v>
      </c>
      <c r="BJ34" s="43" t="str">
        <f t="shared" si="9"/>
        <v>Estonia</v>
      </c>
      <c r="BK34" s="43" t="str">
        <f t="shared" si="1"/>
        <v/>
      </c>
      <c r="BL34" s="43" t="str">
        <f t="shared" si="2"/>
        <v/>
      </c>
      <c r="BM34" s="43" t="str">
        <f t="shared" si="3"/>
        <v/>
      </c>
      <c r="BN34" s="43">
        <f t="shared" si="10"/>
        <v>270.1</v>
      </c>
      <c r="BO34" s="121" t="e">
        <f t="shared" si="11"/>
        <v>#N/A</v>
      </c>
      <c r="BP34" s="43">
        <f t="shared" si="12"/>
        <v>340.556</v>
      </c>
      <c r="BQ34" s="121">
        <f t="shared" si="13"/>
        <v>240.3</v>
      </c>
      <c r="BR34" s="121" t="e">
        <f t="shared" si="14"/>
        <v>#N/A</v>
      </c>
      <c r="BS34" s="121" t="e">
        <f t="shared" si="15"/>
        <v>#N/A</v>
      </c>
      <c r="BT34" s="121" t="e">
        <f t="shared" si="16"/>
        <v>#N/A</v>
      </c>
    </row>
    <row r="35" spans="1:72" ht="15">
      <c r="A35" s="50" t="s">
        <v>25</v>
      </c>
      <c r="B35" s="51"/>
      <c r="C35" s="92">
        <f>_xlfn.IFERROR(INDEX('Petrol Prices'!$D$12:$T$80,MATCH(Charts!$A35,'Petrol Prices'!$A$12:$A$46,0),MATCH($E$1,'Petrol Prices'!$D$9:$T$9,0)),"")</f>
        <v>163.1</v>
      </c>
      <c r="D35" s="93">
        <f>_xlfn.IFERROR(INDEX('Gas Prices'!$D$12:$T$80,MATCH(Charts!$A35,'Gas Prices'!$A$12:$A$46,0),MATCH($E$1,'Gas Prices'!$D$9:$T$9,0)),"..")</f>
        <v>34.09722222222222</v>
      </c>
      <c r="E35" s="93">
        <f>_xlfn.IFERROR(INDEX('Residential Electricity Costs'!$D$12:$U$80,MATCH(Charts!$A35,'Residential Electricity Costs'!$A$12:$A$46,0),MATCH($E$1,'Residential Electricity Costs'!$D$9:$U$9,0)),"..")</f>
        <v>172.788</v>
      </c>
      <c r="F35" s="94">
        <f>_xlfn.IFERROR(INDEX('Diesel Prices'!$D$12:$U$80,MATCH(Charts!$A35,'Diesel Prices'!$A$12:$A$46,0),MATCH($E$1,'Diesel Prices'!$D$9:$U$9,0)),"..")</f>
        <v>165.2</v>
      </c>
      <c r="G35" s="95">
        <f>_xlfn.IFERROR(INDEX('Oil Products Consumption'!$D$12:$AD$41,MATCH($A35,'Oil Products Consumption'!$A$12:$A$41,0),MATCH($E$1,'Oil Products Consumption'!$D$9:$AD$9,0)),"..")</f>
        <v>1.0980176391822614</v>
      </c>
      <c r="H35" s="95">
        <f>_xlfn.IFERROR(INDEX('Gas Consumption'!$D$12:$AD$41,MATCH($A35,'Gas Consumption'!$A$12:$A$41,0),MATCH($E$1,'Gas Consumption'!$D$9:$AD$9,0)),"..")</f>
        <v>121.22181948670098</v>
      </c>
      <c r="I35" s="97">
        <f>_xlfn.IFERROR(INDEX('Electricity Consumption'!$D$12:$AD$41,MATCH($A35,'Electricity Consumption'!$A$12:$A$41,0),MATCH($E$1,'Electricity Consumption'!$D$9:$AD$9,0)),"..")</f>
        <v>14772.395341079957</v>
      </c>
      <c r="AK35" s="43">
        <f>_xlfn.IFERROR(RANK(C35,C$7:C$39)+COUNTIF($C$7:C35,C35)-1,"…")</f>
        <v>24</v>
      </c>
      <c r="AL35" s="43">
        <f>_xlfn.IFERROR(RANK(D35,D$7:D$39)+COUNTIF($D$7:D35,D35)-1,"…")</f>
        <v>5</v>
      </c>
      <c r="AM35" s="43">
        <f>_xlfn.IFERROR(RANK(E35,E$7:E$39)+COUNTIF($C$7:E35,E35)-1,"…")</f>
        <v>21</v>
      </c>
      <c r="AN35" s="43">
        <f>_xlfn.IFERROR(RANK(F35,F$7:F$39)+COUNTIF($F$7:F35,F35)-1,"…")</f>
        <v>20</v>
      </c>
      <c r="AO35" s="43">
        <f>_xlfn.IFERROR(RANK(G35,G$7:G$39)+COUNTIF($G$7:G35,G35)-1,"…")</f>
        <v>12</v>
      </c>
      <c r="AP35" s="43">
        <f>_xlfn.IFERROR(RANK(H35,H$7:H$39)+COUNTIF($H$7:H35,H35)-1,"…")</f>
        <v>27</v>
      </c>
      <c r="AQ35" s="43">
        <f>_xlfn.IFERROR(RANK(I35,I$7:I$39)+COUNTIF($I$7:I35,I35)-1,"…")</f>
        <v>5</v>
      </c>
      <c r="AR35" s="43" t="s">
        <v>25</v>
      </c>
      <c r="AS35" s="121">
        <f t="shared" si="40"/>
        <v>163.1</v>
      </c>
      <c r="AT35" s="121">
        <f t="shared" si="40"/>
        <v>34.09722222222222</v>
      </c>
      <c r="AU35" s="121">
        <f t="shared" si="40"/>
        <v>172.788</v>
      </c>
      <c r="AV35" s="121">
        <f t="shared" si="40"/>
        <v>165.2</v>
      </c>
      <c r="AW35" s="121">
        <f t="shared" si="40"/>
        <v>1.0980176391822614</v>
      </c>
      <c r="AX35" s="121">
        <f t="shared" si="40"/>
        <v>121.22181948670098</v>
      </c>
      <c r="AY35" s="121">
        <f t="shared" si="40"/>
        <v>14772.395341079957</v>
      </c>
      <c r="AZ35" s="43">
        <f t="shared" si="35"/>
        <v>4</v>
      </c>
      <c r="BA35" s="43">
        <f t="shared" si="36"/>
        <v>-1</v>
      </c>
      <c r="BB35" s="43">
        <f t="shared" si="35"/>
        <v>3</v>
      </c>
      <c r="BC35" s="43">
        <f t="shared" si="37"/>
        <v>5</v>
      </c>
      <c r="BD35" s="43">
        <f t="shared" si="38"/>
        <v>-1</v>
      </c>
      <c r="BE35" s="43">
        <f t="shared" si="39"/>
        <v>-1</v>
      </c>
      <c r="BF35" s="43">
        <f t="shared" si="39"/>
        <v>-1</v>
      </c>
      <c r="BG35" s="43" t="str">
        <f t="shared" si="6"/>
        <v>Slovak Republic</v>
      </c>
      <c r="BH35" s="43" t="str">
        <f t="shared" si="7"/>
        <v/>
      </c>
      <c r="BI35" s="43" t="str">
        <f t="shared" si="8"/>
        <v>Slovak Republic</v>
      </c>
      <c r="BJ35" s="43" t="str">
        <f t="shared" si="9"/>
        <v>Czech Republic</v>
      </c>
      <c r="BK35" s="43" t="str">
        <f t="shared" si="1"/>
        <v/>
      </c>
      <c r="BL35" s="43" t="str">
        <f t="shared" si="2"/>
        <v/>
      </c>
      <c r="BM35" s="43" t="str">
        <f t="shared" si="3"/>
        <v/>
      </c>
      <c r="BN35" s="43">
        <f t="shared" si="10"/>
        <v>293.40000000000003</v>
      </c>
      <c r="BO35" s="121" t="e">
        <f t="shared" si="11"/>
        <v>#N/A</v>
      </c>
      <c r="BP35" s="43">
        <f t="shared" si="12"/>
        <v>349.512</v>
      </c>
      <c r="BQ35" s="121">
        <f t="shared" si="13"/>
        <v>269.8</v>
      </c>
      <c r="BR35" s="121" t="e">
        <f t="shared" si="14"/>
        <v>#N/A</v>
      </c>
      <c r="BS35" s="121" t="e">
        <f t="shared" si="15"/>
        <v>#N/A</v>
      </c>
      <c r="BT35" s="121" t="e">
        <f t="shared" si="16"/>
        <v>#N/A</v>
      </c>
    </row>
    <row r="36" spans="1:72" ht="15">
      <c r="A36" s="50" t="s">
        <v>69</v>
      </c>
      <c r="B36" s="51"/>
      <c r="C36" s="92">
        <f>_xlfn.IFERROR(INDEX('Petrol Prices'!$D$12:$T$80,MATCH(Charts!$A36,'Petrol Prices'!$A$12:$A$46,0),MATCH($E$1,'Petrol Prices'!$D$9:$T$9,0)),"")</f>
        <v>128.6</v>
      </c>
      <c r="D36" s="93">
        <f>_xlfn.IFERROR(INDEX('Gas Prices'!$D$12:$T$80,MATCH(Charts!$A36,'Gas Prices'!$A$12:$A$46,0),MATCH($E$1,'Gas Prices'!$D$9:$T$9,0)),"..")</f>
        <v>20.35</v>
      </c>
      <c r="E36" s="93">
        <f>_xlfn.IFERROR(INDEX('Residential Electricity Costs'!$D$12:$U$80,MATCH(Charts!$A36,'Residential Electricity Costs'!$A$12:$A$46,0),MATCH($E$1,'Residential Electricity Costs'!$D$9:$U$9,0)),"..")</f>
        <v>136.895</v>
      </c>
      <c r="F36" s="94">
        <f>_xlfn.IFERROR(INDEX('Diesel Prices'!$D$12:$U$80,MATCH(Charts!$A36,'Diesel Prices'!$A$12:$A$46,0),MATCH($E$1,'Diesel Prices'!$D$9:$U$9,0)),"..")</f>
        <v>137.1</v>
      </c>
      <c r="G36" s="95" t="str">
        <f>_xlfn.IFERROR(INDEX('Oil Products Consumption'!$D$12:$AD$41,MATCH($A36,'Oil Products Consumption'!$A$12:$A$41,0),MATCH($E$1,'Oil Products Consumption'!$D$9:$AD$9,0)),"..")</f>
        <v>..</v>
      </c>
      <c r="H36" s="95" t="str">
        <f>_xlfn.IFERROR(INDEX('Gas Consumption'!$D$12:$AD$41,MATCH($A36,'Gas Consumption'!$A$12:$A$41,0),MATCH($E$1,'Gas Consumption'!$D$9:$AD$9,0)),"..")</f>
        <v>..</v>
      </c>
      <c r="I36" s="97" t="str">
        <f>_xlfn.IFERROR(INDEX('Electricity Consumption'!$D$12:$AD$41,MATCH($A36,'Electricity Consumption'!$A$12:$A$41,0),MATCH($E$1,'Electricity Consumption'!$D$9:$AD$9,0)),"..")</f>
        <v>..</v>
      </c>
      <c r="AK36" s="43">
        <f>_xlfn.IFERROR(RANK(C36,C$7:C$39)+COUNTIF($C$7:C36,C36)-1,"…")</f>
        <v>29</v>
      </c>
      <c r="AL36" s="43">
        <f>_xlfn.IFERROR(RANK(D36,D$7:D$39)+COUNTIF($D$7:D36,D36)-1,"…")</f>
        <v>21</v>
      </c>
      <c r="AM36" s="43">
        <f>_xlfn.IFERROR(RANK(E36,E$7:E$39)+COUNTIF($C$7:E36,E36)-1,"…")</f>
        <v>27</v>
      </c>
      <c r="AN36" s="43">
        <f>_xlfn.IFERROR(RANK(F36,F$7:F$39)+COUNTIF($F$7:F36,F36)-1,"…")</f>
        <v>27</v>
      </c>
      <c r="AO36" s="43" t="str">
        <f>_xlfn.IFERROR(RANK(G36,G$7:G$39)+COUNTIF($G$7:G36,G36)-1,"…")</f>
        <v>…</v>
      </c>
      <c r="AP36" s="43" t="str">
        <f>_xlfn.IFERROR(RANK(H36,H$7:H$39)+COUNTIF($H$7:H36,H36)-1,"…")</f>
        <v>…</v>
      </c>
      <c r="AQ36" s="43" t="str">
        <f>_xlfn.IFERROR(RANK(I36,I$7:I$39)+COUNTIF($I$7:I36,I36)-1,"…")</f>
        <v>…</v>
      </c>
      <c r="AR36" s="43" t="s">
        <v>69</v>
      </c>
      <c r="AS36" s="121">
        <f t="shared" si="40"/>
        <v>128.6</v>
      </c>
      <c r="AT36" s="121">
        <f t="shared" si="40"/>
        <v>20.35</v>
      </c>
      <c r="AU36" s="121">
        <f t="shared" si="40"/>
        <v>136.895</v>
      </c>
      <c r="AV36" s="121">
        <f t="shared" si="40"/>
        <v>137.1</v>
      </c>
      <c r="AW36" s="121" t="str">
        <f t="shared" si="40"/>
        <v>..</v>
      </c>
      <c r="AX36" s="121" t="str">
        <f t="shared" si="40"/>
        <v>..</v>
      </c>
      <c r="AY36" s="121" t="str">
        <f t="shared" si="40"/>
        <v>..</v>
      </c>
      <c r="AZ36" s="43">
        <f t="shared" si="35"/>
        <v>3</v>
      </c>
      <c r="BA36" s="43">
        <f t="shared" si="36"/>
        <v>-2</v>
      </c>
      <c r="BB36" s="43">
        <f t="shared" si="35"/>
        <v>2</v>
      </c>
      <c r="BC36" s="43">
        <f t="shared" si="37"/>
        <v>4</v>
      </c>
      <c r="BD36" s="43">
        <f t="shared" si="38"/>
        <v>-2</v>
      </c>
      <c r="BE36" s="43">
        <f t="shared" si="39"/>
        <v>-2</v>
      </c>
      <c r="BF36" s="43">
        <f t="shared" si="39"/>
        <v>-2</v>
      </c>
      <c r="BG36" s="43" t="str">
        <f t="shared" si="6"/>
        <v>Poland</v>
      </c>
      <c r="BH36" s="43" t="str">
        <f t="shared" si="7"/>
        <v/>
      </c>
      <c r="BI36" s="43" t="str">
        <f t="shared" si="8"/>
        <v>Portugal</v>
      </c>
      <c r="BJ36" s="43" t="str">
        <f t="shared" si="9"/>
        <v>Slovak Republic</v>
      </c>
      <c r="BK36" s="43" t="str">
        <f t="shared" si="1"/>
        <v/>
      </c>
      <c r="BL36" s="43" t="str">
        <f t="shared" si="2"/>
        <v/>
      </c>
      <c r="BM36" s="43" t="str">
        <f t="shared" si="3"/>
        <v/>
      </c>
      <c r="BN36" s="43">
        <f t="shared" si="10"/>
        <v>300.7</v>
      </c>
      <c r="BO36" s="121" t="e">
        <f t="shared" si="11"/>
        <v>#N/A</v>
      </c>
      <c r="BP36" s="43">
        <f t="shared" si="12"/>
        <v>357.646</v>
      </c>
      <c r="BQ36" s="121">
        <f t="shared" si="13"/>
        <v>273.8</v>
      </c>
      <c r="BR36" s="121" t="e">
        <f t="shared" si="14"/>
        <v>#N/A</v>
      </c>
      <c r="BS36" s="121" t="e">
        <f t="shared" si="15"/>
        <v>#N/A</v>
      </c>
      <c r="BT36" s="121" t="e">
        <f t="shared" si="16"/>
        <v>#N/A</v>
      </c>
    </row>
    <row r="37" spans="1:72" ht="15">
      <c r="A37" s="50" t="s">
        <v>26</v>
      </c>
      <c r="B37" s="51"/>
      <c r="C37" s="92">
        <f>_xlfn.IFERROR(INDEX('Petrol Prices'!$D$12:$T$80,MATCH(Charts!$A37,'Petrol Prices'!$A$12:$A$46,0),MATCH($E$1,'Petrol Prices'!$D$9:$T$9,0)),"")</f>
        <v>430.3</v>
      </c>
      <c r="D37" s="93" t="str">
        <f>_xlfn.IFERROR(INDEX('Gas Prices'!$D$12:$T$80,MATCH(Charts!$A37,'Gas Prices'!$A$12:$A$46,0),MATCH($E$1,'Gas Prices'!$D$9:$T$9,0)),"..")</f>
        <v>..</v>
      </c>
      <c r="E37" s="93">
        <f>_xlfn.IFERROR(INDEX('Residential Electricity Costs'!$D$12:$U$80,MATCH(Charts!$A37,'Residential Electricity Costs'!$A$12:$A$46,0),MATCH($E$1,'Residential Electricity Costs'!$D$9:$U$9,0)),"..")</f>
        <v>325.318</v>
      </c>
      <c r="F37" s="94">
        <f>_xlfn.IFERROR(INDEX('Diesel Prices'!$D$12:$U$80,MATCH(Charts!$A37,'Diesel Prices'!$A$12:$A$46,0),MATCH($E$1,'Diesel Prices'!$D$9:$U$9,0)),"..")</f>
        <v>391.2</v>
      </c>
      <c r="G37" s="95">
        <f>_xlfn.IFERROR(INDEX('Oil Products Consumption'!$D$12:$AD$41,MATCH($A37,'Oil Products Consumption'!$A$12:$A$41,0),MATCH($E$1,'Oil Products Consumption'!$D$9:$AD$9,0)),"..")</f>
        <v>0.3557740036385386</v>
      </c>
      <c r="H37" s="95">
        <f>_xlfn.IFERROR(INDEX('Gas Consumption'!$D$12:$AD$41,MATCH($A37,'Gas Consumption'!$A$12:$A$41,0),MATCH($E$1,'Gas Consumption'!$D$9:$AD$9,0)),"..")</f>
        <v>570.1204852768864</v>
      </c>
      <c r="I37" s="97">
        <f>_xlfn.IFERROR(INDEX('Electricity Consumption'!$D$12:$AD$41,MATCH($A37,'Electricity Consumption'!$A$12:$A$41,0),MATCH($E$1,'Electricity Consumption'!$D$9:$AD$9,0)),"..")</f>
        <v>3065.2776332855956</v>
      </c>
      <c r="AK37" s="43">
        <f>_xlfn.IFERROR(RANK(C37,C$7:C$39)+COUNTIF($C$7:C37,C37)-1,"…")</f>
        <v>1</v>
      </c>
      <c r="AL37" s="43" t="str">
        <f>_xlfn.IFERROR(RANK(D37,D$7:D$39)+COUNTIF($D$7:D37,D37)-1,"…")</f>
        <v>…</v>
      </c>
      <c r="AM37" s="43">
        <f>_xlfn.IFERROR(RANK(E37,E$7:E$39)+COUNTIF($C$7:E37,E37)-1,"…")</f>
        <v>5</v>
      </c>
      <c r="AN37" s="43">
        <f>_xlfn.IFERROR(RANK(F37,F$7:F$39)+COUNTIF($F$7:F37,F37)-1,"…")</f>
        <v>1</v>
      </c>
      <c r="AO37" s="43">
        <f>_xlfn.IFERROR(RANK(G37,G$7:G$39)+COUNTIF($G$7:G37,G37)-1,"…")</f>
        <v>27</v>
      </c>
      <c r="AP37" s="43">
        <f>_xlfn.IFERROR(RANK(H37,H$7:H$39)+COUNTIF($H$7:H37,H37)-1,"…")</f>
        <v>24</v>
      </c>
      <c r="AQ37" s="43">
        <f>_xlfn.IFERROR(RANK(I37,I$7:I$39)+COUNTIF($I$7:I37,I37)-1,"…")</f>
        <v>26</v>
      </c>
      <c r="AR37" s="43" t="s">
        <v>26</v>
      </c>
      <c r="AS37" s="121">
        <f t="shared" si="40"/>
        <v>430.3</v>
      </c>
      <c r="AT37" s="121" t="str">
        <f t="shared" si="40"/>
        <v>..</v>
      </c>
      <c r="AU37" s="121">
        <f t="shared" si="40"/>
        <v>325.318</v>
      </c>
      <c r="AV37" s="121">
        <f t="shared" si="40"/>
        <v>391.2</v>
      </c>
      <c r="AW37" s="121">
        <f t="shared" si="40"/>
        <v>0.3557740036385386</v>
      </c>
      <c r="AX37" s="121">
        <f t="shared" si="40"/>
        <v>570.1204852768864</v>
      </c>
      <c r="AY37" s="121">
        <f t="shared" si="40"/>
        <v>3065.2776332855956</v>
      </c>
      <c r="AZ37" s="43">
        <f t="shared" si="35"/>
        <v>2</v>
      </c>
      <c r="BA37" s="43">
        <f t="shared" si="36"/>
        <v>-3</v>
      </c>
      <c r="BB37" s="43">
        <f t="shared" si="35"/>
        <v>1</v>
      </c>
      <c r="BC37" s="43">
        <f t="shared" si="37"/>
        <v>3</v>
      </c>
      <c r="BD37" s="43">
        <f t="shared" si="38"/>
        <v>-3</v>
      </c>
      <c r="BE37" s="43">
        <f t="shared" si="39"/>
        <v>-3</v>
      </c>
      <c r="BF37" s="43">
        <f t="shared" si="39"/>
        <v>-3</v>
      </c>
      <c r="BG37" s="43" t="str">
        <f t="shared" si="6"/>
        <v>Hungary</v>
      </c>
      <c r="BH37" s="43" t="str">
        <f t="shared" si="7"/>
        <v/>
      </c>
      <c r="BI37" s="43" t="str">
        <f t="shared" si="8"/>
        <v>Germany</v>
      </c>
      <c r="BJ37" s="43" t="str">
        <f t="shared" si="9"/>
        <v>Poland</v>
      </c>
      <c r="BK37" s="43" t="str">
        <f t="shared" si="1"/>
        <v/>
      </c>
      <c r="BL37" s="43" t="str">
        <f t="shared" si="2"/>
        <v/>
      </c>
      <c r="BM37" s="43" t="str">
        <f t="shared" si="3"/>
        <v/>
      </c>
      <c r="BN37" s="43">
        <f t="shared" si="10"/>
        <v>322.90000000000003</v>
      </c>
      <c r="BO37" s="121" t="e">
        <f t="shared" si="11"/>
        <v>#N/A</v>
      </c>
      <c r="BP37" s="43">
        <f t="shared" si="12"/>
        <v>367.855</v>
      </c>
      <c r="BQ37" s="121">
        <f t="shared" si="13"/>
        <v>300.5</v>
      </c>
      <c r="BR37" s="121" t="e">
        <f t="shared" si="14"/>
        <v>#N/A</v>
      </c>
      <c r="BS37" s="121" t="e">
        <f t="shared" si="15"/>
        <v>#N/A</v>
      </c>
      <c r="BT37" s="121" t="e">
        <f t="shared" si="16"/>
        <v>#N/A</v>
      </c>
    </row>
    <row r="38" spans="1:72" ht="15">
      <c r="A38" s="50" t="s">
        <v>27</v>
      </c>
      <c r="B38" s="51"/>
      <c r="C38" s="92">
        <f>_xlfn.IFERROR(INDEX('Petrol Prices'!$D$12:$T$80,MATCH(Charts!$A38,'Petrol Prices'!$A$12:$A$46,0),MATCH($E$1,'Petrol Prices'!$D$9:$T$9,0)),"")</f>
        <v>192</v>
      </c>
      <c r="D38" s="93">
        <f>_xlfn.IFERROR(INDEX('Gas Prices'!$D$12:$T$80,MATCH(Charts!$A38,'Gas Prices'!$A$12:$A$46,0),MATCH($E$1,'Gas Prices'!$D$9:$T$9,0)),"..")</f>
        <v>19.644444444444442</v>
      </c>
      <c r="E38" s="93">
        <f>_xlfn.IFERROR(INDEX('Residential Electricity Costs'!$D$12:$U$80,MATCH(Charts!$A38,'Residential Electricity Costs'!$A$12:$A$46,0),MATCH($E$1,'Residential Electricity Costs'!$D$9:$U$9,0)),"..")</f>
        <v>210.571</v>
      </c>
      <c r="F38" s="94">
        <f>_xlfn.IFERROR(INDEX('Diesel Prices'!$D$12:$U$80,MATCH(Charts!$A38,'Diesel Prices'!$A$12:$A$46,0),MATCH($E$1,'Diesel Prices'!$D$9:$U$9,0)),"..")</f>
        <v>200.99999999999997</v>
      </c>
      <c r="G38" s="95">
        <f>_xlfn.IFERROR(INDEX('Oil Products Consumption'!$D$12:$AD$41,MATCH($A38,'Oil Products Consumption'!$A$12:$A$41,0),MATCH($E$1,'Oil Products Consumption'!$D$9:$AD$9,0)),"..")</f>
        <v>0.755510155961361</v>
      </c>
      <c r="H38" s="95">
        <f>_xlfn.IFERROR(INDEX('Gas Consumption'!$D$12:$AD$41,MATCH($A38,'Gas Consumption'!$A$12:$A$41,0),MATCH($E$1,'Gas Consumption'!$D$9:$AD$9,0)),"..")</f>
        <v>1265.221565285</v>
      </c>
      <c r="I38" s="97">
        <f>_xlfn.IFERROR(INDEX('Electricity Consumption'!$D$12:$AD$41,MATCH($A38,'Electricity Consumption'!$A$12:$A$41,0),MATCH($E$1,'Electricity Consumption'!$D$9:$AD$9,0)),"..")</f>
        <v>5853.389701937236</v>
      </c>
      <c r="AK38" s="43">
        <f>_xlfn.IFERROR(RANK(C38,C$7:C$39)+COUNTIF($C$7:C38,C38)-1,"…")</f>
        <v>17</v>
      </c>
      <c r="AL38" s="43">
        <f>_xlfn.IFERROR(RANK(D38,D$7:D$39)+COUNTIF($D$7:D38,D38)-1,"…")</f>
        <v>22</v>
      </c>
      <c r="AM38" s="43">
        <f>_xlfn.IFERROR(RANK(E38,E$7:E$39)+COUNTIF($C$7:E38,E38)-1,"…")</f>
        <v>19</v>
      </c>
      <c r="AN38" s="43">
        <f>_xlfn.IFERROR(RANK(F38,F$7:F$39)+COUNTIF($F$7:F38,F38)-1,"…")</f>
        <v>12</v>
      </c>
      <c r="AO38" s="43">
        <f>_xlfn.IFERROR(RANK(G38,G$7:G$39)+COUNTIF($G$7:G38,G38)-1,"…")</f>
        <v>19</v>
      </c>
      <c r="AP38" s="43">
        <f>_xlfn.IFERROR(RANK(H38,H$7:H$39)+COUNTIF($H$7:H38,H38)-1,"…")</f>
        <v>7</v>
      </c>
      <c r="AQ38" s="43">
        <f>_xlfn.IFERROR(RANK(I38,I$7:I$39)+COUNTIF($I$7:I38,I38)-1,"…")</f>
        <v>20</v>
      </c>
      <c r="AR38" s="43" t="s">
        <v>27</v>
      </c>
      <c r="AS38" s="121">
        <f t="shared" si="40"/>
        <v>192</v>
      </c>
      <c r="AT38" s="121">
        <f t="shared" si="40"/>
        <v>19.644444444444442</v>
      </c>
      <c r="AU38" s="121">
        <f t="shared" si="40"/>
        <v>210.571</v>
      </c>
      <c r="AV38" s="121">
        <f t="shared" si="40"/>
        <v>200.99999999999997</v>
      </c>
      <c r="AW38" s="121">
        <f t="shared" si="40"/>
        <v>0.755510155961361</v>
      </c>
      <c r="AX38" s="121">
        <f t="shared" si="40"/>
        <v>1265.221565285</v>
      </c>
      <c r="AY38" s="121">
        <f t="shared" si="40"/>
        <v>5853.389701937236</v>
      </c>
      <c r="AZ38" s="43">
        <f t="shared" si="35"/>
        <v>1</v>
      </c>
      <c r="BA38" s="43">
        <f t="shared" si="36"/>
        <v>-4</v>
      </c>
      <c r="BB38" s="43">
        <f t="shared" si="35"/>
        <v>0</v>
      </c>
      <c r="BC38" s="43">
        <f t="shared" si="37"/>
        <v>2</v>
      </c>
      <c r="BD38" s="43">
        <f t="shared" si="38"/>
        <v>-4</v>
      </c>
      <c r="BE38" s="43">
        <f t="shared" si="39"/>
        <v>-4</v>
      </c>
      <c r="BF38" s="43">
        <f t="shared" si="39"/>
        <v>-4</v>
      </c>
      <c r="BG38" s="43" t="str">
        <f t="shared" si="6"/>
        <v>Turkey</v>
      </c>
      <c r="BH38" s="43" t="str">
        <f t="shared" si="7"/>
        <v/>
      </c>
      <c r="BI38" s="43" t="str">
        <f t="shared" si="8"/>
        <v/>
      </c>
      <c r="BJ38" s="43" t="str">
        <f t="shared" si="9"/>
        <v>Hungary</v>
      </c>
      <c r="BK38" s="43" t="str">
        <f t="shared" si="1"/>
        <v/>
      </c>
      <c r="BL38" s="43" t="str">
        <f t="shared" si="2"/>
        <v/>
      </c>
      <c r="BM38" s="43" t="str">
        <f t="shared" si="3"/>
        <v/>
      </c>
      <c r="BN38" s="43">
        <f t="shared" si="10"/>
        <v>430.3</v>
      </c>
      <c r="BO38" s="121" t="e">
        <f t="shared" si="11"/>
        <v>#N/A</v>
      </c>
      <c r="BP38" s="43" t="e">
        <f t="shared" si="12"/>
        <v>#N/A</v>
      </c>
      <c r="BQ38" s="121">
        <f t="shared" si="13"/>
        <v>329.3</v>
      </c>
      <c r="BR38" s="121" t="e">
        <f t="shared" si="14"/>
        <v>#N/A</v>
      </c>
      <c r="BS38" s="121" t="e">
        <f t="shared" si="15"/>
        <v>#N/A</v>
      </c>
      <c r="BT38" s="121" t="e">
        <f t="shared" si="16"/>
        <v>#N/A</v>
      </c>
    </row>
    <row r="39" spans="1:72" ht="15.75" thickBot="1">
      <c r="A39" s="53" t="s">
        <v>28</v>
      </c>
      <c r="B39" s="54"/>
      <c r="C39" s="100">
        <f>_xlfn.IFERROR(INDEX('Petrol Prices'!$D$12:$T$80,MATCH(Charts!$A39,'Petrol Prices'!$A$12:$A$46,0),MATCH($E$1,'Petrol Prices'!$D$9:$T$9,0)),"")</f>
        <v>96.8</v>
      </c>
      <c r="D39" s="101">
        <f>_xlfn.IFERROR(INDEX('Gas Prices'!$D$12:$T$80,MATCH(Charts!$A39,'Gas Prices'!$A$12:$A$46,0),MATCH($E$1,'Gas Prices'!$D$9:$T$9,0)),"..")</f>
        <v>9.458333333333332</v>
      </c>
      <c r="E39" s="101">
        <f>_xlfn.IFERROR(INDEX('Residential Electricity Costs'!$D$12:$U$80,MATCH(Charts!$A39,'Residential Electricity Costs'!$A$12:$A$46,0),MATCH($E$1,'Residential Electricity Costs'!$D$9:$U$9,0)),"..")</f>
        <v>121.237</v>
      </c>
      <c r="F39" s="102">
        <f>_xlfn.IFERROR(INDEX('Diesel Prices'!$D$12:$U$80,MATCH(Charts!$A39,'Diesel Prices'!$A$12:$A$46,0),MATCH($E$1,'Diesel Prices'!$D$9:$U$9,0)),"..")</f>
        <v>103.60000000000001</v>
      </c>
      <c r="G39" s="103">
        <f>_xlfn.IFERROR(INDEX('Oil Products Consumption'!$D$12:$AD$41,MATCH($A39,'Oil Products Consumption'!$A$12:$A$41,0),MATCH($E$1,'Oil Products Consumption'!$D$9:$AD$9,0)),"..")</f>
        <v>2.0089331642570367</v>
      </c>
      <c r="H39" s="103">
        <f>_xlfn.IFERROR(INDEX('Gas Consumption'!$D$12:$AD$41,MATCH($A39,'Gas Consumption'!$A$12:$A$41,0),MATCH($E$1,'Gas Consumption'!$D$9:$AD$9,0)),"..")</f>
        <v>2354.5804122011887</v>
      </c>
      <c r="I39" s="104">
        <f>_xlfn.IFERROR(INDEX('Electricity Consumption'!$D$12:$AD$41,MATCH($A39,'Electricity Consumption'!$A$12:$A$41,0),MATCH($E$1,'Electricity Consumption'!$D$9:$AD$9,0)),"..")</f>
        <v>13734.787684767953</v>
      </c>
      <c r="AK39" s="43">
        <f>_xlfn.IFERROR(RANK(C39,C$7:C$39)+COUNTIF($C$7:C39,C39)-1,"…")</f>
        <v>32</v>
      </c>
      <c r="AL39" s="43">
        <f>_xlfn.IFERROR(RANK(D39,D$7:D$39)+COUNTIF($D$7:D39,D39)-1,"…")</f>
        <v>26</v>
      </c>
      <c r="AM39" s="43">
        <f>_xlfn.IFERROR(RANK(E39,E$7:E$39)+COUNTIF($C$7:E39,E39)-1,"…")</f>
        <v>29</v>
      </c>
      <c r="AN39" s="43">
        <f>_xlfn.IFERROR(RANK(F39,F$7:F$39)+COUNTIF($F$7:F39,F39)-1,"…")</f>
        <v>30</v>
      </c>
      <c r="AO39" s="43">
        <f>_xlfn.IFERROR(RANK(G39,G$7:G$39)+COUNTIF($G$7:G39,G39)-1,"…")</f>
        <v>2</v>
      </c>
      <c r="AP39" s="43">
        <f>_xlfn.IFERROR(RANK(H39,H$7:H$39)+COUNTIF($H$7:H39,H39)-1,"…")</f>
        <v>3</v>
      </c>
      <c r="AQ39" s="43">
        <f>_xlfn.IFERROR(RANK(I39,I$7:I$39)+COUNTIF($I$7:I39,I39)-1,"…")</f>
        <v>6</v>
      </c>
      <c r="AR39" s="43" t="s">
        <v>28</v>
      </c>
      <c r="AS39" s="121">
        <f t="shared" si="40"/>
        <v>96.8</v>
      </c>
      <c r="AT39" s="121">
        <f t="shared" si="40"/>
        <v>9.458333333333332</v>
      </c>
      <c r="AU39" s="121">
        <f t="shared" si="40"/>
        <v>121.237</v>
      </c>
      <c r="AV39" s="121">
        <f t="shared" si="40"/>
        <v>103.60000000000001</v>
      </c>
      <c r="AW39" s="121">
        <f t="shared" si="40"/>
        <v>2.0089331642570367</v>
      </c>
      <c r="AX39" s="121">
        <f t="shared" si="40"/>
        <v>2354.5804122011887</v>
      </c>
      <c r="AY39" s="121">
        <f t="shared" si="40"/>
        <v>13734.787684767953</v>
      </c>
      <c r="AZ39" s="43">
        <f t="shared" si="35"/>
        <v>0</v>
      </c>
      <c r="BA39" s="43">
        <f t="shared" si="36"/>
        <v>-5</v>
      </c>
      <c r="BB39" s="43">
        <f t="shared" si="35"/>
        <v>-1</v>
      </c>
      <c r="BC39" s="43">
        <f t="shared" si="37"/>
        <v>1</v>
      </c>
      <c r="BD39" s="43">
        <f t="shared" si="38"/>
        <v>-5</v>
      </c>
      <c r="BE39" s="43">
        <f t="shared" si="39"/>
        <v>-5</v>
      </c>
      <c r="BF39" s="43">
        <f t="shared" si="39"/>
        <v>-5</v>
      </c>
      <c r="BG39" s="43" t="str">
        <f t="shared" si="6"/>
        <v/>
      </c>
      <c r="BH39" s="43" t="str">
        <f t="shared" si="7"/>
        <v/>
      </c>
      <c r="BI39" s="43" t="str">
        <f t="shared" si="8"/>
        <v/>
      </c>
      <c r="BJ39" s="43" t="str">
        <f t="shared" si="9"/>
        <v>Turkey</v>
      </c>
      <c r="BK39" s="43" t="str">
        <f t="shared" si="1"/>
        <v/>
      </c>
      <c r="BL39" s="43" t="str">
        <f t="shared" si="2"/>
        <v/>
      </c>
      <c r="BM39" s="43" t="str">
        <f t="shared" si="3"/>
        <v/>
      </c>
      <c r="BN39" s="43" t="e">
        <f t="shared" si="10"/>
        <v>#N/A</v>
      </c>
      <c r="BO39" s="121" t="e">
        <f t="shared" si="11"/>
        <v>#N/A</v>
      </c>
      <c r="BP39" s="43" t="e">
        <f t="shared" si="12"/>
        <v>#N/A</v>
      </c>
      <c r="BQ39" s="121">
        <f t="shared" si="13"/>
        <v>391.2</v>
      </c>
      <c r="BR39" s="121" t="e">
        <f t="shared" si="14"/>
        <v>#N/A</v>
      </c>
      <c r="BS39" s="121" t="e">
        <f t="shared" si="15"/>
        <v>#N/A</v>
      </c>
      <c r="BT39" s="121" t="e">
        <f t="shared" si="16"/>
        <v>#N/A</v>
      </c>
    </row>
    <row r="40" spans="59:69" ht="15">
      <c r="BG40" s="43">
        <f aca="true" t="shared" si="41" ref="BG40:BI40">COUNTA(BG6:BG39)-COUNTBLANK(BG6:BG39)</f>
        <v>33</v>
      </c>
      <c r="BH40" s="43">
        <f aca="true" t="shared" si="42" ref="BH40">COUNTA(BH6:BH39)-COUNTBLANK(BH6:BH39)</f>
        <v>28</v>
      </c>
      <c r="BI40" s="43">
        <f t="shared" si="41"/>
        <v>32</v>
      </c>
      <c r="BJ40" s="43">
        <f aca="true" t="shared" si="43" ref="BJ40">COUNTA(BJ6:BJ39)-COUNTBLANK(BJ6:BJ39)</f>
        <v>34</v>
      </c>
      <c r="BK40" s="43">
        <f>COUNTA(BK6:BK39)-COUNTBLANK(BK6:BK39)</f>
        <v>27</v>
      </c>
      <c r="BL40" s="43">
        <f aca="true" t="shared" si="44" ref="BL40">COUNTA(BL6:BL39)-COUNTBLANK(BL6:BL39)</f>
        <v>27</v>
      </c>
      <c r="BM40" s="43">
        <f aca="true" t="shared" si="45" ref="BM40">COUNTA(BM6:BM39)-COUNTBLANK(BM6:BM39)</f>
        <v>27</v>
      </c>
      <c r="BQ40" s="43" t="e">
        <f t="shared" si="13"/>
        <v>#N/A</v>
      </c>
    </row>
    <row r="41" ht="15">
      <c r="A41" s="43" t="s">
        <v>55</v>
      </c>
    </row>
    <row r="42" ht="15">
      <c r="A42" s="3" t="s">
        <v>56</v>
      </c>
    </row>
    <row r="43" ht="15">
      <c r="A43" s="3" t="s">
        <v>58</v>
      </c>
    </row>
    <row r="44" ht="15">
      <c r="A44" s="3" t="s">
        <v>57</v>
      </c>
    </row>
  </sheetData>
  <dataValidations count="1">
    <dataValidation type="list" allowBlank="1" showInputMessage="1" showErrorMessage="1" sqref="E1">
      <formula1>'Petrol Prices'!$D$9:$R$9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86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7.50390625" style="3" customWidth="1"/>
    <col min="2" max="2" width="31.625" style="61" customWidth="1"/>
    <col min="3" max="3" width="11.25390625" style="3" customWidth="1"/>
    <col min="4" max="19" width="9.625" style="15" customWidth="1"/>
    <col min="20" max="24" width="7.00390625" style="15" bestFit="1" customWidth="1"/>
    <col min="25" max="25" width="7.375" style="15" bestFit="1" customWidth="1"/>
    <col min="26" max="33" width="7.00390625" style="15" bestFit="1" customWidth="1"/>
    <col min="34" max="16384" width="8.625" style="2" customWidth="1"/>
  </cols>
  <sheetData>
    <row r="1" spans="1:33" ht="15">
      <c r="A1" s="2"/>
      <c r="B1" s="60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4:33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>
      <c r="A7" s="4" t="s">
        <v>77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4.25">
      <c r="A8" s="5"/>
      <c r="B8" s="67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3" s="66" customFormat="1" ht="14.25">
      <c r="A9" s="129" t="s">
        <v>0</v>
      </c>
      <c r="B9" s="130"/>
      <c r="C9" s="81"/>
      <c r="D9" s="65">
        <v>2000</v>
      </c>
      <c r="E9" s="65">
        <f aca="true" t="shared" si="0" ref="E9:R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</row>
    <row r="10" spans="2:33" ht="14.25"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>
      <c r="A11" s="10" t="s">
        <v>48</v>
      </c>
      <c r="B11" s="64" t="s">
        <v>53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4.25">
      <c r="A12" s="105" t="s">
        <v>45</v>
      </c>
      <c r="B12" s="64" t="s">
        <v>49</v>
      </c>
      <c r="D12" s="108">
        <v>65</v>
      </c>
      <c r="E12" s="108">
        <v>63</v>
      </c>
      <c r="F12" s="108">
        <v>61</v>
      </c>
      <c r="G12" s="108">
        <v>65</v>
      </c>
      <c r="H12" s="108">
        <v>72</v>
      </c>
      <c r="I12" s="108">
        <v>83</v>
      </c>
      <c r="J12" s="108">
        <v>91</v>
      </c>
      <c r="K12" s="108">
        <v>96</v>
      </c>
      <c r="L12" s="108">
        <v>108</v>
      </c>
      <c r="M12" s="108">
        <v>91</v>
      </c>
      <c r="N12" s="108">
        <v>101</v>
      </c>
      <c r="O12" s="108">
        <v>121</v>
      </c>
      <c r="P12" s="108">
        <v>124.9</v>
      </c>
      <c r="Q12" s="108">
        <v>122.9</v>
      </c>
      <c r="R12" s="108">
        <v>120.9</v>
      </c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4.25">
      <c r="A13" s="13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41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4.25">
      <c r="A14" s="17" t="s">
        <v>2</v>
      </c>
      <c r="B14" s="61" t="s">
        <v>46</v>
      </c>
      <c r="D14" s="110" t="s">
        <v>104</v>
      </c>
      <c r="E14" s="110" t="s">
        <v>104</v>
      </c>
      <c r="F14" s="110" t="s">
        <v>104</v>
      </c>
      <c r="G14" s="110" t="s">
        <v>104</v>
      </c>
      <c r="H14" s="110" t="s">
        <v>104</v>
      </c>
      <c r="I14" s="110" t="s">
        <v>104</v>
      </c>
      <c r="J14" s="110">
        <v>94</v>
      </c>
      <c r="K14" s="110">
        <v>90</v>
      </c>
      <c r="L14" s="110">
        <v>101</v>
      </c>
      <c r="M14" s="110">
        <v>96</v>
      </c>
      <c r="N14" s="110">
        <v>91</v>
      </c>
      <c r="O14" s="110">
        <v>102</v>
      </c>
      <c r="P14" s="110">
        <v>101.69999999999999</v>
      </c>
      <c r="Q14" s="110">
        <v>102.60000000000001</v>
      </c>
      <c r="R14" s="110">
        <v>105.2</v>
      </c>
      <c r="S14" s="111"/>
      <c r="T14" s="58"/>
      <c r="U14" s="58"/>
      <c r="V14" s="41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4.25">
      <c r="A15" s="17" t="s">
        <v>3</v>
      </c>
      <c r="B15" s="61" t="s">
        <v>46</v>
      </c>
      <c r="D15" s="110">
        <v>105</v>
      </c>
      <c r="E15" s="110">
        <v>99</v>
      </c>
      <c r="F15" s="110">
        <v>98</v>
      </c>
      <c r="G15" s="110">
        <v>100</v>
      </c>
      <c r="H15" s="110">
        <v>108</v>
      </c>
      <c r="I15" s="110">
        <v>117</v>
      </c>
      <c r="J15" s="110">
        <v>127</v>
      </c>
      <c r="K15" s="110">
        <v>129</v>
      </c>
      <c r="L15" s="110">
        <v>142</v>
      </c>
      <c r="M15" s="110">
        <v>124</v>
      </c>
      <c r="N15" s="110">
        <v>141</v>
      </c>
      <c r="O15" s="110">
        <v>164</v>
      </c>
      <c r="P15" s="110">
        <v>172.8</v>
      </c>
      <c r="Q15" s="110">
        <v>164.9</v>
      </c>
      <c r="R15" s="110">
        <v>159.5</v>
      </c>
      <c r="S15" s="111"/>
      <c r="T15" s="59"/>
      <c r="U15" s="12"/>
      <c r="V15" s="41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4.25">
      <c r="A16" s="17" t="s">
        <v>4</v>
      </c>
      <c r="B16" s="61" t="s">
        <v>46</v>
      </c>
      <c r="D16" s="110">
        <v>117</v>
      </c>
      <c r="E16" s="110">
        <v>113.99999999999999</v>
      </c>
      <c r="F16" s="110">
        <v>112.99999999999999</v>
      </c>
      <c r="G16" s="110">
        <v>115.99999999999999</v>
      </c>
      <c r="H16" s="110">
        <v>127</v>
      </c>
      <c r="I16" s="110">
        <v>142</v>
      </c>
      <c r="J16" s="110">
        <v>153</v>
      </c>
      <c r="K16" s="110">
        <v>156</v>
      </c>
      <c r="L16" s="110">
        <v>167</v>
      </c>
      <c r="M16" s="110">
        <v>154</v>
      </c>
      <c r="N16" s="110">
        <v>170</v>
      </c>
      <c r="O16" s="110">
        <v>191</v>
      </c>
      <c r="P16" s="110">
        <v>202.70000000000002</v>
      </c>
      <c r="Q16" s="110">
        <v>194.2</v>
      </c>
      <c r="R16" s="110">
        <v>189.7</v>
      </c>
      <c r="S16" s="111"/>
      <c r="T16" s="58"/>
      <c r="U16" s="12"/>
      <c r="V16" s="41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25">
      <c r="A17" s="17" t="s">
        <v>5</v>
      </c>
      <c r="B17" s="61" t="s">
        <v>46</v>
      </c>
      <c r="D17" s="110" t="s">
        <v>104</v>
      </c>
      <c r="E17" s="110" t="s">
        <v>104</v>
      </c>
      <c r="F17" s="110">
        <v>61</v>
      </c>
      <c r="G17" s="110">
        <v>64</v>
      </c>
      <c r="H17" s="110">
        <v>71</v>
      </c>
      <c r="I17" s="110">
        <v>81</v>
      </c>
      <c r="J17" s="110">
        <v>86</v>
      </c>
      <c r="K17" s="110">
        <v>90</v>
      </c>
      <c r="L17" s="110">
        <v>99</v>
      </c>
      <c r="M17" s="110">
        <v>86</v>
      </c>
      <c r="N17" s="110">
        <v>93</v>
      </c>
      <c r="O17" s="110">
        <v>108</v>
      </c>
      <c r="P17" s="110">
        <v>110.80000000000001</v>
      </c>
      <c r="Q17" s="110">
        <v>112.7</v>
      </c>
      <c r="R17" s="110">
        <v>114.1</v>
      </c>
      <c r="S17" s="111"/>
      <c r="T17" s="58"/>
      <c r="U17" s="12"/>
      <c r="V17" s="41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>
      <c r="A18" s="17" t="s">
        <v>70</v>
      </c>
      <c r="B18" s="61" t="s">
        <v>46</v>
      </c>
      <c r="D18" s="110">
        <v>113.99999999999999</v>
      </c>
      <c r="E18" s="110">
        <v>135</v>
      </c>
      <c r="F18" s="110">
        <v>135</v>
      </c>
      <c r="G18" s="110">
        <v>148</v>
      </c>
      <c r="H18" s="110">
        <v>154</v>
      </c>
      <c r="I18" s="110">
        <v>164</v>
      </c>
      <c r="J18" s="110">
        <v>184</v>
      </c>
      <c r="K18" s="110">
        <v>187</v>
      </c>
      <c r="L18" s="110">
        <v>182</v>
      </c>
      <c r="M18" s="110">
        <v>146</v>
      </c>
      <c r="N18" s="110">
        <v>179</v>
      </c>
      <c r="O18" s="110">
        <v>211</v>
      </c>
      <c r="P18" s="110">
        <v>224.40000000000003</v>
      </c>
      <c r="Q18" s="110">
        <v>225.8</v>
      </c>
      <c r="R18" s="110">
        <v>238.09999999999997</v>
      </c>
      <c r="S18" s="113"/>
      <c r="T18" s="59"/>
      <c r="U18" s="12"/>
      <c r="V18" s="41"/>
      <c r="W18" s="14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>
      <c r="A19" s="17" t="s">
        <v>6</v>
      </c>
      <c r="B19" s="61" t="s">
        <v>46</v>
      </c>
      <c r="D19" s="110">
        <v>202</v>
      </c>
      <c r="E19" s="110">
        <v>192</v>
      </c>
      <c r="F19" s="110">
        <v>172</v>
      </c>
      <c r="G19" s="110">
        <v>177</v>
      </c>
      <c r="H19" s="110">
        <v>187</v>
      </c>
      <c r="I19" s="110">
        <v>199</v>
      </c>
      <c r="J19" s="110">
        <v>211</v>
      </c>
      <c r="K19" s="110">
        <v>211</v>
      </c>
      <c r="L19" s="110">
        <v>213</v>
      </c>
      <c r="M19" s="110">
        <v>197</v>
      </c>
      <c r="N19" s="110">
        <v>227.99999999999997</v>
      </c>
      <c r="O19" s="110">
        <v>257</v>
      </c>
      <c r="P19" s="110">
        <v>273.20000000000005</v>
      </c>
      <c r="Q19" s="110">
        <v>270.1</v>
      </c>
      <c r="R19" s="110">
        <v>266.9</v>
      </c>
      <c r="S19" s="111"/>
      <c r="T19" s="58"/>
      <c r="U19" s="12"/>
      <c r="V19" s="41"/>
      <c r="W19" s="1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>
      <c r="A20" s="17" t="s">
        <v>7</v>
      </c>
      <c r="B20" s="61" t="s">
        <v>46</v>
      </c>
      <c r="D20" s="110">
        <v>100</v>
      </c>
      <c r="E20" s="110">
        <v>97</v>
      </c>
      <c r="F20" s="110">
        <v>99</v>
      </c>
      <c r="G20" s="110">
        <v>96</v>
      </c>
      <c r="H20" s="110">
        <v>100</v>
      </c>
      <c r="I20" s="110">
        <v>105</v>
      </c>
      <c r="J20" s="110">
        <v>114.99999999999999</v>
      </c>
      <c r="K20" s="110">
        <v>118</v>
      </c>
      <c r="L20" s="110">
        <v>128</v>
      </c>
      <c r="M20" s="110">
        <v>122</v>
      </c>
      <c r="N20" s="110">
        <v>139</v>
      </c>
      <c r="O20" s="110">
        <v>155</v>
      </c>
      <c r="P20" s="110">
        <v>164.7</v>
      </c>
      <c r="Q20" s="110">
        <v>164.7</v>
      </c>
      <c r="R20" s="110">
        <v>158.7</v>
      </c>
      <c r="S20" s="111"/>
      <c r="T20" s="58"/>
      <c r="U20" s="14"/>
      <c r="V20" s="41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>
      <c r="A21" s="17" t="s">
        <v>71</v>
      </c>
      <c r="B21" s="61" t="s">
        <v>46</v>
      </c>
      <c r="D21" s="110" t="s">
        <v>104</v>
      </c>
      <c r="E21" s="110" t="s">
        <v>104</v>
      </c>
      <c r="F21" s="110" t="s">
        <v>104</v>
      </c>
      <c r="G21" s="110" t="s">
        <v>104</v>
      </c>
      <c r="H21" s="110" t="s">
        <v>104</v>
      </c>
      <c r="I21" s="110">
        <v>159</v>
      </c>
      <c r="J21" s="110">
        <v>167</v>
      </c>
      <c r="K21" s="110">
        <v>158</v>
      </c>
      <c r="L21" s="110">
        <v>190</v>
      </c>
      <c r="M21" s="110">
        <v>176</v>
      </c>
      <c r="N21" s="110">
        <v>212</v>
      </c>
      <c r="O21" s="110">
        <v>237</v>
      </c>
      <c r="P21" s="110">
        <v>252.4</v>
      </c>
      <c r="Q21" s="110">
        <v>238.20000000000002</v>
      </c>
      <c r="R21" s="110">
        <v>229.99999999999997</v>
      </c>
      <c r="S21" s="111"/>
      <c r="T21" s="58"/>
      <c r="U21" s="12"/>
      <c r="V21" s="41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>
      <c r="A22" s="17" t="s">
        <v>8</v>
      </c>
      <c r="B22" s="61" t="s">
        <v>46</v>
      </c>
      <c r="D22" s="110">
        <v>113.99999999999999</v>
      </c>
      <c r="E22" s="110">
        <v>110.00000000000001</v>
      </c>
      <c r="F22" s="110">
        <v>107</v>
      </c>
      <c r="G22" s="110">
        <v>109.00000000000001</v>
      </c>
      <c r="H22" s="110">
        <v>117</v>
      </c>
      <c r="I22" s="110">
        <v>124</v>
      </c>
      <c r="J22" s="110">
        <v>136</v>
      </c>
      <c r="K22" s="110">
        <v>138</v>
      </c>
      <c r="L22" s="110">
        <v>155</v>
      </c>
      <c r="M22" s="110">
        <v>143</v>
      </c>
      <c r="N22" s="110">
        <v>157</v>
      </c>
      <c r="O22" s="110">
        <v>172</v>
      </c>
      <c r="P22" s="110">
        <v>181</v>
      </c>
      <c r="Q22" s="110">
        <v>175.1</v>
      </c>
      <c r="R22" s="110">
        <v>172.10000000000002</v>
      </c>
      <c r="S22" s="111"/>
      <c r="T22" s="58"/>
      <c r="U22" s="12"/>
      <c r="V22" s="41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>
      <c r="A23" s="17" t="s">
        <v>9</v>
      </c>
      <c r="B23" s="61" t="s">
        <v>46</v>
      </c>
      <c r="D23" s="110">
        <v>115.99999999999999</v>
      </c>
      <c r="E23" s="110">
        <v>112.99999999999999</v>
      </c>
      <c r="F23" s="110">
        <v>112.00000000000001</v>
      </c>
      <c r="G23" s="110">
        <v>109.00000000000001</v>
      </c>
      <c r="H23" s="110">
        <v>112.99999999999999</v>
      </c>
      <c r="I23" s="110">
        <v>126</v>
      </c>
      <c r="J23" s="110">
        <v>137</v>
      </c>
      <c r="K23" s="110">
        <v>142</v>
      </c>
      <c r="L23" s="110">
        <v>154</v>
      </c>
      <c r="M23" s="110">
        <v>141</v>
      </c>
      <c r="N23" s="110">
        <v>157</v>
      </c>
      <c r="O23" s="110">
        <v>178</v>
      </c>
      <c r="P23" s="110">
        <v>183.6</v>
      </c>
      <c r="Q23" s="110">
        <v>180.1</v>
      </c>
      <c r="R23" s="110">
        <v>175.29999999999998</v>
      </c>
      <c r="S23" s="111"/>
      <c r="T23" s="58"/>
      <c r="V23" s="41"/>
      <c r="W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17" t="s">
        <v>10</v>
      </c>
      <c r="B24" s="61" t="s">
        <v>46</v>
      </c>
      <c r="D24" s="110">
        <v>105</v>
      </c>
      <c r="E24" s="110">
        <v>107</v>
      </c>
      <c r="F24" s="110">
        <v>111.00000000000001</v>
      </c>
      <c r="G24" s="110">
        <v>119</v>
      </c>
      <c r="H24" s="110">
        <v>127</v>
      </c>
      <c r="I24" s="110">
        <v>141</v>
      </c>
      <c r="J24" s="110">
        <v>154</v>
      </c>
      <c r="K24" s="110">
        <v>161</v>
      </c>
      <c r="L24" s="110">
        <v>173</v>
      </c>
      <c r="M24" s="110">
        <v>161</v>
      </c>
      <c r="N24" s="110">
        <v>178</v>
      </c>
      <c r="O24" s="110">
        <v>200</v>
      </c>
      <c r="P24" s="110">
        <v>210.2</v>
      </c>
      <c r="Q24" s="110">
        <v>201.29999999999998</v>
      </c>
      <c r="R24" s="110">
        <v>192.6</v>
      </c>
      <c r="S24" s="111"/>
      <c r="T24" s="58"/>
      <c r="V24" s="41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>
      <c r="A25" s="17" t="s">
        <v>72</v>
      </c>
      <c r="B25" s="61" t="s">
        <v>46</v>
      </c>
      <c r="D25" s="110">
        <v>113.99999999999999</v>
      </c>
      <c r="E25" s="110">
        <v>112.99999999999999</v>
      </c>
      <c r="F25" s="110">
        <v>111.00000000000001</v>
      </c>
      <c r="G25" s="110">
        <v>107</v>
      </c>
      <c r="H25" s="110">
        <v>117</v>
      </c>
      <c r="I25" s="110">
        <v>124</v>
      </c>
      <c r="J25" s="110">
        <v>139</v>
      </c>
      <c r="K25" s="110">
        <v>141</v>
      </c>
      <c r="L25" s="110">
        <v>158</v>
      </c>
      <c r="M25" s="110">
        <v>145</v>
      </c>
      <c r="N25" s="110">
        <v>202</v>
      </c>
      <c r="O25" s="110">
        <v>238</v>
      </c>
      <c r="P25" s="110">
        <v>251.7</v>
      </c>
      <c r="Q25" s="110">
        <v>260</v>
      </c>
      <c r="R25" s="110">
        <v>262.59999999999997</v>
      </c>
      <c r="S25" s="111"/>
      <c r="T25" s="58"/>
      <c r="U25" s="12"/>
      <c r="V25" s="41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>
      <c r="A26" s="17" t="s">
        <v>11</v>
      </c>
      <c r="B26" s="61" t="s">
        <v>46</v>
      </c>
      <c r="D26" s="110">
        <v>216</v>
      </c>
      <c r="E26" s="110">
        <v>204</v>
      </c>
      <c r="F26" s="110">
        <v>194</v>
      </c>
      <c r="G26" s="110">
        <v>193</v>
      </c>
      <c r="H26" s="110">
        <v>190</v>
      </c>
      <c r="I26" s="110">
        <v>202.99999999999997</v>
      </c>
      <c r="J26" s="110">
        <v>217</v>
      </c>
      <c r="K26" s="110">
        <v>210</v>
      </c>
      <c r="L26" s="110">
        <v>227</v>
      </c>
      <c r="M26" s="110">
        <v>227</v>
      </c>
      <c r="N26" s="110">
        <v>270</v>
      </c>
      <c r="O26" s="110">
        <v>310</v>
      </c>
      <c r="P26" s="110">
        <v>333.40000000000003</v>
      </c>
      <c r="Q26" s="110">
        <v>322.90000000000003</v>
      </c>
      <c r="R26" s="110">
        <v>312.5</v>
      </c>
      <c r="S26" s="111"/>
      <c r="T26" s="58"/>
      <c r="U26" s="12"/>
      <c r="V26" s="41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17" t="s">
        <v>12</v>
      </c>
      <c r="B27" s="61" t="s">
        <v>46</v>
      </c>
      <c r="D27" s="110">
        <v>93</v>
      </c>
      <c r="E27" s="110">
        <v>90</v>
      </c>
      <c r="F27" s="110">
        <v>85</v>
      </c>
      <c r="G27" s="110">
        <v>86</v>
      </c>
      <c r="H27" s="110">
        <v>95</v>
      </c>
      <c r="I27" s="110">
        <v>103</v>
      </c>
      <c r="J27" s="110">
        <v>113.99999999999999</v>
      </c>
      <c r="K27" s="110">
        <v>115.99999999999999</v>
      </c>
      <c r="L27" s="110">
        <v>129</v>
      </c>
      <c r="M27" s="110">
        <v>124</v>
      </c>
      <c r="N27" s="110">
        <v>154</v>
      </c>
      <c r="O27" s="110">
        <v>179</v>
      </c>
      <c r="P27" s="110">
        <v>194.3</v>
      </c>
      <c r="Q27" s="110">
        <v>191.1</v>
      </c>
      <c r="R27" s="110">
        <v>185.8</v>
      </c>
      <c r="S27" s="111"/>
      <c r="T27" s="58"/>
      <c r="U27" s="12"/>
      <c r="V27" s="41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17" t="s">
        <v>74</v>
      </c>
      <c r="B28" s="61" t="s">
        <v>46</v>
      </c>
      <c r="D28" s="110">
        <v>121</v>
      </c>
      <c r="E28" s="110">
        <v>117</v>
      </c>
      <c r="F28" s="110">
        <v>123</v>
      </c>
      <c r="G28" s="110">
        <v>127</v>
      </c>
      <c r="H28" s="110">
        <v>140</v>
      </c>
      <c r="I28" s="110">
        <v>146</v>
      </c>
      <c r="J28" s="110">
        <v>153</v>
      </c>
      <c r="K28" s="110">
        <v>159</v>
      </c>
      <c r="L28" s="110">
        <v>164</v>
      </c>
      <c r="M28" s="110">
        <v>149</v>
      </c>
      <c r="N28" s="110">
        <v>166</v>
      </c>
      <c r="O28" s="110">
        <v>188</v>
      </c>
      <c r="P28" s="110">
        <v>195.70000000000002</v>
      </c>
      <c r="Q28" s="110">
        <v>190.7</v>
      </c>
      <c r="R28" s="110">
        <v>187.9</v>
      </c>
      <c r="S28" s="113"/>
      <c r="T28" s="58"/>
      <c r="U28" s="12"/>
      <c r="V28" s="41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>
      <c r="A29" s="17" t="s">
        <v>13</v>
      </c>
      <c r="B29" s="61" t="s">
        <v>46</v>
      </c>
      <c r="D29" s="110">
        <v>132</v>
      </c>
      <c r="E29" s="110">
        <v>130</v>
      </c>
      <c r="F29" s="110">
        <v>124</v>
      </c>
      <c r="G29" s="110">
        <v>124</v>
      </c>
      <c r="H29" s="110">
        <v>129</v>
      </c>
      <c r="I29" s="110">
        <v>141</v>
      </c>
      <c r="J29" s="110">
        <v>154</v>
      </c>
      <c r="K29" s="110">
        <v>159</v>
      </c>
      <c r="L29" s="110">
        <v>175</v>
      </c>
      <c r="M29" s="110">
        <v>159</v>
      </c>
      <c r="N29" s="110">
        <v>175</v>
      </c>
      <c r="O29" s="110">
        <v>202</v>
      </c>
      <c r="P29" s="110">
        <v>234</v>
      </c>
      <c r="Q29" s="110">
        <v>229.5</v>
      </c>
      <c r="R29" s="110">
        <v>227.3</v>
      </c>
      <c r="S29" s="111"/>
      <c r="T29" s="58"/>
      <c r="V29" s="41"/>
      <c r="W29" s="1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>
      <c r="A30" s="17" t="s">
        <v>14</v>
      </c>
      <c r="B30" s="61" t="s">
        <v>46</v>
      </c>
      <c r="D30" s="110" t="s">
        <v>104</v>
      </c>
      <c r="E30" s="110" t="s">
        <v>104</v>
      </c>
      <c r="F30" s="110" t="s">
        <v>104</v>
      </c>
      <c r="G30" s="110" t="s">
        <v>104</v>
      </c>
      <c r="H30" s="110" t="s">
        <v>104</v>
      </c>
      <c r="I30" s="110" t="s">
        <v>104</v>
      </c>
      <c r="J30" s="110" t="s">
        <v>104</v>
      </c>
      <c r="K30" s="110" t="s">
        <v>104</v>
      </c>
      <c r="L30" s="110" t="s">
        <v>104</v>
      </c>
      <c r="M30" s="110" t="s">
        <v>104</v>
      </c>
      <c r="N30" s="110" t="s">
        <v>104</v>
      </c>
      <c r="O30" s="110" t="s">
        <v>104</v>
      </c>
      <c r="P30" s="110" t="s">
        <v>104</v>
      </c>
      <c r="Q30" s="110" t="s">
        <v>104</v>
      </c>
      <c r="R30" s="110" t="s">
        <v>104</v>
      </c>
      <c r="S30" s="111"/>
      <c r="T30" s="58"/>
      <c r="U30" s="14"/>
      <c r="V30" s="41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>
      <c r="A31" s="17" t="s">
        <v>15</v>
      </c>
      <c r="B31" s="61" t="s">
        <v>46</v>
      </c>
      <c r="D31" s="110" t="s">
        <v>104</v>
      </c>
      <c r="E31" s="110" t="s">
        <v>104</v>
      </c>
      <c r="F31" s="110" t="s">
        <v>104</v>
      </c>
      <c r="G31" s="110" t="s">
        <v>104</v>
      </c>
      <c r="H31" s="110" t="s">
        <v>104</v>
      </c>
      <c r="I31" s="110" t="s">
        <v>104</v>
      </c>
      <c r="J31" s="110" t="s">
        <v>104</v>
      </c>
      <c r="K31" s="110" t="s">
        <v>104</v>
      </c>
      <c r="L31" s="110" t="s">
        <v>104</v>
      </c>
      <c r="M31" s="110">
        <v>217</v>
      </c>
      <c r="N31" s="110">
        <v>227</v>
      </c>
      <c r="O31" s="110">
        <v>250</v>
      </c>
      <c r="P31" s="110">
        <v>259.7</v>
      </c>
      <c r="Q31" s="110">
        <v>257.6</v>
      </c>
      <c r="R31" s="110">
        <v>253.7</v>
      </c>
      <c r="S31" s="111"/>
      <c r="T31" s="58"/>
      <c r="U31" s="12"/>
      <c r="V31" s="41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22" s="15" customFormat="1" ht="14.25">
      <c r="A32" s="17" t="s">
        <v>16</v>
      </c>
      <c r="B32" s="61" t="s">
        <v>46</v>
      </c>
      <c r="D32" s="110">
        <v>88</v>
      </c>
      <c r="E32" s="110">
        <v>84</v>
      </c>
      <c r="F32" s="110">
        <v>83</v>
      </c>
      <c r="G32" s="110">
        <v>83</v>
      </c>
      <c r="H32" s="110">
        <v>98</v>
      </c>
      <c r="I32" s="110">
        <v>107</v>
      </c>
      <c r="J32" s="110">
        <v>119</v>
      </c>
      <c r="K32" s="110">
        <v>121</v>
      </c>
      <c r="L32" s="110">
        <v>130</v>
      </c>
      <c r="M32" s="110">
        <v>114.99999999999999</v>
      </c>
      <c r="N32" s="110">
        <v>126</v>
      </c>
      <c r="O32" s="110">
        <v>142</v>
      </c>
      <c r="P32" s="110">
        <v>153.8</v>
      </c>
      <c r="Q32" s="110">
        <v>145.79999999999998</v>
      </c>
      <c r="R32" s="110">
        <v>141.6</v>
      </c>
      <c r="S32" s="111"/>
      <c r="T32" s="58"/>
      <c r="U32" s="12"/>
      <c r="V32" s="41"/>
    </row>
    <row r="33" spans="1:22" s="15" customFormat="1" ht="14.25">
      <c r="A33" s="17" t="s">
        <v>17</v>
      </c>
      <c r="B33" s="61" t="s">
        <v>46</v>
      </c>
      <c r="D33" s="110">
        <v>92</v>
      </c>
      <c r="E33" s="110">
        <v>96</v>
      </c>
      <c r="F33" s="110">
        <v>98</v>
      </c>
      <c r="G33" s="110">
        <v>97</v>
      </c>
      <c r="H33" s="110">
        <v>99</v>
      </c>
      <c r="I33" s="110">
        <v>105</v>
      </c>
      <c r="J33" s="110">
        <v>109.00000000000001</v>
      </c>
      <c r="K33" s="110">
        <v>114.99999999999999</v>
      </c>
      <c r="L33" s="110">
        <v>120</v>
      </c>
      <c r="M33" s="110">
        <v>127</v>
      </c>
      <c r="N33" s="110">
        <v>128</v>
      </c>
      <c r="O33" s="110">
        <v>134</v>
      </c>
      <c r="P33" s="110">
        <v>137.3</v>
      </c>
      <c r="Q33" s="110">
        <v>149.2</v>
      </c>
      <c r="R33" s="110">
        <v>162.3</v>
      </c>
      <c r="S33" s="111"/>
      <c r="T33" s="58"/>
      <c r="U33" s="12"/>
      <c r="V33" s="41"/>
    </row>
    <row r="34" spans="1:22" s="15" customFormat="1" ht="14.25">
      <c r="A34" s="17" t="s">
        <v>18</v>
      </c>
      <c r="B34" s="61" t="s">
        <v>46</v>
      </c>
      <c r="D34" s="110">
        <v>130</v>
      </c>
      <c r="E34" s="110">
        <v>127</v>
      </c>
      <c r="F34" s="110">
        <v>127</v>
      </c>
      <c r="G34" s="110">
        <v>125</v>
      </c>
      <c r="H34" s="110">
        <v>138</v>
      </c>
      <c r="I34" s="110">
        <v>151</v>
      </c>
      <c r="J34" s="110">
        <v>163</v>
      </c>
      <c r="K34" s="110">
        <v>170</v>
      </c>
      <c r="L34" s="110">
        <v>183</v>
      </c>
      <c r="M34" s="110">
        <v>160</v>
      </c>
      <c r="N34" s="110">
        <v>177</v>
      </c>
      <c r="O34" s="110">
        <v>197</v>
      </c>
      <c r="P34" s="110">
        <v>211.79999999999998</v>
      </c>
      <c r="Q34" s="110">
        <v>209.50000000000003</v>
      </c>
      <c r="R34" s="110">
        <v>206.8</v>
      </c>
      <c r="S34" s="111"/>
      <c r="T34" s="58"/>
      <c r="V34" s="41"/>
    </row>
    <row r="35" spans="1:22" s="57" customFormat="1" ht="14.25">
      <c r="A35" s="22" t="s">
        <v>19</v>
      </c>
      <c r="B35" s="77" t="s">
        <v>46</v>
      </c>
      <c r="D35" s="110">
        <v>78</v>
      </c>
      <c r="E35" s="110">
        <v>75</v>
      </c>
      <c r="F35" s="110">
        <v>73</v>
      </c>
      <c r="G35" s="110">
        <v>74</v>
      </c>
      <c r="H35" s="110">
        <v>81</v>
      </c>
      <c r="I35" s="110">
        <v>90</v>
      </c>
      <c r="J35" s="110">
        <v>109.00000000000001</v>
      </c>
      <c r="K35" s="110">
        <v>106</v>
      </c>
      <c r="L35" s="110">
        <v>126</v>
      </c>
      <c r="M35" s="110">
        <v>114.99999999999999</v>
      </c>
      <c r="N35" s="110">
        <v>115.99999999999999</v>
      </c>
      <c r="O35" s="110">
        <v>145</v>
      </c>
      <c r="P35" s="110">
        <v>148.6</v>
      </c>
      <c r="Q35" s="110">
        <v>151.5</v>
      </c>
      <c r="R35" s="110">
        <v>151.2</v>
      </c>
      <c r="S35" s="113"/>
      <c r="T35" s="59"/>
      <c r="U35" s="15"/>
      <c r="V35" s="84"/>
    </row>
    <row r="36" spans="1:22" s="15" customFormat="1" ht="14.25">
      <c r="A36" s="17" t="s">
        <v>20</v>
      </c>
      <c r="B36" s="61" t="s">
        <v>46</v>
      </c>
      <c r="D36" s="110">
        <v>115.99999999999999</v>
      </c>
      <c r="E36" s="110">
        <v>104</v>
      </c>
      <c r="F36" s="110">
        <v>98</v>
      </c>
      <c r="G36" s="110">
        <v>103</v>
      </c>
      <c r="H36" s="110">
        <v>111.00000000000001</v>
      </c>
      <c r="I36" s="110">
        <v>122</v>
      </c>
      <c r="J36" s="110">
        <v>132</v>
      </c>
      <c r="K36" s="110">
        <v>133</v>
      </c>
      <c r="L36" s="110">
        <v>143</v>
      </c>
      <c r="M36" s="110">
        <v>133</v>
      </c>
      <c r="N36" s="110">
        <v>141</v>
      </c>
      <c r="O36" s="110">
        <v>152</v>
      </c>
      <c r="P36" s="110">
        <v>167.2</v>
      </c>
      <c r="Q36" s="110">
        <v>160</v>
      </c>
      <c r="R36" s="110">
        <v>161.7</v>
      </c>
      <c r="S36" s="111"/>
      <c r="T36" s="58"/>
      <c r="V36" s="41"/>
    </row>
    <row r="37" spans="1:22" s="15" customFormat="1" ht="14.25">
      <c r="A37" s="17" t="s">
        <v>21</v>
      </c>
      <c r="B37" s="61" t="s">
        <v>46</v>
      </c>
      <c r="D37" s="110">
        <v>171</v>
      </c>
      <c r="E37" s="110">
        <v>170</v>
      </c>
      <c r="F37" s="110">
        <v>175</v>
      </c>
      <c r="G37" s="110">
        <v>182</v>
      </c>
      <c r="H37" s="110">
        <v>200.99999999999997</v>
      </c>
      <c r="I37" s="110">
        <v>213</v>
      </c>
      <c r="J37" s="110">
        <v>216</v>
      </c>
      <c r="K37" s="110">
        <v>227.99999999999997</v>
      </c>
      <c r="L37" s="110">
        <v>231</v>
      </c>
      <c r="M37" s="110">
        <v>222.00000000000003</v>
      </c>
      <c r="N37" s="110">
        <v>250</v>
      </c>
      <c r="O37" s="110">
        <v>281</v>
      </c>
      <c r="P37" s="110">
        <v>310.70000000000005</v>
      </c>
      <c r="Q37" s="110">
        <v>300.7</v>
      </c>
      <c r="R37" s="110">
        <v>291.29999999999995</v>
      </c>
      <c r="S37" s="111"/>
      <c r="T37" s="58"/>
      <c r="U37" s="57"/>
      <c r="V37" s="41"/>
    </row>
    <row r="38" spans="1:22" s="15" customFormat="1" ht="14.25">
      <c r="A38" s="17" t="s">
        <v>22</v>
      </c>
      <c r="B38" s="61" t="s">
        <v>46</v>
      </c>
      <c r="D38" s="110">
        <v>124</v>
      </c>
      <c r="E38" s="110">
        <v>129</v>
      </c>
      <c r="F38" s="110">
        <v>124</v>
      </c>
      <c r="G38" s="110">
        <v>137</v>
      </c>
      <c r="H38" s="110">
        <v>144</v>
      </c>
      <c r="I38" s="110">
        <v>168</v>
      </c>
      <c r="J38" s="110">
        <v>194</v>
      </c>
      <c r="K38" s="110">
        <v>200</v>
      </c>
      <c r="L38" s="110">
        <v>214</v>
      </c>
      <c r="M38" s="110">
        <v>196</v>
      </c>
      <c r="N38" s="110">
        <v>217</v>
      </c>
      <c r="O38" s="110">
        <v>246</v>
      </c>
      <c r="P38" s="110">
        <v>276.7</v>
      </c>
      <c r="Q38" s="110">
        <v>268.2</v>
      </c>
      <c r="R38" s="110">
        <v>260.59999999999997</v>
      </c>
      <c r="S38" s="111"/>
      <c r="V38" s="41"/>
    </row>
    <row r="39" spans="1:22" s="15" customFormat="1" ht="14.25">
      <c r="A39" s="17" t="s">
        <v>23</v>
      </c>
      <c r="B39" s="61" t="s">
        <v>46</v>
      </c>
      <c r="D39" s="110">
        <v>212</v>
      </c>
      <c r="E39" s="110">
        <v>202</v>
      </c>
      <c r="F39" s="110">
        <v>189</v>
      </c>
      <c r="G39" s="110">
        <v>188</v>
      </c>
      <c r="H39" s="110">
        <v>204</v>
      </c>
      <c r="I39" s="110">
        <v>219</v>
      </c>
      <c r="J39" s="110">
        <v>237</v>
      </c>
      <c r="K39" s="110">
        <v>231</v>
      </c>
      <c r="L39" s="110">
        <v>241</v>
      </c>
      <c r="M39" s="110">
        <v>220.00000000000003</v>
      </c>
      <c r="N39" s="110">
        <v>245.00000000000003</v>
      </c>
      <c r="O39" s="110">
        <v>286</v>
      </c>
      <c r="P39" s="110">
        <v>299.40000000000003</v>
      </c>
      <c r="Q39" s="110">
        <v>293.40000000000003</v>
      </c>
      <c r="R39" s="110">
        <v>295</v>
      </c>
      <c r="S39" s="111"/>
      <c r="V39" s="41"/>
    </row>
    <row r="40" spans="1:22" s="15" customFormat="1" ht="14.25">
      <c r="A40" s="17" t="s">
        <v>73</v>
      </c>
      <c r="B40" s="61" t="s">
        <v>46</v>
      </c>
      <c r="D40" s="110" t="s">
        <v>104</v>
      </c>
      <c r="E40" s="110" t="s">
        <v>104</v>
      </c>
      <c r="F40" s="110" t="s">
        <v>104</v>
      </c>
      <c r="G40" s="110" t="s">
        <v>104</v>
      </c>
      <c r="H40" s="110" t="s">
        <v>104</v>
      </c>
      <c r="I40" s="110">
        <v>150</v>
      </c>
      <c r="J40" s="110">
        <v>164</v>
      </c>
      <c r="K40" s="110">
        <v>164</v>
      </c>
      <c r="L40" s="110">
        <v>168</v>
      </c>
      <c r="M40" s="110">
        <v>164</v>
      </c>
      <c r="N40" s="110">
        <v>187</v>
      </c>
      <c r="O40" s="110">
        <v>206</v>
      </c>
      <c r="P40" s="110">
        <v>239.9</v>
      </c>
      <c r="Q40" s="110">
        <v>244.60000000000002</v>
      </c>
      <c r="R40" s="110">
        <v>241.6</v>
      </c>
      <c r="S40" s="111"/>
      <c r="V40" s="41"/>
    </row>
    <row r="41" spans="1:22" s="15" customFormat="1" ht="14.25">
      <c r="A41" s="17" t="s">
        <v>24</v>
      </c>
      <c r="B41" s="61" t="s">
        <v>46</v>
      </c>
      <c r="D41" s="110">
        <v>112.00000000000001</v>
      </c>
      <c r="E41" s="110">
        <v>109.00000000000001</v>
      </c>
      <c r="F41" s="110">
        <v>111.00000000000001</v>
      </c>
      <c r="G41" s="110">
        <v>109.00000000000001</v>
      </c>
      <c r="H41" s="110">
        <v>113.99999999999999</v>
      </c>
      <c r="I41" s="110">
        <v>125</v>
      </c>
      <c r="J41" s="110">
        <v>139</v>
      </c>
      <c r="K41" s="110">
        <v>142</v>
      </c>
      <c r="L41" s="110">
        <v>154</v>
      </c>
      <c r="M41" s="110">
        <v>142</v>
      </c>
      <c r="N41" s="110">
        <v>162</v>
      </c>
      <c r="O41" s="110">
        <v>187</v>
      </c>
      <c r="P41" s="110">
        <v>206.9</v>
      </c>
      <c r="Q41" s="110">
        <v>210.5</v>
      </c>
      <c r="R41" s="110">
        <v>206.9</v>
      </c>
      <c r="S41" s="111"/>
      <c r="V41" s="41"/>
    </row>
    <row r="42" spans="1:22" s="15" customFormat="1" ht="14.25">
      <c r="A42" s="17" t="s">
        <v>25</v>
      </c>
      <c r="B42" s="61" t="s">
        <v>46</v>
      </c>
      <c r="D42" s="110">
        <v>104</v>
      </c>
      <c r="E42" s="110">
        <v>101</v>
      </c>
      <c r="F42" s="110">
        <v>100</v>
      </c>
      <c r="G42" s="110">
        <v>101</v>
      </c>
      <c r="H42" s="110">
        <v>109.00000000000001</v>
      </c>
      <c r="I42" s="110">
        <v>117</v>
      </c>
      <c r="J42" s="110">
        <v>127</v>
      </c>
      <c r="K42" s="110">
        <v>131</v>
      </c>
      <c r="L42" s="110">
        <v>144</v>
      </c>
      <c r="M42" s="110">
        <v>137</v>
      </c>
      <c r="N42" s="110">
        <v>145</v>
      </c>
      <c r="O42" s="110">
        <v>159</v>
      </c>
      <c r="P42" s="110">
        <v>168.3</v>
      </c>
      <c r="Q42" s="110">
        <v>163.1</v>
      </c>
      <c r="R42" s="110">
        <v>161.4</v>
      </c>
      <c r="S42" s="111"/>
      <c r="V42" s="41"/>
    </row>
    <row r="43" spans="1:22" s="15" customFormat="1" ht="14.25">
      <c r="A43" s="17" t="s">
        <v>69</v>
      </c>
      <c r="B43" s="61" t="s">
        <v>46</v>
      </c>
      <c r="D43" s="110">
        <v>76</v>
      </c>
      <c r="E43" s="110">
        <v>73</v>
      </c>
      <c r="F43" s="110">
        <v>73</v>
      </c>
      <c r="G43" s="110">
        <v>74</v>
      </c>
      <c r="H43" s="110">
        <v>80</v>
      </c>
      <c r="I43" s="110">
        <v>88</v>
      </c>
      <c r="J43" s="110">
        <v>99</v>
      </c>
      <c r="K43" s="110">
        <v>105</v>
      </c>
      <c r="L43" s="110">
        <v>114.99999999999999</v>
      </c>
      <c r="M43" s="110">
        <v>100</v>
      </c>
      <c r="N43" s="110">
        <v>109.00000000000001</v>
      </c>
      <c r="O43" s="110">
        <v>120</v>
      </c>
      <c r="P43" s="110">
        <v>129.4</v>
      </c>
      <c r="Q43" s="110">
        <v>128.6</v>
      </c>
      <c r="R43" s="110">
        <v>126.49999999999999</v>
      </c>
      <c r="S43" s="111"/>
      <c r="V43" s="41"/>
    </row>
    <row r="44" spans="1:22" s="15" customFormat="1" ht="14.25">
      <c r="A44" s="17" t="s">
        <v>26</v>
      </c>
      <c r="B44" s="61" t="s">
        <v>46</v>
      </c>
      <c r="D44" s="110">
        <v>206</v>
      </c>
      <c r="E44" s="110">
        <v>231.99999999999997</v>
      </c>
      <c r="F44" s="110">
        <v>241</v>
      </c>
      <c r="G44" s="110">
        <v>233</v>
      </c>
      <c r="H44" s="110">
        <v>241</v>
      </c>
      <c r="I44" s="110">
        <v>305</v>
      </c>
      <c r="J44" s="110">
        <v>328</v>
      </c>
      <c r="K44" s="110">
        <v>333</v>
      </c>
      <c r="L44" s="110">
        <v>361</v>
      </c>
      <c r="M44" s="110">
        <v>344</v>
      </c>
      <c r="N44" s="110">
        <v>391</v>
      </c>
      <c r="O44" s="110">
        <v>425</v>
      </c>
      <c r="P44" s="110">
        <v>428.5</v>
      </c>
      <c r="Q44" s="110">
        <v>430.3</v>
      </c>
      <c r="R44" s="110">
        <v>409.3</v>
      </c>
      <c r="S44" s="111"/>
      <c r="V44" s="41"/>
    </row>
    <row r="45" spans="1:22" s="15" customFormat="1" ht="14.25">
      <c r="A45" s="17" t="s">
        <v>27</v>
      </c>
      <c r="B45" s="61" t="s">
        <v>46</v>
      </c>
      <c r="D45" s="110">
        <v>126</v>
      </c>
      <c r="E45" s="110">
        <v>121</v>
      </c>
      <c r="F45" s="110">
        <v>117</v>
      </c>
      <c r="G45" s="110">
        <v>119</v>
      </c>
      <c r="H45" s="110">
        <v>127</v>
      </c>
      <c r="I45" s="110">
        <v>136</v>
      </c>
      <c r="J45" s="110">
        <v>146</v>
      </c>
      <c r="K45" s="110">
        <v>146</v>
      </c>
      <c r="L45" s="110">
        <v>165</v>
      </c>
      <c r="M45" s="110">
        <v>152</v>
      </c>
      <c r="N45" s="110">
        <v>169</v>
      </c>
      <c r="O45" s="110">
        <v>191</v>
      </c>
      <c r="P45" s="110">
        <v>194.79999999999998</v>
      </c>
      <c r="Q45" s="110">
        <v>192</v>
      </c>
      <c r="R45" s="110">
        <v>182</v>
      </c>
      <c r="S45" s="111"/>
      <c r="V45" s="41"/>
    </row>
    <row r="46" spans="1:22" s="15" customFormat="1" ht="14.25">
      <c r="A46" s="17" t="s">
        <v>28</v>
      </c>
      <c r="B46" s="61" t="s">
        <v>46</v>
      </c>
      <c r="D46" s="110">
        <v>42</v>
      </c>
      <c r="E46" s="110">
        <v>40</v>
      </c>
      <c r="F46" s="110">
        <v>38</v>
      </c>
      <c r="G46" s="110">
        <v>44</v>
      </c>
      <c r="H46" s="110">
        <v>52</v>
      </c>
      <c r="I46" s="110">
        <v>63</v>
      </c>
      <c r="J46" s="110">
        <v>71</v>
      </c>
      <c r="K46" s="110">
        <v>77</v>
      </c>
      <c r="L46" s="110">
        <v>89</v>
      </c>
      <c r="M46" s="110">
        <v>65</v>
      </c>
      <c r="N46" s="110">
        <v>77</v>
      </c>
      <c r="O46" s="110">
        <v>96</v>
      </c>
      <c r="P46" s="110">
        <v>99.4</v>
      </c>
      <c r="Q46" s="110">
        <v>96.8</v>
      </c>
      <c r="R46" s="110">
        <v>93.7</v>
      </c>
      <c r="S46" s="111"/>
      <c r="V46" s="41"/>
    </row>
    <row r="47" spans="1:22" s="15" customFormat="1" ht="14.25">
      <c r="A47" s="17"/>
      <c r="B47" s="61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1"/>
      <c r="V47" s="41"/>
    </row>
    <row r="48" spans="1:22" ht="14.25">
      <c r="A48" s="17" t="s">
        <v>2</v>
      </c>
      <c r="B48" s="61" t="s">
        <v>47</v>
      </c>
      <c r="D48" s="110" t="s">
        <v>104</v>
      </c>
      <c r="E48" s="110" t="s">
        <v>104</v>
      </c>
      <c r="F48" s="110" t="s">
        <v>104</v>
      </c>
      <c r="G48" s="110" t="s">
        <v>104</v>
      </c>
      <c r="H48" s="110" t="s">
        <v>104</v>
      </c>
      <c r="I48" s="110" t="s">
        <v>104</v>
      </c>
      <c r="J48" s="110">
        <v>36</v>
      </c>
      <c r="K48" s="110">
        <v>35</v>
      </c>
      <c r="L48" s="110">
        <v>35</v>
      </c>
      <c r="M48" s="110">
        <v>35</v>
      </c>
      <c r="N48" s="110">
        <v>34</v>
      </c>
      <c r="O48" s="110">
        <v>34</v>
      </c>
      <c r="P48" s="110">
        <v>34.300000000000004</v>
      </c>
      <c r="Q48" s="110">
        <v>34.4</v>
      </c>
      <c r="R48" s="110">
        <v>35.099999999999994</v>
      </c>
      <c r="S48" s="114"/>
      <c r="V48" s="41"/>
    </row>
    <row r="49" spans="1:22" ht="14.25">
      <c r="A49" s="17" t="s">
        <v>3</v>
      </c>
      <c r="B49" s="61" t="s">
        <v>47</v>
      </c>
      <c r="D49" s="110">
        <v>64</v>
      </c>
      <c r="E49" s="110">
        <v>62</v>
      </c>
      <c r="F49" s="110">
        <v>63</v>
      </c>
      <c r="G49" s="110">
        <v>64</v>
      </c>
      <c r="H49" s="110">
        <v>67</v>
      </c>
      <c r="I49" s="110">
        <v>67</v>
      </c>
      <c r="J49" s="110">
        <v>71</v>
      </c>
      <c r="K49" s="110">
        <v>73</v>
      </c>
      <c r="L49" s="110">
        <v>81</v>
      </c>
      <c r="M49" s="110">
        <v>78</v>
      </c>
      <c r="N49" s="110">
        <v>81</v>
      </c>
      <c r="O49" s="110">
        <v>91</v>
      </c>
      <c r="P49" s="110">
        <v>91.5</v>
      </c>
      <c r="Q49" s="110">
        <v>87.6</v>
      </c>
      <c r="R49" s="110">
        <v>85</v>
      </c>
      <c r="S49" s="114"/>
      <c r="V49" s="41"/>
    </row>
    <row r="50" spans="1:22" ht="14.25">
      <c r="A50" s="17" t="s">
        <v>4</v>
      </c>
      <c r="B50" s="61" t="s">
        <v>47</v>
      </c>
      <c r="D50" s="110">
        <v>77</v>
      </c>
      <c r="E50" s="110">
        <v>77</v>
      </c>
      <c r="F50" s="110">
        <v>78</v>
      </c>
      <c r="G50" s="110">
        <v>78</v>
      </c>
      <c r="H50" s="110">
        <v>84</v>
      </c>
      <c r="I50" s="110">
        <v>90</v>
      </c>
      <c r="J50" s="110">
        <v>94</v>
      </c>
      <c r="K50" s="110">
        <v>95</v>
      </c>
      <c r="L50" s="110">
        <v>98</v>
      </c>
      <c r="M50" s="110">
        <v>98</v>
      </c>
      <c r="N50" s="110">
        <v>101</v>
      </c>
      <c r="O50" s="110">
        <v>106</v>
      </c>
      <c r="P50" s="110">
        <v>108</v>
      </c>
      <c r="Q50" s="110">
        <v>105.89999999999999</v>
      </c>
      <c r="R50" s="110">
        <v>105.89999999999999</v>
      </c>
      <c r="S50" s="114"/>
      <c r="V50" s="41"/>
    </row>
    <row r="51" spans="1:22" ht="14.25">
      <c r="A51" s="17" t="s">
        <v>5</v>
      </c>
      <c r="B51" s="61" t="s">
        <v>47</v>
      </c>
      <c r="D51" s="110" t="s">
        <v>104</v>
      </c>
      <c r="E51" s="110" t="s">
        <v>104</v>
      </c>
      <c r="F51" s="110">
        <v>25</v>
      </c>
      <c r="G51" s="110">
        <v>25</v>
      </c>
      <c r="H51" s="110">
        <v>25</v>
      </c>
      <c r="I51" s="110">
        <v>26</v>
      </c>
      <c r="J51" s="110">
        <v>28.000000000000004</v>
      </c>
      <c r="K51" s="110">
        <v>28.000000000000004</v>
      </c>
      <c r="L51" s="110">
        <v>27</v>
      </c>
      <c r="M51" s="110">
        <v>27</v>
      </c>
      <c r="N51" s="110">
        <v>28.999999999999996</v>
      </c>
      <c r="O51" s="110">
        <v>32</v>
      </c>
      <c r="P51" s="110">
        <v>32.4</v>
      </c>
      <c r="Q51" s="110">
        <v>32.4</v>
      </c>
      <c r="R51" s="110">
        <v>32.4</v>
      </c>
      <c r="S51" s="114"/>
      <c r="V51" s="41"/>
    </row>
    <row r="52" spans="1:19" ht="14.25">
      <c r="A52" s="17" t="s">
        <v>70</v>
      </c>
      <c r="B52" s="61" t="s">
        <v>47</v>
      </c>
      <c r="D52" s="110">
        <v>53</v>
      </c>
      <c r="E52" s="110">
        <v>70</v>
      </c>
      <c r="F52" s="110">
        <v>70</v>
      </c>
      <c r="G52" s="110">
        <v>71</v>
      </c>
      <c r="H52" s="110">
        <v>71</v>
      </c>
      <c r="I52" s="110">
        <v>73</v>
      </c>
      <c r="J52" s="110">
        <v>79</v>
      </c>
      <c r="K52" s="110">
        <v>80</v>
      </c>
      <c r="L52" s="110">
        <v>59</v>
      </c>
      <c r="M52" s="110">
        <v>60</v>
      </c>
      <c r="N52" s="110">
        <v>79</v>
      </c>
      <c r="O52" s="110">
        <v>89</v>
      </c>
      <c r="P52" s="110">
        <v>93.30000000000001</v>
      </c>
      <c r="Q52" s="110">
        <v>94.5</v>
      </c>
      <c r="R52" s="110">
        <v>98.6</v>
      </c>
      <c r="S52" s="114"/>
    </row>
    <row r="53" spans="1:19" ht="14.25">
      <c r="A53" s="17" t="s">
        <v>6</v>
      </c>
      <c r="B53" s="61" t="s">
        <v>47</v>
      </c>
      <c r="D53" s="110">
        <v>112.99999999999999</v>
      </c>
      <c r="E53" s="110">
        <v>111.00000000000001</v>
      </c>
      <c r="F53" s="110">
        <v>107</v>
      </c>
      <c r="G53" s="110">
        <v>109.00000000000001</v>
      </c>
      <c r="H53" s="110">
        <v>113.99999999999999</v>
      </c>
      <c r="I53" s="110">
        <v>114.99999999999999</v>
      </c>
      <c r="J53" s="110">
        <v>118</v>
      </c>
      <c r="K53" s="110">
        <v>119</v>
      </c>
      <c r="L53" s="110">
        <v>117</v>
      </c>
      <c r="M53" s="110">
        <v>117</v>
      </c>
      <c r="N53" s="110">
        <v>130</v>
      </c>
      <c r="O53" s="110">
        <v>138</v>
      </c>
      <c r="P53" s="110">
        <v>141.1</v>
      </c>
      <c r="Q53" s="110">
        <v>142.79999999999998</v>
      </c>
      <c r="R53" s="110">
        <v>141.2</v>
      </c>
      <c r="S53" s="114"/>
    </row>
    <row r="54" spans="1:19" ht="14.25">
      <c r="A54" s="17" t="s">
        <v>7</v>
      </c>
      <c r="B54" s="61" t="s">
        <v>47</v>
      </c>
      <c r="D54" s="110">
        <v>66</v>
      </c>
      <c r="E54" s="110">
        <v>66</v>
      </c>
      <c r="F54" s="110">
        <v>69</v>
      </c>
      <c r="G54" s="110">
        <v>67</v>
      </c>
      <c r="H54" s="110">
        <v>68</v>
      </c>
      <c r="I54" s="110">
        <v>68</v>
      </c>
      <c r="J54" s="110">
        <v>71</v>
      </c>
      <c r="K54" s="110">
        <v>72</v>
      </c>
      <c r="L54" s="110">
        <v>77</v>
      </c>
      <c r="M54" s="110">
        <v>78</v>
      </c>
      <c r="N54" s="110">
        <v>82</v>
      </c>
      <c r="O54" s="110">
        <v>86</v>
      </c>
      <c r="P54" s="110">
        <v>89.4</v>
      </c>
      <c r="Q54" s="110">
        <v>90.4</v>
      </c>
      <c r="R54" s="110">
        <v>90.60000000000001</v>
      </c>
      <c r="S54" s="114"/>
    </row>
    <row r="55" spans="1:19" ht="14.25">
      <c r="A55" s="17" t="s">
        <v>71</v>
      </c>
      <c r="B55" s="61" t="s">
        <v>47</v>
      </c>
      <c r="D55" s="110" t="s">
        <v>104</v>
      </c>
      <c r="E55" s="110" t="s">
        <v>104</v>
      </c>
      <c r="F55" s="110" t="s">
        <v>104</v>
      </c>
      <c r="G55" s="110" t="s">
        <v>104</v>
      </c>
      <c r="H55" s="110" t="s">
        <v>104</v>
      </c>
      <c r="I55" s="110">
        <v>81</v>
      </c>
      <c r="J55" s="110">
        <v>81</v>
      </c>
      <c r="K55" s="110">
        <v>76</v>
      </c>
      <c r="L55" s="110">
        <v>94</v>
      </c>
      <c r="M55" s="110">
        <v>100</v>
      </c>
      <c r="N55" s="110">
        <v>115.99999999999999</v>
      </c>
      <c r="O55" s="110">
        <v>120</v>
      </c>
      <c r="P55" s="110">
        <v>120.5</v>
      </c>
      <c r="Q55" s="110">
        <v>116.6</v>
      </c>
      <c r="R55" s="110">
        <v>114.99999999999999</v>
      </c>
      <c r="S55" s="114"/>
    </row>
    <row r="56" spans="1:19" ht="14.25">
      <c r="A56" s="17" t="s">
        <v>8</v>
      </c>
      <c r="B56" s="61" t="s">
        <v>47</v>
      </c>
      <c r="D56" s="110">
        <v>77</v>
      </c>
      <c r="E56" s="110">
        <v>75</v>
      </c>
      <c r="F56" s="110">
        <v>75</v>
      </c>
      <c r="G56" s="110">
        <v>78</v>
      </c>
      <c r="H56" s="110">
        <v>81</v>
      </c>
      <c r="I56" s="110">
        <v>82</v>
      </c>
      <c r="J56" s="110">
        <v>86</v>
      </c>
      <c r="K56" s="110">
        <v>87</v>
      </c>
      <c r="L56" s="110">
        <v>96</v>
      </c>
      <c r="M56" s="110">
        <v>95</v>
      </c>
      <c r="N56" s="110">
        <v>98</v>
      </c>
      <c r="O56" s="110">
        <v>101</v>
      </c>
      <c r="P56" s="110">
        <v>104.80000000000001</v>
      </c>
      <c r="Q56" s="110">
        <v>103.8</v>
      </c>
      <c r="R56" s="110">
        <v>105.69999999999999</v>
      </c>
      <c r="S56" s="114"/>
    </row>
    <row r="57" spans="1:19" ht="14.25">
      <c r="A57" s="17" t="s">
        <v>9</v>
      </c>
      <c r="B57" s="61" t="s">
        <v>47</v>
      </c>
      <c r="D57" s="110">
        <v>81</v>
      </c>
      <c r="E57" s="110">
        <v>81</v>
      </c>
      <c r="F57" s="110">
        <v>82</v>
      </c>
      <c r="G57" s="110">
        <v>81</v>
      </c>
      <c r="H57" s="110">
        <v>81</v>
      </c>
      <c r="I57" s="110">
        <v>84</v>
      </c>
      <c r="J57" s="110">
        <v>88</v>
      </c>
      <c r="K57" s="110">
        <v>91</v>
      </c>
      <c r="L57" s="110">
        <v>94</v>
      </c>
      <c r="M57" s="110">
        <v>94</v>
      </c>
      <c r="N57" s="110">
        <v>96</v>
      </c>
      <c r="O57" s="110">
        <v>101</v>
      </c>
      <c r="P57" s="110">
        <v>100.8</v>
      </c>
      <c r="Q57" s="110">
        <v>101.29999999999998</v>
      </c>
      <c r="R57" s="110">
        <v>101.49999999999999</v>
      </c>
      <c r="S57" s="114"/>
    </row>
    <row r="58" spans="1:19" ht="14.25">
      <c r="A58" s="17" t="s">
        <v>10</v>
      </c>
      <c r="B58" s="61" t="s">
        <v>47</v>
      </c>
      <c r="D58" s="110">
        <v>73</v>
      </c>
      <c r="E58" s="110">
        <v>77</v>
      </c>
      <c r="F58" s="110">
        <v>82</v>
      </c>
      <c r="G58" s="110">
        <v>88</v>
      </c>
      <c r="H58" s="110">
        <v>91</v>
      </c>
      <c r="I58" s="110">
        <v>95</v>
      </c>
      <c r="J58" s="110">
        <v>100</v>
      </c>
      <c r="K58" s="110">
        <v>104</v>
      </c>
      <c r="L58" s="110">
        <v>108</v>
      </c>
      <c r="M58" s="110">
        <v>107</v>
      </c>
      <c r="N58" s="110">
        <v>111.00000000000001</v>
      </c>
      <c r="O58" s="110">
        <v>115.99999999999999</v>
      </c>
      <c r="P58" s="110">
        <v>116.9</v>
      </c>
      <c r="Q58" s="110">
        <v>114.6</v>
      </c>
      <c r="R58" s="110">
        <v>112.79999999999998</v>
      </c>
      <c r="S58" s="114"/>
    </row>
    <row r="59" spans="1:19" ht="14.25">
      <c r="A59" s="17" t="s">
        <v>72</v>
      </c>
      <c r="B59" s="61" t="s">
        <v>47</v>
      </c>
      <c r="D59" s="110">
        <v>60</v>
      </c>
      <c r="E59" s="110">
        <v>61</v>
      </c>
      <c r="F59" s="110">
        <v>62</v>
      </c>
      <c r="G59" s="110">
        <v>59</v>
      </c>
      <c r="H59" s="110">
        <v>60</v>
      </c>
      <c r="I59" s="110">
        <v>61</v>
      </c>
      <c r="J59" s="110">
        <v>66</v>
      </c>
      <c r="K59" s="110">
        <v>69</v>
      </c>
      <c r="L59" s="110">
        <v>75</v>
      </c>
      <c r="M59" s="110">
        <v>80</v>
      </c>
      <c r="N59" s="110">
        <v>124</v>
      </c>
      <c r="O59" s="110">
        <v>141</v>
      </c>
      <c r="P59" s="110">
        <v>144.5</v>
      </c>
      <c r="Q59" s="110">
        <v>152.6</v>
      </c>
      <c r="R59" s="110">
        <v>157</v>
      </c>
      <c r="S59" s="114"/>
    </row>
    <row r="60" spans="1:19" ht="14.25">
      <c r="A60" s="17" t="s">
        <v>11</v>
      </c>
      <c r="B60" s="61" t="s">
        <v>47</v>
      </c>
      <c r="D60" s="110">
        <v>129</v>
      </c>
      <c r="E60" s="110">
        <v>125</v>
      </c>
      <c r="F60" s="110">
        <v>124</v>
      </c>
      <c r="G60" s="110">
        <v>125</v>
      </c>
      <c r="H60" s="110">
        <v>120</v>
      </c>
      <c r="I60" s="110">
        <v>122</v>
      </c>
      <c r="J60" s="110">
        <v>119</v>
      </c>
      <c r="K60" s="110">
        <v>115.99999999999999</v>
      </c>
      <c r="L60" s="110">
        <v>120</v>
      </c>
      <c r="M60" s="110">
        <v>129</v>
      </c>
      <c r="N60" s="110">
        <v>152</v>
      </c>
      <c r="O60" s="110">
        <v>162</v>
      </c>
      <c r="P60" s="110">
        <v>167.3</v>
      </c>
      <c r="Q60" s="110">
        <v>164</v>
      </c>
      <c r="R60" s="110">
        <v>161.20000000000002</v>
      </c>
      <c r="S60" s="114"/>
    </row>
    <row r="61" spans="1:19" ht="14.25">
      <c r="A61" s="17" t="s">
        <v>12</v>
      </c>
      <c r="B61" s="61" t="s">
        <v>47</v>
      </c>
      <c r="D61" s="110">
        <v>55.00000000000001</v>
      </c>
      <c r="E61" s="110">
        <v>50</v>
      </c>
      <c r="F61" s="110">
        <v>55.00000000000001</v>
      </c>
      <c r="G61" s="110">
        <v>55.00000000000001</v>
      </c>
      <c r="H61" s="110">
        <v>60</v>
      </c>
      <c r="I61" s="110">
        <v>61</v>
      </c>
      <c r="J61" s="110">
        <v>65</v>
      </c>
      <c r="K61" s="110">
        <v>66</v>
      </c>
      <c r="L61" s="110">
        <v>71</v>
      </c>
      <c r="M61" s="110">
        <v>79</v>
      </c>
      <c r="N61" s="110">
        <v>91</v>
      </c>
      <c r="O61" s="110">
        <v>97</v>
      </c>
      <c r="P61" s="110">
        <v>106.89999999999999</v>
      </c>
      <c r="Q61" s="110">
        <v>106.3</v>
      </c>
      <c r="R61" s="110">
        <v>106.3</v>
      </c>
      <c r="S61" s="114"/>
    </row>
    <row r="62" spans="1:19" ht="14.25">
      <c r="A62" s="17" t="s">
        <v>74</v>
      </c>
      <c r="B62" s="61" t="s">
        <v>47</v>
      </c>
      <c r="D62" s="110">
        <v>77</v>
      </c>
      <c r="E62" s="110">
        <v>77</v>
      </c>
      <c r="F62" s="110">
        <v>78</v>
      </c>
      <c r="G62" s="110">
        <v>81</v>
      </c>
      <c r="H62" s="110">
        <v>82</v>
      </c>
      <c r="I62" s="110">
        <v>80</v>
      </c>
      <c r="J62" s="110">
        <v>80</v>
      </c>
      <c r="K62" s="110">
        <v>82</v>
      </c>
      <c r="L62" s="110">
        <v>83</v>
      </c>
      <c r="M62" s="110">
        <v>87</v>
      </c>
      <c r="N62" s="110">
        <v>94</v>
      </c>
      <c r="O62" s="110">
        <v>99</v>
      </c>
      <c r="P62" s="110">
        <v>101.49999999999999</v>
      </c>
      <c r="Q62" s="110">
        <v>110.2</v>
      </c>
      <c r="R62" s="110">
        <v>105.60000000000001</v>
      </c>
      <c r="S62" s="114"/>
    </row>
    <row r="63" spans="1:19" ht="14.25">
      <c r="A63" s="17" t="s">
        <v>13</v>
      </c>
      <c r="B63" s="61" t="s">
        <v>47</v>
      </c>
      <c r="D63" s="110">
        <v>86</v>
      </c>
      <c r="E63" s="110">
        <v>87</v>
      </c>
      <c r="F63" s="110">
        <v>85</v>
      </c>
      <c r="G63" s="110">
        <v>84</v>
      </c>
      <c r="H63" s="110">
        <v>85</v>
      </c>
      <c r="I63" s="110">
        <v>89</v>
      </c>
      <c r="J63" s="110">
        <v>93</v>
      </c>
      <c r="K63" s="110">
        <v>95</v>
      </c>
      <c r="L63" s="110">
        <v>101</v>
      </c>
      <c r="M63" s="110">
        <v>99</v>
      </c>
      <c r="N63" s="110">
        <v>101</v>
      </c>
      <c r="O63" s="110">
        <v>112.00000000000001</v>
      </c>
      <c r="P63" s="110">
        <v>134.5</v>
      </c>
      <c r="Q63" s="110">
        <v>135.8</v>
      </c>
      <c r="R63" s="110">
        <v>137.9</v>
      </c>
      <c r="S63" s="114"/>
    </row>
    <row r="64" spans="1:19" ht="14.25">
      <c r="A64" s="17" t="s">
        <v>14</v>
      </c>
      <c r="B64" s="61" t="s">
        <v>47</v>
      </c>
      <c r="D64" s="110" t="s">
        <v>104</v>
      </c>
      <c r="E64" s="110" t="s">
        <v>104</v>
      </c>
      <c r="F64" s="110" t="s">
        <v>104</v>
      </c>
      <c r="G64" s="110" t="s">
        <v>104</v>
      </c>
      <c r="H64" s="110" t="s">
        <v>104</v>
      </c>
      <c r="I64" s="110" t="s">
        <v>104</v>
      </c>
      <c r="J64" s="110" t="s">
        <v>104</v>
      </c>
      <c r="K64" s="110" t="s">
        <v>104</v>
      </c>
      <c r="L64" s="110" t="s">
        <v>104</v>
      </c>
      <c r="M64" s="110" t="s">
        <v>104</v>
      </c>
      <c r="N64" s="110" t="s">
        <v>104</v>
      </c>
      <c r="O64" s="110" t="s">
        <v>104</v>
      </c>
      <c r="P64" s="110" t="s">
        <v>104</v>
      </c>
      <c r="Q64" s="110" t="s">
        <v>104</v>
      </c>
      <c r="R64" s="110" t="s">
        <v>104</v>
      </c>
      <c r="S64" s="114"/>
    </row>
    <row r="65" spans="1:19" ht="14.25">
      <c r="A65" s="17" t="s">
        <v>15</v>
      </c>
      <c r="B65" s="61" t="s">
        <v>47</v>
      </c>
      <c r="D65" s="110" t="s">
        <v>104</v>
      </c>
      <c r="E65" s="110" t="s">
        <v>104</v>
      </c>
      <c r="F65" s="110" t="s">
        <v>104</v>
      </c>
      <c r="G65" s="110" t="s">
        <v>104</v>
      </c>
      <c r="H65" s="110" t="s">
        <v>104</v>
      </c>
      <c r="I65" s="110" t="s">
        <v>104</v>
      </c>
      <c r="J65" s="110" t="s">
        <v>104</v>
      </c>
      <c r="K65" s="110" t="s">
        <v>104</v>
      </c>
      <c r="L65" s="110" t="s">
        <v>104</v>
      </c>
      <c r="M65" s="110">
        <v>114.99999999999999</v>
      </c>
      <c r="N65" s="110">
        <v>113.99999999999999</v>
      </c>
      <c r="O65" s="110">
        <v>113.99999999999999</v>
      </c>
      <c r="P65" s="110">
        <v>114.5</v>
      </c>
      <c r="Q65" s="110">
        <v>114.3</v>
      </c>
      <c r="R65" s="110">
        <v>114.8</v>
      </c>
      <c r="S65" s="114"/>
    </row>
    <row r="66" spans="1:19" ht="14.25">
      <c r="A66" s="17" t="s">
        <v>16</v>
      </c>
      <c r="B66" s="61" t="s">
        <v>47</v>
      </c>
      <c r="D66" s="110">
        <v>49</v>
      </c>
      <c r="E66" s="110">
        <v>48</v>
      </c>
      <c r="F66" s="110">
        <v>49</v>
      </c>
      <c r="G66" s="110">
        <v>48</v>
      </c>
      <c r="H66" s="110">
        <v>57.99999999999999</v>
      </c>
      <c r="I66" s="110">
        <v>60</v>
      </c>
      <c r="J66" s="110">
        <v>64</v>
      </c>
      <c r="K66" s="110">
        <v>66</v>
      </c>
      <c r="L66" s="110">
        <v>68</v>
      </c>
      <c r="M66" s="110">
        <v>66</v>
      </c>
      <c r="N66" s="110">
        <v>67</v>
      </c>
      <c r="O66" s="110">
        <v>69</v>
      </c>
      <c r="P66" s="110">
        <v>71.5</v>
      </c>
      <c r="Q66" s="110">
        <v>69.5</v>
      </c>
      <c r="R66" s="110">
        <v>69.39999999999999</v>
      </c>
      <c r="S66" s="114"/>
    </row>
    <row r="67" spans="1:19" ht="14.25">
      <c r="A67" s="17" t="s">
        <v>17</v>
      </c>
      <c r="B67" s="61" t="s">
        <v>47</v>
      </c>
      <c r="D67" s="110">
        <v>40</v>
      </c>
      <c r="E67" s="110">
        <v>49</v>
      </c>
      <c r="F67" s="110">
        <v>55.00000000000001</v>
      </c>
      <c r="G67" s="110">
        <v>45</v>
      </c>
      <c r="H67" s="110">
        <v>33</v>
      </c>
      <c r="I67" s="110">
        <v>25</v>
      </c>
      <c r="J67" s="110">
        <v>18</v>
      </c>
      <c r="K67" s="110">
        <v>15</v>
      </c>
      <c r="L67" s="110">
        <v>16</v>
      </c>
      <c r="M67" s="110">
        <v>22</v>
      </c>
      <c r="N67" s="110">
        <v>18</v>
      </c>
      <c r="O67" s="110">
        <v>19</v>
      </c>
      <c r="P67" s="110">
        <v>18.9</v>
      </c>
      <c r="Q67" s="110">
        <v>20.599999999999998</v>
      </c>
      <c r="R67" s="110">
        <v>22.3</v>
      </c>
      <c r="S67" s="114"/>
    </row>
    <row r="68" spans="1:19" ht="14.25">
      <c r="A68" s="17" t="s">
        <v>18</v>
      </c>
      <c r="B68" s="61" t="s">
        <v>47</v>
      </c>
      <c r="D68" s="110">
        <v>86</v>
      </c>
      <c r="E68" s="110">
        <v>87</v>
      </c>
      <c r="F68" s="110">
        <v>90</v>
      </c>
      <c r="G68" s="110">
        <v>89</v>
      </c>
      <c r="H68" s="110">
        <v>95</v>
      </c>
      <c r="I68" s="110">
        <v>100</v>
      </c>
      <c r="J68" s="110">
        <v>104</v>
      </c>
      <c r="K68" s="110">
        <v>107</v>
      </c>
      <c r="L68" s="110">
        <v>112.00000000000001</v>
      </c>
      <c r="M68" s="110">
        <v>110.00000000000001</v>
      </c>
      <c r="N68" s="110">
        <v>112.99999999999999</v>
      </c>
      <c r="O68" s="110">
        <v>119</v>
      </c>
      <c r="P68" s="110">
        <v>123.30000000000001</v>
      </c>
      <c r="Q68" s="110">
        <v>127.3</v>
      </c>
      <c r="R68" s="110">
        <v>129</v>
      </c>
      <c r="S68" s="114"/>
    </row>
    <row r="69" spans="1:33" s="56" customFormat="1" ht="14.25">
      <c r="A69" s="22" t="s">
        <v>19</v>
      </c>
      <c r="B69" s="77" t="s">
        <v>47</v>
      </c>
      <c r="C69" s="82"/>
      <c r="D69" s="110">
        <v>33</v>
      </c>
      <c r="E69" s="110">
        <v>32</v>
      </c>
      <c r="F69" s="110">
        <v>35</v>
      </c>
      <c r="G69" s="110">
        <v>35</v>
      </c>
      <c r="H69" s="110">
        <v>37</v>
      </c>
      <c r="I69" s="110">
        <v>40</v>
      </c>
      <c r="J69" s="110">
        <v>45</v>
      </c>
      <c r="K69" s="110">
        <v>45</v>
      </c>
      <c r="L69" s="110">
        <v>49</v>
      </c>
      <c r="M69" s="110">
        <v>50</v>
      </c>
      <c r="N69" s="110">
        <v>52</v>
      </c>
      <c r="O69" s="110">
        <v>59</v>
      </c>
      <c r="P69" s="110">
        <v>59.9</v>
      </c>
      <c r="Q69" s="110">
        <v>62.4</v>
      </c>
      <c r="R69" s="110">
        <v>62.8</v>
      </c>
      <c r="S69" s="115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19" ht="14.25">
      <c r="A70" s="17" t="s">
        <v>20</v>
      </c>
      <c r="B70" s="61" t="s">
        <v>47</v>
      </c>
      <c r="D70" s="110">
        <v>80</v>
      </c>
      <c r="E70" s="110">
        <v>71</v>
      </c>
      <c r="F70" s="110">
        <v>69</v>
      </c>
      <c r="G70" s="110">
        <v>71</v>
      </c>
      <c r="H70" s="110">
        <v>74</v>
      </c>
      <c r="I70" s="110">
        <v>78</v>
      </c>
      <c r="J70" s="110">
        <v>83</v>
      </c>
      <c r="K70" s="110">
        <v>83</v>
      </c>
      <c r="L70" s="110">
        <v>87</v>
      </c>
      <c r="M70" s="110">
        <v>86</v>
      </c>
      <c r="N70" s="110">
        <v>88</v>
      </c>
      <c r="O70" s="110">
        <v>92</v>
      </c>
      <c r="P70" s="110">
        <v>96.1</v>
      </c>
      <c r="Q70" s="110">
        <v>93.8</v>
      </c>
      <c r="R70" s="110">
        <v>95.8</v>
      </c>
      <c r="S70" s="114"/>
    </row>
    <row r="71" spans="1:19" ht="14.25">
      <c r="A71" s="17" t="s">
        <v>21</v>
      </c>
      <c r="B71" s="61" t="s">
        <v>47</v>
      </c>
      <c r="D71" s="110">
        <v>97</v>
      </c>
      <c r="E71" s="110">
        <v>105</v>
      </c>
      <c r="F71" s="110">
        <v>112.00000000000001</v>
      </c>
      <c r="G71" s="110">
        <v>113.99999999999999</v>
      </c>
      <c r="H71" s="110">
        <v>120</v>
      </c>
      <c r="I71" s="110">
        <v>123</v>
      </c>
      <c r="J71" s="110">
        <v>114.99999999999999</v>
      </c>
      <c r="K71" s="110">
        <v>130</v>
      </c>
      <c r="L71" s="110">
        <v>130</v>
      </c>
      <c r="M71" s="110">
        <v>129</v>
      </c>
      <c r="N71" s="110">
        <v>136</v>
      </c>
      <c r="O71" s="110">
        <v>144</v>
      </c>
      <c r="P71" s="110">
        <v>148.8</v>
      </c>
      <c r="Q71" s="110">
        <v>147.8</v>
      </c>
      <c r="R71" s="110">
        <v>146.70000000000002</v>
      </c>
      <c r="S71" s="114"/>
    </row>
    <row r="72" spans="1:19" ht="14.25">
      <c r="A72" s="17" t="s">
        <v>22</v>
      </c>
      <c r="B72" s="61" t="s">
        <v>47</v>
      </c>
      <c r="D72" s="110">
        <v>61</v>
      </c>
      <c r="E72" s="110">
        <v>60</v>
      </c>
      <c r="F72" s="110">
        <v>85</v>
      </c>
      <c r="G72" s="110">
        <v>93</v>
      </c>
      <c r="H72" s="110">
        <v>96</v>
      </c>
      <c r="I72" s="110">
        <v>105</v>
      </c>
      <c r="J72" s="110">
        <v>118</v>
      </c>
      <c r="K72" s="110">
        <v>123</v>
      </c>
      <c r="L72" s="110">
        <v>126</v>
      </c>
      <c r="M72" s="110">
        <v>125</v>
      </c>
      <c r="N72" s="110">
        <v>129</v>
      </c>
      <c r="O72" s="110">
        <v>139</v>
      </c>
      <c r="P72" s="110">
        <v>150.29999999999998</v>
      </c>
      <c r="Q72" s="110">
        <v>149.5</v>
      </c>
      <c r="R72" s="110">
        <v>148.9</v>
      </c>
      <c r="S72" s="114"/>
    </row>
    <row r="73" spans="1:19" ht="14.25">
      <c r="A73" s="17" t="s">
        <v>23</v>
      </c>
      <c r="B73" s="61" t="s">
        <v>47</v>
      </c>
      <c r="D73" s="110">
        <v>113.99999999999999</v>
      </c>
      <c r="E73" s="110">
        <v>112.99999999999999</v>
      </c>
      <c r="F73" s="110">
        <v>110.00000000000001</v>
      </c>
      <c r="G73" s="110">
        <v>114.99999999999999</v>
      </c>
      <c r="H73" s="110">
        <v>122</v>
      </c>
      <c r="I73" s="110">
        <v>126</v>
      </c>
      <c r="J73" s="110">
        <v>131</v>
      </c>
      <c r="K73" s="110">
        <v>131</v>
      </c>
      <c r="L73" s="110">
        <v>135</v>
      </c>
      <c r="M73" s="110">
        <v>136</v>
      </c>
      <c r="N73" s="110">
        <v>140</v>
      </c>
      <c r="O73" s="110">
        <v>149</v>
      </c>
      <c r="P73" s="110">
        <v>149</v>
      </c>
      <c r="Q73" s="110">
        <v>149.2</v>
      </c>
      <c r="R73" s="110">
        <v>151.4</v>
      </c>
      <c r="S73" s="114"/>
    </row>
    <row r="74" spans="1:19" ht="14.25">
      <c r="A74" s="17" t="s">
        <v>73</v>
      </c>
      <c r="B74" s="61" t="s">
        <v>47</v>
      </c>
      <c r="D74" s="110" t="s">
        <v>104</v>
      </c>
      <c r="E74" s="110" t="s">
        <v>104</v>
      </c>
      <c r="F74" s="110" t="s">
        <v>104</v>
      </c>
      <c r="G74" s="110" t="s">
        <v>104</v>
      </c>
      <c r="H74" s="110" t="s">
        <v>104</v>
      </c>
      <c r="I74" s="110">
        <v>85</v>
      </c>
      <c r="J74" s="110">
        <v>89</v>
      </c>
      <c r="K74" s="110">
        <v>89</v>
      </c>
      <c r="L74" s="110">
        <v>85</v>
      </c>
      <c r="M74" s="110">
        <v>101</v>
      </c>
      <c r="N74" s="110">
        <v>108</v>
      </c>
      <c r="O74" s="110">
        <v>106</v>
      </c>
      <c r="P74" s="110">
        <v>125.49999999999999</v>
      </c>
      <c r="Q74" s="110">
        <v>135.5</v>
      </c>
      <c r="R74" s="110">
        <v>137.4</v>
      </c>
      <c r="S74" s="114"/>
    </row>
    <row r="75" spans="1:19" ht="14.25">
      <c r="A75" s="17" t="s">
        <v>24</v>
      </c>
      <c r="B75" s="61" t="s">
        <v>47</v>
      </c>
      <c r="D75" s="110">
        <v>66</v>
      </c>
      <c r="E75" s="110">
        <v>65</v>
      </c>
      <c r="F75" s="110">
        <v>69</v>
      </c>
      <c r="G75" s="110">
        <v>68</v>
      </c>
      <c r="H75" s="110">
        <v>68</v>
      </c>
      <c r="I75" s="110">
        <v>69</v>
      </c>
      <c r="J75" s="110">
        <v>73</v>
      </c>
      <c r="K75" s="110">
        <v>74</v>
      </c>
      <c r="L75" s="110">
        <v>76</v>
      </c>
      <c r="M75" s="110">
        <v>79</v>
      </c>
      <c r="N75" s="110">
        <v>85</v>
      </c>
      <c r="O75" s="110">
        <v>91</v>
      </c>
      <c r="P75" s="110">
        <v>99.4</v>
      </c>
      <c r="Q75" s="110">
        <v>104.80000000000001</v>
      </c>
      <c r="R75" s="110">
        <v>105.3</v>
      </c>
      <c r="S75" s="114"/>
    </row>
    <row r="76" spans="1:19" ht="14.25">
      <c r="A76" s="17" t="s">
        <v>25</v>
      </c>
      <c r="B76" s="61" t="s">
        <v>47</v>
      </c>
      <c r="D76" s="110">
        <v>70</v>
      </c>
      <c r="E76" s="110">
        <v>68</v>
      </c>
      <c r="F76" s="110">
        <v>69</v>
      </c>
      <c r="G76" s="110">
        <v>71</v>
      </c>
      <c r="H76" s="110">
        <v>75</v>
      </c>
      <c r="I76" s="110">
        <v>76</v>
      </c>
      <c r="J76" s="110">
        <v>80</v>
      </c>
      <c r="K76" s="110">
        <v>83</v>
      </c>
      <c r="L76" s="110">
        <v>89</v>
      </c>
      <c r="M76" s="110">
        <v>90</v>
      </c>
      <c r="N76" s="110">
        <v>90</v>
      </c>
      <c r="O76" s="110">
        <v>91</v>
      </c>
      <c r="P76" s="110">
        <v>94.5</v>
      </c>
      <c r="Q76" s="110">
        <v>93.5</v>
      </c>
      <c r="R76" s="110">
        <v>93.30000000000001</v>
      </c>
      <c r="S76" s="114"/>
    </row>
    <row r="77" spans="1:19" ht="14.25">
      <c r="A77" s="17" t="s">
        <v>69</v>
      </c>
      <c r="B77" s="61" t="s">
        <v>47</v>
      </c>
      <c r="D77" s="110">
        <v>46</v>
      </c>
      <c r="E77" s="110">
        <v>46</v>
      </c>
      <c r="F77" s="110">
        <v>47</v>
      </c>
      <c r="G77" s="110">
        <v>47</v>
      </c>
      <c r="H77" s="110">
        <v>48</v>
      </c>
      <c r="I77" s="110">
        <v>48</v>
      </c>
      <c r="J77" s="110">
        <v>51</v>
      </c>
      <c r="K77" s="110">
        <v>53</v>
      </c>
      <c r="L77" s="110">
        <v>56.00000000000001</v>
      </c>
      <c r="M77" s="110">
        <v>56.99999999999999</v>
      </c>
      <c r="N77" s="110">
        <v>56.99999999999999</v>
      </c>
      <c r="O77" s="110">
        <v>60</v>
      </c>
      <c r="P77" s="110">
        <v>62.2</v>
      </c>
      <c r="Q77" s="110">
        <v>62.8</v>
      </c>
      <c r="R77" s="110">
        <v>64.5</v>
      </c>
      <c r="S77" s="114"/>
    </row>
    <row r="78" spans="1:19" ht="14.25">
      <c r="A78" s="17" t="s">
        <v>26</v>
      </c>
      <c r="B78" s="61" t="s">
        <v>47</v>
      </c>
      <c r="D78" s="110">
        <v>128</v>
      </c>
      <c r="E78" s="110">
        <v>146</v>
      </c>
      <c r="F78" s="110">
        <v>169</v>
      </c>
      <c r="G78" s="110">
        <v>166</v>
      </c>
      <c r="H78" s="110">
        <v>165</v>
      </c>
      <c r="I78" s="110">
        <v>211</v>
      </c>
      <c r="J78" s="110">
        <v>211</v>
      </c>
      <c r="K78" s="110">
        <v>208</v>
      </c>
      <c r="L78" s="110">
        <v>215</v>
      </c>
      <c r="M78" s="110">
        <v>217</v>
      </c>
      <c r="N78" s="110">
        <v>217</v>
      </c>
      <c r="O78" s="110">
        <v>256</v>
      </c>
      <c r="P78" s="110">
        <v>251.5</v>
      </c>
      <c r="Q78" s="110">
        <v>261.4</v>
      </c>
      <c r="R78" s="110">
        <v>241.9</v>
      </c>
      <c r="S78" s="114"/>
    </row>
    <row r="79" spans="1:19" ht="14.25">
      <c r="A79" s="17" t="s">
        <v>27</v>
      </c>
      <c r="B79" s="61" t="s">
        <v>47</v>
      </c>
      <c r="D79" s="110">
        <v>95</v>
      </c>
      <c r="E79" s="110">
        <v>92</v>
      </c>
      <c r="F79" s="110">
        <v>90</v>
      </c>
      <c r="G79" s="110">
        <v>90</v>
      </c>
      <c r="H79" s="110">
        <v>93</v>
      </c>
      <c r="I79" s="110">
        <v>94</v>
      </c>
      <c r="J79" s="110">
        <v>97</v>
      </c>
      <c r="K79" s="110">
        <v>97</v>
      </c>
      <c r="L79" s="110">
        <v>102</v>
      </c>
      <c r="M79" s="110">
        <v>103</v>
      </c>
      <c r="N79" s="110">
        <v>108</v>
      </c>
      <c r="O79" s="110">
        <v>114.99999999999999</v>
      </c>
      <c r="P79" s="110">
        <v>115.8</v>
      </c>
      <c r="Q79" s="110">
        <v>114.99999999999999</v>
      </c>
      <c r="R79" s="110">
        <v>113.1</v>
      </c>
      <c r="S79" s="114"/>
    </row>
    <row r="80" spans="1:19" ht="14.25">
      <c r="A80" s="17" t="s">
        <v>28</v>
      </c>
      <c r="B80" s="61" t="s">
        <v>47</v>
      </c>
      <c r="D80" s="110">
        <v>10</v>
      </c>
      <c r="E80" s="110">
        <v>10</v>
      </c>
      <c r="F80" s="110">
        <v>10</v>
      </c>
      <c r="G80" s="110">
        <v>10</v>
      </c>
      <c r="H80" s="110">
        <v>10</v>
      </c>
      <c r="I80" s="110">
        <v>10</v>
      </c>
      <c r="J80" s="110">
        <v>13</v>
      </c>
      <c r="K80" s="110">
        <v>13</v>
      </c>
      <c r="L80" s="110">
        <v>13</v>
      </c>
      <c r="M80" s="110">
        <v>13</v>
      </c>
      <c r="N80" s="110">
        <v>13</v>
      </c>
      <c r="O80" s="110">
        <v>13</v>
      </c>
      <c r="P80" s="110">
        <v>13.5</v>
      </c>
      <c r="Q80" s="110">
        <v>13.5</v>
      </c>
      <c r="R80" s="110">
        <v>13.700000000000001</v>
      </c>
      <c r="S80" s="114"/>
    </row>
    <row r="81" spans="2:3" ht="14.25">
      <c r="B81" s="78"/>
      <c r="C81" s="16"/>
    </row>
    <row r="82" spans="1:3" ht="14.25">
      <c r="A82" s="3" t="s">
        <v>55</v>
      </c>
      <c r="B82" s="64"/>
      <c r="C82" s="7"/>
    </row>
    <row r="83" ht="14.25">
      <c r="A83" s="3" t="s">
        <v>56</v>
      </c>
    </row>
    <row r="84" ht="14.25">
      <c r="A84" s="3" t="s">
        <v>58</v>
      </c>
    </row>
    <row r="85" ht="14.25">
      <c r="A85" s="3" t="s">
        <v>57</v>
      </c>
    </row>
    <row r="86" ht="14.25">
      <c r="A86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86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9.875" style="3" customWidth="1"/>
    <col min="2" max="2" width="30.625" style="61" customWidth="1"/>
    <col min="3" max="3" width="7.25390625" style="3" bestFit="1" customWidth="1"/>
    <col min="4" max="20" width="9.625" style="15" customWidth="1"/>
    <col min="21" max="25" width="7.00390625" style="15" bestFit="1" customWidth="1"/>
    <col min="26" max="26" width="7.375" style="15" bestFit="1" customWidth="1"/>
    <col min="27" max="34" width="7.00390625" style="15" bestFit="1" customWidth="1"/>
    <col min="35" max="16384" width="8.625" style="2" customWidth="1"/>
  </cols>
  <sheetData>
    <row r="1" spans="1:34" ht="15">
      <c r="A1" s="1"/>
      <c r="B1" s="60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78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7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4" s="66" customFormat="1" ht="14.25">
      <c r="A9" s="129" t="s">
        <v>0</v>
      </c>
      <c r="B9" s="130"/>
      <c r="C9" s="83"/>
      <c r="D9" s="65">
        <v>2000</v>
      </c>
      <c r="E9" s="65">
        <f aca="true" t="shared" si="0" ref="E9:R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  <c r="X9" s="65"/>
    </row>
    <row r="10" spans="1:34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25" customHeight="1">
      <c r="A11" s="106" t="s">
        <v>50</v>
      </c>
      <c r="B11" s="64" t="s">
        <v>54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25">
      <c r="A12" s="22" t="s">
        <v>45</v>
      </c>
      <c r="B12" s="64" t="s">
        <v>49</v>
      </c>
      <c r="D12" s="108">
        <v>72.7</v>
      </c>
      <c r="E12" s="108">
        <v>72.5</v>
      </c>
      <c r="F12" s="108">
        <v>71.39999999999999</v>
      </c>
      <c r="G12" s="108">
        <v>74.6</v>
      </c>
      <c r="H12" s="108">
        <v>83.39999999999999</v>
      </c>
      <c r="I12" s="108">
        <v>100.1</v>
      </c>
      <c r="J12" s="108">
        <v>111.3</v>
      </c>
      <c r="K12" s="108">
        <v>115.5</v>
      </c>
      <c r="L12" s="108">
        <v>140.6</v>
      </c>
      <c r="M12" s="108">
        <v>112.5</v>
      </c>
      <c r="N12" s="108">
        <v>128.29999999999998</v>
      </c>
      <c r="O12" s="108">
        <v>153.5</v>
      </c>
      <c r="P12" s="108">
        <v>161.5</v>
      </c>
      <c r="Q12" s="108">
        <v>160.1</v>
      </c>
      <c r="R12" s="108">
        <v>156.8</v>
      </c>
      <c r="S12" s="109"/>
      <c r="T12" s="109"/>
      <c r="U12" s="109"/>
      <c r="V12" s="109"/>
      <c r="W12" s="109"/>
      <c r="X12" s="1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4.25">
      <c r="B13" s="8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09"/>
      <c r="T13" s="109"/>
      <c r="U13" s="109"/>
      <c r="V13" s="109"/>
      <c r="W13" s="109"/>
      <c r="X13" s="1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4.25">
      <c r="A14" s="17" t="s">
        <v>2</v>
      </c>
      <c r="B14" s="61" t="s">
        <v>46</v>
      </c>
      <c r="D14" s="110">
        <v>68.2</v>
      </c>
      <c r="E14" s="110">
        <v>68.10000000000001</v>
      </c>
      <c r="F14" s="110">
        <v>64.5</v>
      </c>
      <c r="G14" s="110">
        <v>67.2</v>
      </c>
      <c r="H14" s="110">
        <v>73.2</v>
      </c>
      <c r="I14" s="110">
        <v>86.3</v>
      </c>
      <c r="J14" s="110">
        <v>95.8</v>
      </c>
      <c r="K14" s="110">
        <v>91.5</v>
      </c>
      <c r="L14" s="110">
        <v>107.69999999999999</v>
      </c>
      <c r="M14" s="110">
        <v>93.10000000000001</v>
      </c>
      <c r="N14" s="110">
        <v>84.89999999999999</v>
      </c>
      <c r="O14" s="110">
        <v>98.2</v>
      </c>
      <c r="P14" s="110">
        <v>98.4</v>
      </c>
      <c r="Q14" s="110">
        <v>100</v>
      </c>
      <c r="R14" s="110">
        <v>103.49999999999999</v>
      </c>
      <c r="S14" s="109"/>
      <c r="T14" s="109"/>
      <c r="U14" s="109"/>
      <c r="V14" s="109"/>
      <c r="W14" s="109"/>
      <c r="X14" s="1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4.25">
      <c r="A15" s="17" t="s">
        <v>3</v>
      </c>
      <c r="B15" s="61" t="s">
        <v>46</v>
      </c>
      <c r="D15" s="110">
        <v>86.5</v>
      </c>
      <c r="E15" s="110">
        <v>81.6</v>
      </c>
      <c r="F15" s="110">
        <v>80.30000000000001</v>
      </c>
      <c r="G15" s="110">
        <v>82.3</v>
      </c>
      <c r="H15" s="110">
        <v>92.60000000000001</v>
      </c>
      <c r="I15" s="110">
        <v>106.89999999999999</v>
      </c>
      <c r="J15" s="110">
        <v>117.8</v>
      </c>
      <c r="K15" s="110">
        <v>119.30000000000001</v>
      </c>
      <c r="L15" s="110">
        <v>145.3</v>
      </c>
      <c r="M15" s="110">
        <v>115.3</v>
      </c>
      <c r="N15" s="110">
        <v>131.4</v>
      </c>
      <c r="O15" s="110">
        <v>159.20000000000002</v>
      </c>
      <c r="P15" s="110">
        <v>168.1</v>
      </c>
      <c r="Q15" s="110">
        <v>160.8</v>
      </c>
      <c r="R15" s="110">
        <v>153.8</v>
      </c>
      <c r="S15" s="109"/>
      <c r="T15" s="109"/>
      <c r="U15" s="109"/>
      <c r="V15" s="109"/>
      <c r="W15" s="109"/>
      <c r="X15" s="1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4.25">
      <c r="A16" s="17" t="s">
        <v>4</v>
      </c>
      <c r="B16" s="61" t="s">
        <v>46</v>
      </c>
      <c r="D16" s="110">
        <v>91.10000000000001</v>
      </c>
      <c r="E16" s="110">
        <v>88.2</v>
      </c>
      <c r="F16" s="110">
        <v>83.89999999999999</v>
      </c>
      <c r="G16" s="110">
        <v>86.2</v>
      </c>
      <c r="H16" s="110">
        <v>98.3</v>
      </c>
      <c r="I16" s="110">
        <v>115.6</v>
      </c>
      <c r="J16" s="110">
        <v>122.30000000000001</v>
      </c>
      <c r="K16" s="110">
        <v>123.30000000000001</v>
      </c>
      <c r="L16" s="110">
        <v>143.3</v>
      </c>
      <c r="M16" s="110">
        <v>118.9</v>
      </c>
      <c r="N16" s="110">
        <v>140.7</v>
      </c>
      <c r="O16" s="110">
        <v>171.5</v>
      </c>
      <c r="P16" s="110">
        <v>181.8</v>
      </c>
      <c r="Q16" s="110">
        <v>173.6</v>
      </c>
      <c r="R16" s="110">
        <v>168.3</v>
      </c>
      <c r="S16" s="109"/>
      <c r="T16" s="109"/>
      <c r="U16" s="109"/>
      <c r="V16" s="109"/>
      <c r="W16" s="109"/>
      <c r="X16" s="1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4.25">
      <c r="A17" s="17" t="s">
        <v>5</v>
      </c>
      <c r="B17" s="61" t="s">
        <v>46</v>
      </c>
      <c r="D17" s="110">
        <v>55.7</v>
      </c>
      <c r="E17" s="110">
        <v>55.800000000000004</v>
      </c>
      <c r="F17" s="110">
        <v>51.7</v>
      </c>
      <c r="G17" s="110">
        <v>56.3</v>
      </c>
      <c r="H17" s="110">
        <v>61.6</v>
      </c>
      <c r="I17" s="110">
        <v>76.4</v>
      </c>
      <c r="J17" s="110">
        <v>80.30000000000001</v>
      </c>
      <c r="K17" s="110">
        <v>82.39999999999999</v>
      </c>
      <c r="L17" s="110">
        <v>101.29999999999998</v>
      </c>
      <c r="M17" s="110">
        <v>74.4</v>
      </c>
      <c r="N17" s="110">
        <v>82.6</v>
      </c>
      <c r="O17" s="110">
        <v>100.49999999999999</v>
      </c>
      <c r="P17" s="110">
        <v>100.69999999999999</v>
      </c>
      <c r="Q17" s="110">
        <v>102.69999999999999</v>
      </c>
      <c r="R17" s="110">
        <v>106.89999999999999</v>
      </c>
      <c r="S17" s="109"/>
      <c r="T17" s="109"/>
      <c r="U17" s="109"/>
      <c r="V17" s="109"/>
      <c r="W17" s="112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 customHeight="1">
      <c r="A18" s="17" t="s">
        <v>70</v>
      </c>
      <c r="B18" s="61" t="s">
        <v>46</v>
      </c>
      <c r="D18" s="110">
        <v>74.2</v>
      </c>
      <c r="E18" s="110">
        <v>85.2</v>
      </c>
      <c r="F18" s="110">
        <v>83.7</v>
      </c>
      <c r="G18" s="110">
        <v>97.2</v>
      </c>
      <c r="H18" s="110">
        <v>103.8</v>
      </c>
      <c r="I18" s="110">
        <v>119.30000000000001</v>
      </c>
      <c r="J18" s="110">
        <v>138</v>
      </c>
      <c r="K18" s="110">
        <v>140.7</v>
      </c>
      <c r="L18" s="110">
        <v>173.70000000000002</v>
      </c>
      <c r="M18" s="110">
        <v>120.30000000000001</v>
      </c>
      <c r="N18" s="110">
        <v>135.1</v>
      </c>
      <c r="O18" s="110">
        <v>166.5</v>
      </c>
      <c r="P18" s="110">
        <v>173.2</v>
      </c>
      <c r="Q18" s="110">
        <v>173.10000000000002</v>
      </c>
      <c r="R18" s="110">
        <v>181.4</v>
      </c>
      <c r="S18" s="112"/>
      <c r="T18" s="112"/>
      <c r="U18" s="112"/>
      <c r="V18" s="112"/>
      <c r="W18" s="109"/>
      <c r="X18" s="14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17" t="s">
        <v>6</v>
      </c>
      <c r="B19" s="61" t="s">
        <v>46</v>
      </c>
      <c r="D19" s="110">
        <v>173.9</v>
      </c>
      <c r="E19" s="110">
        <v>169.6</v>
      </c>
      <c r="F19" s="110">
        <v>151.8</v>
      </c>
      <c r="G19" s="110">
        <v>156.29999999999998</v>
      </c>
      <c r="H19" s="110">
        <v>174.2</v>
      </c>
      <c r="I19" s="110">
        <v>194.70000000000002</v>
      </c>
      <c r="J19" s="110">
        <v>206.4</v>
      </c>
      <c r="K19" s="110">
        <v>205.9</v>
      </c>
      <c r="L19" s="110">
        <v>222.6</v>
      </c>
      <c r="M19" s="110">
        <v>188.7</v>
      </c>
      <c r="N19" s="110">
        <v>220.1</v>
      </c>
      <c r="O19" s="110">
        <v>255.79999999999998</v>
      </c>
      <c r="P19" s="110">
        <v>271.5</v>
      </c>
      <c r="Q19" s="110">
        <v>269.8</v>
      </c>
      <c r="R19" s="110">
        <v>268.1</v>
      </c>
      <c r="S19" s="109"/>
      <c r="T19" s="109"/>
      <c r="U19" s="109"/>
      <c r="V19" s="109"/>
      <c r="W19" s="109"/>
      <c r="X19" s="1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17" t="s">
        <v>7</v>
      </c>
      <c r="B20" s="61" t="s">
        <v>46</v>
      </c>
      <c r="D20" s="110">
        <v>84.39999999999999</v>
      </c>
      <c r="E20" s="110">
        <v>82.1</v>
      </c>
      <c r="F20" s="110">
        <v>81.8</v>
      </c>
      <c r="G20" s="110">
        <v>79.60000000000001</v>
      </c>
      <c r="H20" s="110">
        <v>81.2</v>
      </c>
      <c r="I20" s="110">
        <v>89.2</v>
      </c>
      <c r="J20" s="110">
        <v>98.3</v>
      </c>
      <c r="K20" s="110">
        <v>100.29999999999998</v>
      </c>
      <c r="L20" s="110">
        <v>118.6</v>
      </c>
      <c r="M20" s="110">
        <v>99.9</v>
      </c>
      <c r="N20" s="110">
        <v>116.19999999999999</v>
      </c>
      <c r="O20" s="110">
        <v>137.7</v>
      </c>
      <c r="P20" s="110">
        <v>144.5</v>
      </c>
      <c r="Q20" s="110">
        <v>147.6</v>
      </c>
      <c r="R20" s="110">
        <v>140.39999999999998</v>
      </c>
      <c r="S20" s="109"/>
      <c r="T20" s="109"/>
      <c r="U20" s="109"/>
      <c r="V20" s="109"/>
      <c r="W20" s="114"/>
      <c r="X20" s="1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17" t="s">
        <v>71</v>
      </c>
      <c r="B21" s="61" t="s">
        <v>46</v>
      </c>
      <c r="D21" s="110" t="s">
        <v>104</v>
      </c>
      <c r="E21" s="110" t="s">
        <v>104</v>
      </c>
      <c r="F21" s="110" t="s">
        <v>104</v>
      </c>
      <c r="G21" s="110" t="s">
        <v>104</v>
      </c>
      <c r="H21" s="110" t="s">
        <v>104</v>
      </c>
      <c r="I21" s="110">
        <v>159.9</v>
      </c>
      <c r="J21" s="110">
        <v>167.1</v>
      </c>
      <c r="K21" s="110">
        <v>156.20000000000002</v>
      </c>
      <c r="L21" s="110">
        <v>208.70000000000002</v>
      </c>
      <c r="M21" s="110">
        <v>172.70000000000002</v>
      </c>
      <c r="N21" s="110">
        <v>211</v>
      </c>
      <c r="O21" s="110">
        <v>242</v>
      </c>
      <c r="P21" s="110">
        <v>254.6</v>
      </c>
      <c r="Q21" s="110">
        <v>240.3</v>
      </c>
      <c r="R21" s="110">
        <v>229.4</v>
      </c>
      <c r="S21" s="114"/>
      <c r="T21" s="114"/>
      <c r="U21" s="114"/>
      <c r="V21" s="114"/>
      <c r="W21" s="114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17" t="s">
        <v>8</v>
      </c>
      <c r="B22" s="61" t="s">
        <v>46</v>
      </c>
      <c r="D22" s="110">
        <v>85.5</v>
      </c>
      <c r="E22" s="110">
        <v>81</v>
      </c>
      <c r="F22" s="110">
        <v>78</v>
      </c>
      <c r="G22" s="110">
        <v>80.10000000000001</v>
      </c>
      <c r="H22" s="110">
        <v>87</v>
      </c>
      <c r="I22" s="110">
        <v>99.1</v>
      </c>
      <c r="J22" s="110">
        <v>107.69999999999999</v>
      </c>
      <c r="K22" s="110">
        <v>108.3</v>
      </c>
      <c r="L22" s="110">
        <v>137.79999999999998</v>
      </c>
      <c r="M22" s="110">
        <v>109.80000000000001</v>
      </c>
      <c r="N22" s="110">
        <v>124.10000000000001</v>
      </c>
      <c r="O22" s="110">
        <v>150.7</v>
      </c>
      <c r="P22" s="110">
        <v>168.3</v>
      </c>
      <c r="Q22" s="110">
        <v>161.8</v>
      </c>
      <c r="R22" s="110">
        <v>158.8</v>
      </c>
      <c r="S22" s="114"/>
      <c r="T22" s="114"/>
      <c r="U22" s="114"/>
      <c r="V22" s="114"/>
      <c r="W22" s="109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>
      <c r="A23" s="17" t="s">
        <v>9</v>
      </c>
      <c r="B23" s="61" t="s">
        <v>46</v>
      </c>
      <c r="D23" s="110">
        <v>90</v>
      </c>
      <c r="E23" s="110">
        <v>87</v>
      </c>
      <c r="F23" s="110">
        <v>85.2</v>
      </c>
      <c r="G23" s="110">
        <v>84.7</v>
      </c>
      <c r="H23" s="110">
        <v>94.19999999999999</v>
      </c>
      <c r="I23" s="110">
        <v>110.80000000000001</v>
      </c>
      <c r="J23" s="110">
        <v>119.6</v>
      </c>
      <c r="K23" s="110">
        <v>122.2</v>
      </c>
      <c r="L23" s="110">
        <v>144</v>
      </c>
      <c r="M23" s="110">
        <v>116.3</v>
      </c>
      <c r="N23" s="110">
        <v>133.6</v>
      </c>
      <c r="O23" s="110">
        <v>158.20000000000002</v>
      </c>
      <c r="P23" s="110">
        <v>163.6</v>
      </c>
      <c r="Q23" s="110">
        <v>158.1</v>
      </c>
      <c r="R23" s="110">
        <v>151.89999999999998</v>
      </c>
      <c r="S23" s="109"/>
      <c r="T23" s="109"/>
      <c r="U23" s="109"/>
      <c r="V23" s="109"/>
      <c r="W23" s="109"/>
      <c r="X23" s="1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>
      <c r="A24" s="17" t="s">
        <v>10</v>
      </c>
      <c r="B24" s="61" t="s">
        <v>46</v>
      </c>
      <c r="D24" s="110">
        <v>82.89999999999999</v>
      </c>
      <c r="E24" s="110">
        <v>86.1</v>
      </c>
      <c r="F24" s="110">
        <v>89.2</v>
      </c>
      <c r="G24" s="110">
        <v>96.7</v>
      </c>
      <c r="H24" s="110">
        <v>104.5</v>
      </c>
      <c r="I24" s="110">
        <v>122.9</v>
      </c>
      <c r="J24" s="110">
        <v>133.29999999999998</v>
      </c>
      <c r="K24" s="110">
        <v>140.7</v>
      </c>
      <c r="L24" s="110">
        <v>164.2</v>
      </c>
      <c r="M24" s="110">
        <v>134.7</v>
      </c>
      <c r="N24" s="110">
        <v>154</v>
      </c>
      <c r="O24" s="110">
        <v>181.7</v>
      </c>
      <c r="P24" s="110">
        <v>189.7</v>
      </c>
      <c r="Q24" s="110">
        <v>180.1</v>
      </c>
      <c r="R24" s="110">
        <v>175.4</v>
      </c>
      <c r="S24" s="109"/>
      <c r="T24" s="109"/>
      <c r="U24" s="109"/>
      <c r="V24" s="109"/>
      <c r="W24" s="109"/>
      <c r="X24" s="1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4.25">
      <c r="A25" s="17" t="s">
        <v>72</v>
      </c>
      <c r="B25" s="61" t="s">
        <v>46</v>
      </c>
      <c r="D25" s="110">
        <v>98.1</v>
      </c>
      <c r="E25" s="110">
        <v>94.5</v>
      </c>
      <c r="F25" s="110">
        <v>94.19999999999999</v>
      </c>
      <c r="G25" s="110">
        <v>92.60000000000001</v>
      </c>
      <c r="H25" s="110">
        <v>106.4</v>
      </c>
      <c r="I25" s="110">
        <v>123.10000000000001</v>
      </c>
      <c r="J25" s="110">
        <v>136.5</v>
      </c>
      <c r="K25" s="110">
        <v>136.9</v>
      </c>
      <c r="L25" s="110">
        <v>172</v>
      </c>
      <c r="M25" s="110">
        <v>137.79999999999998</v>
      </c>
      <c r="N25" s="110">
        <v>175.7</v>
      </c>
      <c r="O25" s="110">
        <v>208.1</v>
      </c>
      <c r="P25" s="110">
        <v>219.60000000000002</v>
      </c>
      <c r="Q25" s="110">
        <v>213.49999999999997</v>
      </c>
      <c r="R25" s="110">
        <v>213.60000000000002</v>
      </c>
      <c r="S25" s="109"/>
      <c r="T25" s="109"/>
      <c r="U25" s="109"/>
      <c r="V25" s="109"/>
      <c r="W25" s="109"/>
      <c r="X25" s="1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25">
      <c r="A26" s="17" t="s">
        <v>11</v>
      </c>
      <c r="B26" s="61" t="s">
        <v>46</v>
      </c>
      <c r="D26" s="110">
        <v>199.5</v>
      </c>
      <c r="E26" s="110">
        <v>188.6</v>
      </c>
      <c r="F26" s="110">
        <v>175.29999999999998</v>
      </c>
      <c r="G26" s="110">
        <v>174.4</v>
      </c>
      <c r="H26" s="110">
        <v>173.10000000000002</v>
      </c>
      <c r="I26" s="110">
        <v>197.5</v>
      </c>
      <c r="J26" s="110">
        <v>211.50000000000003</v>
      </c>
      <c r="K26" s="110">
        <v>200.70000000000002</v>
      </c>
      <c r="L26" s="110">
        <v>238.39999999999998</v>
      </c>
      <c r="M26" s="110">
        <v>214.29999999999998</v>
      </c>
      <c r="N26" s="110">
        <v>256.1</v>
      </c>
      <c r="O26" s="110">
        <v>304.2</v>
      </c>
      <c r="P26" s="110">
        <v>339.2</v>
      </c>
      <c r="Q26" s="110">
        <v>329.3</v>
      </c>
      <c r="R26" s="110">
        <v>319.5</v>
      </c>
      <c r="S26" s="109"/>
      <c r="T26" s="109"/>
      <c r="U26" s="109"/>
      <c r="V26" s="109"/>
      <c r="W26" s="114"/>
      <c r="X26" s="1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4.25">
      <c r="A27" s="17" t="s">
        <v>12</v>
      </c>
      <c r="B27" s="61" t="s">
        <v>46</v>
      </c>
      <c r="D27" s="110">
        <v>87.6</v>
      </c>
      <c r="E27" s="110">
        <v>82.6</v>
      </c>
      <c r="F27" s="110">
        <v>77.10000000000001</v>
      </c>
      <c r="G27" s="110">
        <v>79.4</v>
      </c>
      <c r="H27" s="110">
        <v>87.7</v>
      </c>
      <c r="I27" s="110">
        <v>102.89999999999999</v>
      </c>
      <c r="J27" s="110">
        <v>111.3</v>
      </c>
      <c r="K27" s="110">
        <v>112.7</v>
      </c>
      <c r="L27" s="110">
        <v>133.6</v>
      </c>
      <c r="M27" s="110">
        <v>114.3</v>
      </c>
      <c r="N27" s="110">
        <v>142.9</v>
      </c>
      <c r="O27" s="110">
        <v>169.79999999999998</v>
      </c>
      <c r="P27" s="110">
        <v>186.8</v>
      </c>
      <c r="Q27" s="110">
        <v>182.20000000000002</v>
      </c>
      <c r="R27" s="110">
        <v>177</v>
      </c>
      <c r="S27" s="114"/>
      <c r="T27" s="114"/>
      <c r="U27" s="114"/>
      <c r="V27" s="114"/>
      <c r="W27" s="11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4.25">
      <c r="A28" s="17" t="s">
        <v>74</v>
      </c>
      <c r="B28" s="61" t="s">
        <v>46</v>
      </c>
      <c r="D28" s="110" t="s">
        <v>104</v>
      </c>
      <c r="E28" s="110">
        <v>66</v>
      </c>
      <c r="F28" s="110">
        <v>78.5</v>
      </c>
      <c r="G28" s="110">
        <v>85.7</v>
      </c>
      <c r="H28" s="110">
        <v>103.49999999999999</v>
      </c>
      <c r="I28" s="110">
        <v>121.39999999999999</v>
      </c>
      <c r="J28" s="110">
        <v>132.4</v>
      </c>
      <c r="K28" s="110">
        <v>146.3</v>
      </c>
      <c r="L28" s="110">
        <v>179.20000000000002</v>
      </c>
      <c r="M28" s="110">
        <v>154.5</v>
      </c>
      <c r="N28" s="110">
        <v>166.2</v>
      </c>
      <c r="O28" s="110">
        <v>193.1</v>
      </c>
      <c r="P28" s="110">
        <v>199.8</v>
      </c>
      <c r="Q28" s="110">
        <v>190.2</v>
      </c>
      <c r="R28" s="110">
        <v>187.20000000000002</v>
      </c>
      <c r="S28" s="112"/>
      <c r="T28" s="112"/>
      <c r="U28" s="112"/>
      <c r="V28" s="112"/>
      <c r="W28" s="109"/>
      <c r="X28" s="14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4.25">
      <c r="A29" s="17" t="s">
        <v>13</v>
      </c>
      <c r="B29" s="61" t="s">
        <v>46</v>
      </c>
      <c r="D29" s="110">
        <v>109.3</v>
      </c>
      <c r="E29" s="110">
        <v>107.5</v>
      </c>
      <c r="F29" s="110">
        <v>101.2</v>
      </c>
      <c r="G29" s="110">
        <v>102.8</v>
      </c>
      <c r="H29" s="110">
        <v>107.80000000000001</v>
      </c>
      <c r="I29" s="110">
        <v>128.1</v>
      </c>
      <c r="J29" s="110">
        <v>139.79999999999998</v>
      </c>
      <c r="K29" s="110">
        <v>142.5</v>
      </c>
      <c r="L29" s="110">
        <v>170.4</v>
      </c>
      <c r="M29" s="110">
        <v>138.7</v>
      </c>
      <c r="N29" s="110">
        <v>155.8</v>
      </c>
      <c r="O29" s="110">
        <v>188.39999999999998</v>
      </c>
      <c r="P29" s="110">
        <v>223.4</v>
      </c>
      <c r="Q29" s="110">
        <v>217.60000000000002</v>
      </c>
      <c r="R29" s="110">
        <v>213.60000000000002</v>
      </c>
      <c r="S29" s="109"/>
      <c r="T29" s="109"/>
      <c r="U29" s="109"/>
      <c r="V29" s="109"/>
      <c r="W29" s="109"/>
      <c r="X29" s="1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4.25">
      <c r="A30" s="17" t="s">
        <v>14</v>
      </c>
      <c r="B30" s="61" t="s">
        <v>46</v>
      </c>
      <c r="D30" s="110">
        <v>52.400000000000006</v>
      </c>
      <c r="E30" s="110">
        <v>56.39999999999999</v>
      </c>
      <c r="F30" s="110">
        <v>57.599999999999994</v>
      </c>
      <c r="G30" s="110">
        <v>60.5</v>
      </c>
      <c r="H30" s="110">
        <v>65.60000000000001</v>
      </c>
      <c r="I30" s="110">
        <v>77.4</v>
      </c>
      <c r="J30" s="110">
        <v>90.60000000000001</v>
      </c>
      <c r="K30" s="110">
        <v>98.8</v>
      </c>
      <c r="L30" s="110">
        <v>120.19999999999999</v>
      </c>
      <c r="M30" s="110">
        <v>89.60000000000001</v>
      </c>
      <c r="N30" s="110">
        <v>101</v>
      </c>
      <c r="O30" s="110">
        <v>117.30000000000001</v>
      </c>
      <c r="P30" s="110">
        <v>121.6</v>
      </c>
      <c r="Q30" s="110">
        <v>129.9</v>
      </c>
      <c r="R30" s="110">
        <v>136.3</v>
      </c>
      <c r="S30" s="109"/>
      <c r="T30" s="109"/>
      <c r="U30" s="109"/>
      <c r="V30" s="109"/>
      <c r="W30" s="109"/>
      <c r="X30" s="1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4.25">
      <c r="A31" s="17" t="s">
        <v>15</v>
      </c>
      <c r="B31" s="61" t="s">
        <v>46</v>
      </c>
      <c r="D31" s="110">
        <v>82</v>
      </c>
      <c r="E31" s="110">
        <v>85.2</v>
      </c>
      <c r="F31" s="110">
        <v>88</v>
      </c>
      <c r="G31" s="110">
        <v>98.2</v>
      </c>
      <c r="H31" s="110">
        <v>114.3</v>
      </c>
      <c r="I31" s="110">
        <v>136.60000000000002</v>
      </c>
      <c r="J31" s="110">
        <v>158</v>
      </c>
      <c r="K31" s="110">
        <v>164.9</v>
      </c>
      <c r="L31" s="110">
        <v>205.50000000000003</v>
      </c>
      <c r="M31" s="110">
        <v>167.79999999999998</v>
      </c>
      <c r="N31" s="110">
        <v>178.6</v>
      </c>
      <c r="O31" s="110">
        <v>204.2</v>
      </c>
      <c r="P31" s="110">
        <v>210</v>
      </c>
      <c r="Q31" s="110">
        <v>201.10000000000002</v>
      </c>
      <c r="R31" s="110">
        <v>192</v>
      </c>
      <c r="S31" s="109"/>
      <c r="T31" s="109"/>
      <c r="U31" s="109"/>
      <c r="V31" s="109"/>
      <c r="W31" s="114"/>
      <c r="X31" s="1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23" s="15" customFormat="1" ht="14.25">
      <c r="A32" s="17" t="s">
        <v>16</v>
      </c>
      <c r="B32" s="61" t="s">
        <v>46</v>
      </c>
      <c r="D32" s="110">
        <v>73.3</v>
      </c>
      <c r="E32" s="110">
        <v>69.3</v>
      </c>
      <c r="F32" s="110">
        <v>67.60000000000001</v>
      </c>
      <c r="G32" s="110">
        <v>67.80000000000001</v>
      </c>
      <c r="H32" s="110">
        <v>74.8</v>
      </c>
      <c r="I32" s="110">
        <v>88.5</v>
      </c>
      <c r="J32" s="110">
        <v>100.49999999999999</v>
      </c>
      <c r="K32" s="110">
        <v>101.1</v>
      </c>
      <c r="L32" s="110">
        <v>122.30000000000001</v>
      </c>
      <c r="M32" s="110">
        <v>93.2</v>
      </c>
      <c r="N32" s="110">
        <v>108.1</v>
      </c>
      <c r="O32" s="110">
        <v>130.5</v>
      </c>
      <c r="P32" s="110">
        <v>139.9</v>
      </c>
      <c r="Q32" s="110">
        <v>133.1</v>
      </c>
      <c r="R32" s="110">
        <v>128.5</v>
      </c>
      <c r="S32" s="114"/>
      <c r="T32" s="114"/>
      <c r="U32" s="114"/>
      <c r="V32" s="114"/>
      <c r="W32" s="114"/>
    </row>
    <row r="33" spans="1:23" s="15" customFormat="1" ht="14.25">
      <c r="A33" s="17" t="s">
        <v>17</v>
      </c>
      <c r="B33" s="61" t="s">
        <v>46</v>
      </c>
      <c r="D33" s="110">
        <v>68.4</v>
      </c>
      <c r="E33" s="110">
        <v>71.5</v>
      </c>
      <c r="F33" s="110">
        <v>72.39999999999999</v>
      </c>
      <c r="G33" s="110">
        <v>72.39999999999999</v>
      </c>
      <c r="H33" s="110">
        <v>70.7</v>
      </c>
      <c r="I33" s="110">
        <v>73.3</v>
      </c>
      <c r="J33" s="110">
        <v>75.5</v>
      </c>
      <c r="K33" s="110">
        <v>79.3</v>
      </c>
      <c r="L33" s="110">
        <v>83.39999999999999</v>
      </c>
      <c r="M33" s="110">
        <v>103.69999999999999</v>
      </c>
      <c r="N33" s="110">
        <v>111.3</v>
      </c>
      <c r="O33" s="110">
        <v>123.70000000000002</v>
      </c>
      <c r="P33" s="110">
        <v>132.7</v>
      </c>
      <c r="Q33" s="110">
        <v>145.9</v>
      </c>
      <c r="R33" s="110">
        <v>160.4</v>
      </c>
      <c r="S33" s="114"/>
      <c r="T33" s="114"/>
      <c r="U33" s="114"/>
      <c r="V33" s="114"/>
      <c r="W33" s="114"/>
    </row>
    <row r="34" spans="1:23" s="15" customFormat="1" ht="14.25">
      <c r="A34" s="17" t="s">
        <v>18</v>
      </c>
      <c r="B34" s="61" t="s">
        <v>46</v>
      </c>
      <c r="D34" s="110">
        <v>94.69999999999999</v>
      </c>
      <c r="E34" s="110">
        <v>90.5</v>
      </c>
      <c r="F34" s="110">
        <v>87.6</v>
      </c>
      <c r="G34" s="110">
        <v>85.9</v>
      </c>
      <c r="H34" s="110">
        <v>97.8</v>
      </c>
      <c r="I34" s="110">
        <v>114.19999999999999</v>
      </c>
      <c r="J34" s="110">
        <v>125.29999999999998</v>
      </c>
      <c r="K34" s="110">
        <v>126.8</v>
      </c>
      <c r="L34" s="110">
        <v>152.7</v>
      </c>
      <c r="M34" s="110">
        <v>118.39999999999999</v>
      </c>
      <c r="N34" s="110">
        <v>137.79999999999998</v>
      </c>
      <c r="O34" s="110">
        <v>162.3</v>
      </c>
      <c r="P34" s="110">
        <v>173.9</v>
      </c>
      <c r="Q34" s="110">
        <v>171.4</v>
      </c>
      <c r="R34" s="110">
        <v>170.6</v>
      </c>
      <c r="S34" s="114"/>
      <c r="T34" s="114"/>
      <c r="U34" s="114"/>
      <c r="V34" s="114"/>
      <c r="W34" s="115"/>
    </row>
    <row r="35" spans="1:23" s="57" customFormat="1" ht="14.25">
      <c r="A35" s="22" t="s">
        <v>19</v>
      </c>
      <c r="B35" s="77" t="s">
        <v>46</v>
      </c>
      <c r="D35" s="108">
        <v>50.6</v>
      </c>
      <c r="E35" s="108">
        <v>48.9</v>
      </c>
      <c r="F35" s="108">
        <v>44</v>
      </c>
      <c r="G35" s="108">
        <v>41.5</v>
      </c>
      <c r="H35" s="108">
        <v>48.4</v>
      </c>
      <c r="I35" s="108">
        <v>58.699999999999996</v>
      </c>
      <c r="J35" s="108">
        <v>76.3</v>
      </c>
      <c r="K35" s="108">
        <v>69.3</v>
      </c>
      <c r="L35" s="108">
        <v>97.6</v>
      </c>
      <c r="M35" s="108">
        <v>69.39999999999999</v>
      </c>
      <c r="N35" s="108">
        <v>78.60000000000001</v>
      </c>
      <c r="O35" s="108">
        <v>100</v>
      </c>
      <c r="P35" s="108">
        <v>101.49999999999999</v>
      </c>
      <c r="Q35" s="108">
        <v>100.2</v>
      </c>
      <c r="R35" s="108">
        <v>96.1</v>
      </c>
      <c r="S35" s="115"/>
      <c r="T35" s="115"/>
      <c r="U35" s="115"/>
      <c r="V35" s="115"/>
      <c r="W35" s="114"/>
    </row>
    <row r="36" spans="1:23" s="15" customFormat="1" ht="14.25">
      <c r="A36" s="17" t="s">
        <v>20</v>
      </c>
      <c r="B36" s="61" t="s">
        <v>46</v>
      </c>
      <c r="D36" s="110">
        <v>108.5</v>
      </c>
      <c r="E36" s="110">
        <v>94.19999999999999</v>
      </c>
      <c r="F36" s="110">
        <v>90</v>
      </c>
      <c r="G36" s="110">
        <v>92.2</v>
      </c>
      <c r="H36" s="110">
        <v>96.6</v>
      </c>
      <c r="I36" s="110">
        <v>110.5</v>
      </c>
      <c r="J36" s="110">
        <v>117.9</v>
      </c>
      <c r="K36" s="110">
        <v>117.9</v>
      </c>
      <c r="L36" s="110">
        <v>140.3</v>
      </c>
      <c r="M36" s="110">
        <v>119.7</v>
      </c>
      <c r="N36" s="110">
        <v>130.5</v>
      </c>
      <c r="O36" s="110">
        <v>141.3</v>
      </c>
      <c r="P36" s="110">
        <v>148.5</v>
      </c>
      <c r="Q36" s="110">
        <v>143</v>
      </c>
      <c r="R36" s="110">
        <v>143.4</v>
      </c>
      <c r="S36" s="114"/>
      <c r="T36" s="114"/>
      <c r="U36" s="114"/>
      <c r="V36" s="114"/>
      <c r="W36" s="114"/>
    </row>
    <row r="37" spans="1:23" s="15" customFormat="1" ht="14.25">
      <c r="A37" s="17" t="s">
        <v>21</v>
      </c>
      <c r="B37" s="61" t="s">
        <v>46</v>
      </c>
      <c r="D37" s="110">
        <v>138.79999999999998</v>
      </c>
      <c r="E37" s="110">
        <v>137.20000000000002</v>
      </c>
      <c r="F37" s="110">
        <v>141.1</v>
      </c>
      <c r="G37" s="110">
        <v>154.20000000000002</v>
      </c>
      <c r="H37" s="110">
        <v>170.3</v>
      </c>
      <c r="I37" s="110">
        <v>197</v>
      </c>
      <c r="J37" s="110">
        <v>207.10000000000002</v>
      </c>
      <c r="K37" s="110">
        <v>204.3</v>
      </c>
      <c r="L37" s="110">
        <v>227.3</v>
      </c>
      <c r="M37" s="110">
        <v>195.4</v>
      </c>
      <c r="N37" s="110">
        <v>233.9</v>
      </c>
      <c r="O37" s="110">
        <v>275.59999999999997</v>
      </c>
      <c r="P37" s="110">
        <v>308.9</v>
      </c>
      <c r="Q37" s="110">
        <v>300.5</v>
      </c>
      <c r="R37" s="110">
        <v>287.59999999999997</v>
      </c>
      <c r="S37" s="114"/>
      <c r="T37" s="114"/>
      <c r="U37" s="114"/>
      <c r="V37" s="114"/>
      <c r="W37" s="114"/>
    </row>
    <row r="38" spans="1:23" s="15" customFormat="1" ht="14.25">
      <c r="A38" s="17" t="s">
        <v>22</v>
      </c>
      <c r="B38" s="61" t="s">
        <v>46</v>
      </c>
      <c r="D38" s="110">
        <v>93.5</v>
      </c>
      <c r="E38" s="110">
        <v>94.89999999999999</v>
      </c>
      <c r="F38" s="110">
        <v>91.10000000000001</v>
      </c>
      <c r="G38" s="110">
        <v>100.6</v>
      </c>
      <c r="H38" s="110">
        <v>109.89999999999999</v>
      </c>
      <c r="I38" s="110">
        <v>136.9</v>
      </c>
      <c r="J38" s="110">
        <v>157.9</v>
      </c>
      <c r="K38" s="110">
        <v>163.79999999999998</v>
      </c>
      <c r="L38" s="110">
        <v>194.5</v>
      </c>
      <c r="M38" s="110">
        <v>158.4</v>
      </c>
      <c r="N38" s="110">
        <v>182.29999999999998</v>
      </c>
      <c r="O38" s="110">
        <v>221.5</v>
      </c>
      <c r="P38" s="110">
        <v>244.49999999999997</v>
      </c>
      <c r="Q38" s="110">
        <v>235.8</v>
      </c>
      <c r="R38" s="110">
        <v>222.8</v>
      </c>
      <c r="S38" s="114"/>
      <c r="T38" s="114"/>
      <c r="U38" s="114"/>
      <c r="V38" s="114"/>
      <c r="W38" s="114"/>
    </row>
    <row r="39" spans="1:23" s="15" customFormat="1" ht="14.25">
      <c r="A39" s="17" t="s">
        <v>23</v>
      </c>
      <c r="B39" s="61" t="s">
        <v>46</v>
      </c>
      <c r="D39" s="110">
        <v>200.3</v>
      </c>
      <c r="E39" s="110">
        <v>195.1</v>
      </c>
      <c r="F39" s="110">
        <v>176.89999999999998</v>
      </c>
      <c r="G39" s="110">
        <v>179.29999999999998</v>
      </c>
      <c r="H39" s="110">
        <v>196.3</v>
      </c>
      <c r="I39" s="110">
        <v>220.8</v>
      </c>
      <c r="J39" s="110">
        <v>238.09999999999997</v>
      </c>
      <c r="K39" s="110">
        <v>229.9</v>
      </c>
      <c r="L39" s="110">
        <v>259.5</v>
      </c>
      <c r="M39" s="110">
        <v>216.5</v>
      </c>
      <c r="N39" s="110">
        <v>221.3</v>
      </c>
      <c r="O39" s="110">
        <v>259.5</v>
      </c>
      <c r="P39" s="110">
        <v>278.4</v>
      </c>
      <c r="Q39" s="110">
        <v>273.8</v>
      </c>
      <c r="R39" s="110">
        <v>269.9</v>
      </c>
      <c r="S39" s="114"/>
      <c r="T39" s="114"/>
      <c r="U39" s="114"/>
      <c r="V39" s="114"/>
      <c r="W39" s="114"/>
    </row>
    <row r="40" spans="1:23" s="15" customFormat="1" ht="14.25">
      <c r="A40" s="17" t="s">
        <v>73</v>
      </c>
      <c r="B40" s="61" t="s">
        <v>46</v>
      </c>
      <c r="D40" s="110" t="s">
        <v>104</v>
      </c>
      <c r="E40" s="110" t="s">
        <v>104</v>
      </c>
      <c r="F40" s="110" t="s">
        <v>104</v>
      </c>
      <c r="G40" s="110" t="s">
        <v>104</v>
      </c>
      <c r="H40" s="110" t="s">
        <v>104</v>
      </c>
      <c r="I40" s="110">
        <v>149.10000000000002</v>
      </c>
      <c r="J40" s="110">
        <v>158.4</v>
      </c>
      <c r="K40" s="110">
        <v>154.5</v>
      </c>
      <c r="L40" s="110">
        <v>177.89999999999998</v>
      </c>
      <c r="M40" s="110">
        <v>156.7</v>
      </c>
      <c r="N40" s="110">
        <v>179.20000000000002</v>
      </c>
      <c r="O40" s="110">
        <v>197.2</v>
      </c>
      <c r="P40" s="110">
        <v>221.3</v>
      </c>
      <c r="Q40" s="110">
        <v>226.79999999999998</v>
      </c>
      <c r="R40" s="110">
        <v>225.2</v>
      </c>
      <c r="S40" s="114"/>
      <c r="T40" s="114"/>
      <c r="U40" s="114"/>
      <c r="V40" s="114"/>
      <c r="W40" s="114"/>
    </row>
    <row r="41" spans="1:23" s="15" customFormat="1" ht="14.25">
      <c r="A41" s="17" t="s">
        <v>24</v>
      </c>
      <c r="B41" s="61" t="s">
        <v>46</v>
      </c>
      <c r="D41" s="110">
        <v>94.69999999999999</v>
      </c>
      <c r="E41" s="110">
        <v>93.7</v>
      </c>
      <c r="F41" s="110">
        <v>93.89999999999999</v>
      </c>
      <c r="G41" s="110">
        <v>92.30000000000001</v>
      </c>
      <c r="H41" s="110">
        <v>99.5</v>
      </c>
      <c r="I41" s="110">
        <v>116.7</v>
      </c>
      <c r="J41" s="110">
        <v>128.8</v>
      </c>
      <c r="K41" s="110">
        <v>131.5</v>
      </c>
      <c r="L41" s="110">
        <v>156.9</v>
      </c>
      <c r="M41" s="110">
        <v>128.4</v>
      </c>
      <c r="N41" s="110">
        <v>149.8</v>
      </c>
      <c r="O41" s="110">
        <v>180.29999999999998</v>
      </c>
      <c r="P41" s="110">
        <v>198.2</v>
      </c>
      <c r="Q41" s="110">
        <v>199.8</v>
      </c>
      <c r="R41" s="110">
        <v>194.9</v>
      </c>
      <c r="S41" s="114"/>
      <c r="T41" s="114"/>
      <c r="U41" s="114"/>
      <c r="V41" s="114"/>
      <c r="W41" s="114"/>
    </row>
    <row r="42" spans="1:23" s="15" customFormat="1" ht="14.25">
      <c r="A42" s="17" t="s">
        <v>25</v>
      </c>
      <c r="B42" s="61" t="s">
        <v>46</v>
      </c>
      <c r="D42" s="110">
        <v>92.5</v>
      </c>
      <c r="E42" s="110">
        <v>92.5</v>
      </c>
      <c r="F42" s="110">
        <v>89.7</v>
      </c>
      <c r="G42" s="110">
        <v>87</v>
      </c>
      <c r="H42" s="110">
        <v>93.89999999999999</v>
      </c>
      <c r="I42" s="110">
        <v>110.4</v>
      </c>
      <c r="J42" s="110">
        <v>122.6</v>
      </c>
      <c r="K42" s="110">
        <v>123.9</v>
      </c>
      <c r="L42" s="110">
        <v>152.29999999999998</v>
      </c>
      <c r="M42" s="110">
        <v>129.4</v>
      </c>
      <c r="N42" s="110">
        <v>138.7</v>
      </c>
      <c r="O42" s="110">
        <v>158.20000000000002</v>
      </c>
      <c r="P42" s="110">
        <v>166.70000000000002</v>
      </c>
      <c r="Q42" s="110">
        <v>165.2</v>
      </c>
      <c r="R42" s="110">
        <v>163.6</v>
      </c>
      <c r="S42" s="114"/>
      <c r="T42" s="114"/>
      <c r="U42" s="114"/>
      <c r="V42" s="114"/>
      <c r="W42" s="114"/>
    </row>
    <row r="43" spans="1:23" s="15" customFormat="1" ht="14.25">
      <c r="A43" s="17" t="s">
        <v>69</v>
      </c>
      <c r="B43" s="61" t="s">
        <v>46</v>
      </c>
      <c r="D43" s="110">
        <v>77.60000000000001</v>
      </c>
      <c r="E43" s="110">
        <v>76.1</v>
      </c>
      <c r="F43" s="110">
        <v>75.4</v>
      </c>
      <c r="G43" s="110">
        <v>76.6</v>
      </c>
      <c r="H43" s="110">
        <v>82.5</v>
      </c>
      <c r="I43" s="110">
        <v>94</v>
      </c>
      <c r="J43" s="110">
        <v>105</v>
      </c>
      <c r="K43" s="110">
        <v>110.4</v>
      </c>
      <c r="L43" s="110">
        <v>130.8</v>
      </c>
      <c r="M43" s="110">
        <v>105.2</v>
      </c>
      <c r="N43" s="110">
        <v>113.99999999999999</v>
      </c>
      <c r="O43" s="110">
        <v>130</v>
      </c>
      <c r="P43" s="110">
        <v>138.39999999999998</v>
      </c>
      <c r="Q43" s="110">
        <v>137.1</v>
      </c>
      <c r="R43" s="110">
        <v>133.5</v>
      </c>
      <c r="S43" s="114"/>
      <c r="T43" s="114"/>
      <c r="U43" s="114"/>
      <c r="V43" s="114"/>
      <c r="W43" s="114"/>
    </row>
    <row r="44" spans="1:23" s="15" customFormat="1" ht="14.25">
      <c r="A44" s="17" t="s">
        <v>26</v>
      </c>
      <c r="B44" s="61" t="s">
        <v>46</v>
      </c>
      <c r="D44" s="110">
        <v>153.8</v>
      </c>
      <c r="E44" s="110">
        <v>171.3</v>
      </c>
      <c r="F44" s="110">
        <v>179</v>
      </c>
      <c r="G44" s="110">
        <v>180.5</v>
      </c>
      <c r="H44" s="110">
        <v>189.6</v>
      </c>
      <c r="I44" s="110">
        <v>235.5</v>
      </c>
      <c r="J44" s="110">
        <v>262.59999999999997</v>
      </c>
      <c r="K44" s="110">
        <v>266.40000000000003</v>
      </c>
      <c r="L44" s="110">
        <v>322.7</v>
      </c>
      <c r="M44" s="110">
        <v>284.4</v>
      </c>
      <c r="N44" s="110">
        <v>325.2</v>
      </c>
      <c r="O44" s="110">
        <v>370.90000000000003</v>
      </c>
      <c r="P44" s="110">
        <v>382.4</v>
      </c>
      <c r="Q44" s="110">
        <v>391.2</v>
      </c>
      <c r="R44" s="110">
        <v>370.5</v>
      </c>
      <c r="S44" s="114"/>
      <c r="T44" s="114"/>
      <c r="U44" s="114"/>
      <c r="V44" s="114"/>
      <c r="W44" s="114"/>
    </row>
    <row r="45" spans="1:23" s="15" customFormat="1" ht="14.25">
      <c r="A45" s="17" t="s">
        <v>27</v>
      </c>
      <c r="B45" s="61" t="s">
        <v>46</v>
      </c>
      <c r="D45" s="110">
        <v>127.89999999999999</v>
      </c>
      <c r="E45" s="110">
        <v>124.4</v>
      </c>
      <c r="F45" s="110">
        <v>120.30000000000001</v>
      </c>
      <c r="G45" s="110">
        <v>121.7</v>
      </c>
      <c r="H45" s="110">
        <v>129.5</v>
      </c>
      <c r="I45" s="110">
        <v>142.9</v>
      </c>
      <c r="J45" s="110">
        <v>152</v>
      </c>
      <c r="K45" s="110">
        <v>150.2</v>
      </c>
      <c r="L45" s="110">
        <v>180.5</v>
      </c>
      <c r="M45" s="110">
        <v>158.5</v>
      </c>
      <c r="N45" s="110">
        <v>172.5</v>
      </c>
      <c r="O45" s="110">
        <v>198.3</v>
      </c>
      <c r="P45" s="110">
        <v>204</v>
      </c>
      <c r="Q45" s="110">
        <v>200.99999999999997</v>
      </c>
      <c r="R45" s="110">
        <v>190.5</v>
      </c>
      <c r="S45" s="114"/>
      <c r="T45" s="114"/>
      <c r="U45" s="114"/>
      <c r="V45" s="114"/>
      <c r="W45" s="114"/>
    </row>
    <row r="46" spans="1:23" s="15" customFormat="1" ht="14.25">
      <c r="A46" s="17" t="s">
        <v>28</v>
      </c>
      <c r="B46" s="61" t="s">
        <v>46</v>
      </c>
      <c r="D46" s="110">
        <v>39.5</v>
      </c>
      <c r="E46" s="110">
        <v>37.1</v>
      </c>
      <c r="F46" s="110">
        <v>34.8</v>
      </c>
      <c r="G46" s="110">
        <v>39.800000000000004</v>
      </c>
      <c r="H46" s="110">
        <v>47.699999999999996</v>
      </c>
      <c r="I46" s="110">
        <v>63.3</v>
      </c>
      <c r="J46" s="110">
        <v>71.39999999999999</v>
      </c>
      <c r="K46" s="110">
        <v>76.1</v>
      </c>
      <c r="L46" s="110">
        <v>100.29999999999998</v>
      </c>
      <c r="M46" s="110">
        <v>65.10000000000001</v>
      </c>
      <c r="N46" s="110">
        <v>79.10000000000001</v>
      </c>
      <c r="O46" s="110">
        <v>101.6</v>
      </c>
      <c r="P46" s="110">
        <v>104.89999999999999</v>
      </c>
      <c r="Q46" s="110">
        <v>103.60000000000001</v>
      </c>
      <c r="R46" s="110">
        <v>101.1</v>
      </c>
      <c r="S46" s="114"/>
      <c r="T46" s="114"/>
      <c r="U46" s="114"/>
      <c r="V46" s="114"/>
      <c r="W46" s="114"/>
    </row>
    <row r="47" spans="1:23" s="15" customFormat="1" ht="14.25">
      <c r="A47" s="17"/>
      <c r="B47" s="61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4"/>
      <c r="T47" s="114"/>
      <c r="U47" s="114"/>
      <c r="V47" s="114"/>
      <c r="W47" s="114"/>
    </row>
    <row r="48" spans="1:23" s="15" customFormat="1" ht="14.25">
      <c r="A48" s="17" t="s">
        <v>2</v>
      </c>
      <c r="B48" s="61" t="s">
        <v>47</v>
      </c>
      <c r="D48" s="110">
        <v>34.699999999999996</v>
      </c>
      <c r="E48" s="110">
        <v>34.9</v>
      </c>
      <c r="F48" s="110">
        <v>34.300000000000004</v>
      </c>
      <c r="G48" s="110">
        <v>34.2</v>
      </c>
      <c r="H48" s="110">
        <v>34.5</v>
      </c>
      <c r="I48" s="110">
        <v>35.3</v>
      </c>
      <c r="J48" s="110">
        <v>35.8</v>
      </c>
      <c r="K48" s="110">
        <v>35</v>
      </c>
      <c r="L48" s="110">
        <v>35.5</v>
      </c>
      <c r="M48" s="110">
        <v>34.9</v>
      </c>
      <c r="N48" s="110">
        <v>33</v>
      </c>
      <c r="O48" s="110">
        <v>34.1</v>
      </c>
      <c r="P48" s="110">
        <v>34</v>
      </c>
      <c r="Q48" s="110">
        <v>34.1</v>
      </c>
      <c r="R48" s="110">
        <v>34.9</v>
      </c>
      <c r="S48" s="114"/>
      <c r="T48" s="114"/>
      <c r="U48" s="114"/>
      <c r="V48" s="114"/>
      <c r="W48" s="114"/>
    </row>
    <row r="49" spans="1:23" s="15" customFormat="1" ht="14.25">
      <c r="A49" s="17" t="s">
        <v>3</v>
      </c>
      <c r="B49" s="61" t="s">
        <v>47</v>
      </c>
      <c r="D49" s="110">
        <v>46.6</v>
      </c>
      <c r="E49" s="110">
        <v>45.300000000000004</v>
      </c>
      <c r="F49" s="110">
        <v>45.7</v>
      </c>
      <c r="G49" s="110">
        <v>46.5</v>
      </c>
      <c r="H49" s="110">
        <v>50.9</v>
      </c>
      <c r="I49" s="110">
        <v>53.6</v>
      </c>
      <c r="J49" s="110">
        <v>58.8</v>
      </c>
      <c r="K49" s="110">
        <v>61.4</v>
      </c>
      <c r="L49" s="110">
        <v>69.5</v>
      </c>
      <c r="M49" s="110">
        <v>64.9</v>
      </c>
      <c r="N49" s="110">
        <v>67.80000000000001</v>
      </c>
      <c r="O49" s="110">
        <v>78.8</v>
      </c>
      <c r="P49" s="110">
        <v>80.10000000000001</v>
      </c>
      <c r="Q49" s="110">
        <v>76.7</v>
      </c>
      <c r="R49" s="110">
        <v>74.1</v>
      </c>
      <c r="S49" s="114"/>
      <c r="T49" s="114"/>
      <c r="U49" s="114"/>
      <c r="V49" s="114"/>
      <c r="W49" s="114"/>
    </row>
    <row r="50" spans="1:23" s="15" customFormat="1" ht="14.25">
      <c r="A50" s="17" t="s">
        <v>4</v>
      </c>
      <c r="B50" s="61" t="s">
        <v>47</v>
      </c>
      <c r="D50" s="110">
        <v>48.4</v>
      </c>
      <c r="E50" s="110">
        <v>48.1</v>
      </c>
      <c r="F50" s="110">
        <v>49.8</v>
      </c>
      <c r="G50" s="110">
        <v>48.4</v>
      </c>
      <c r="H50" s="110">
        <v>53.900000000000006</v>
      </c>
      <c r="I50" s="110">
        <v>58.9</v>
      </c>
      <c r="J50" s="110">
        <v>58.699999999999996</v>
      </c>
      <c r="K50" s="110">
        <v>57.8</v>
      </c>
      <c r="L50" s="110">
        <v>61.3</v>
      </c>
      <c r="M50" s="110">
        <v>61.3</v>
      </c>
      <c r="N50" s="110">
        <v>69.6</v>
      </c>
      <c r="O50" s="110">
        <v>80.30000000000001</v>
      </c>
      <c r="P50" s="110">
        <v>82.3</v>
      </c>
      <c r="Q50" s="110">
        <v>80.4</v>
      </c>
      <c r="R50" s="110">
        <v>80</v>
      </c>
      <c r="S50" s="114"/>
      <c r="T50" s="114"/>
      <c r="U50" s="114"/>
      <c r="V50" s="114"/>
      <c r="W50" s="114"/>
    </row>
    <row r="51" spans="1:23" s="15" customFormat="1" ht="14.25">
      <c r="A51" s="17" t="s">
        <v>5</v>
      </c>
      <c r="B51" s="61" t="s">
        <v>47</v>
      </c>
      <c r="D51" s="110">
        <v>19.3</v>
      </c>
      <c r="E51" s="110">
        <v>19.3</v>
      </c>
      <c r="F51" s="110">
        <v>19</v>
      </c>
      <c r="G51" s="110">
        <v>19.900000000000002</v>
      </c>
      <c r="H51" s="110">
        <v>20.3</v>
      </c>
      <c r="I51" s="110">
        <v>21.7</v>
      </c>
      <c r="J51" s="110">
        <v>21.7</v>
      </c>
      <c r="K51" s="110">
        <v>21.3</v>
      </c>
      <c r="L51" s="110">
        <v>21.5</v>
      </c>
      <c r="M51" s="110">
        <v>20.3</v>
      </c>
      <c r="N51" s="110">
        <v>22</v>
      </c>
      <c r="O51" s="110">
        <v>24.6</v>
      </c>
      <c r="P51" s="110">
        <v>24.6</v>
      </c>
      <c r="Q51" s="110">
        <v>25.2</v>
      </c>
      <c r="R51" s="110">
        <v>25.6</v>
      </c>
      <c r="S51" s="114"/>
      <c r="T51" s="114"/>
      <c r="U51" s="114"/>
      <c r="V51" s="114"/>
      <c r="W51" s="114"/>
    </row>
    <row r="52" spans="1:23" s="15" customFormat="1" ht="14.25">
      <c r="A52" s="17" t="s">
        <v>70</v>
      </c>
      <c r="B52" s="61" t="s">
        <v>47</v>
      </c>
      <c r="D52" s="110">
        <v>18.099999999999998</v>
      </c>
      <c r="E52" s="110">
        <v>25.4</v>
      </c>
      <c r="F52" s="110">
        <v>25.3</v>
      </c>
      <c r="G52" s="110">
        <v>26.6</v>
      </c>
      <c r="H52" s="110">
        <v>27.6</v>
      </c>
      <c r="I52" s="110">
        <v>29.9</v>
      </c>
      <c r="J52" s="110">
        <v>33.300000000000004</v>
      </c>
      <c r="K52" s="110">
        <v>34.9</v>
      </c>
      <c r="L52" s="110">
        <v>35.3</v>
      </c>
      <c r="M52" s="110">
        <v>32.1</v>
      </c>
      <c r="N52" s="110">
        <v>34.4</v>
      </c>
      <c r="O52" s="110">
        <v>39.7</v>
      </c>
      <c r="P52" s="110">
        <v>41.8</v>
      </c>
      <c r="Q52" s="110">
        <v>41.9</v>
      </c>
      <c r="R52" s="110">
        <v>44.2</v>
      </c>
      <c r="S52" s="114"/>
      <c r="T52" s="114"/>
      <c r="U52" s="114"/>
      <c r="V52" s="114"/>
      <c r="W52" s="114"/>
    </row>
    <row r="53" spans="1:23" s="15" customFormat="1" ht="14.25">
      <c r="A53" s="17" t="s">
        <v>6</v>
      </c>
      <c r="B53" s="61" t="s">
        <v>47</v>
      </c>
      <c r="D53" s="110">
        <v>88.7</v>
      </c>
      <c r="E53" s="110">
        <v>87.9</v>
      </c>
      <c r="F53" s="110">
        <v>84.3</v>
      </c>
      <c r="G53" s="110">
        <v>86.3</v>
      </c>
      <c r="H53" s="110">
        <v>98.4</v>
      </c>
      <c r="I53" s="110">
        <v>100.6</v>
      </c>
      <c r="J53" s="110">
        <v>103.89999999999999</v>
      </c>
      <c r="K53" s="110">
        <v>104.2</v>
      </c>
      <c r="L53" s="110">
        <v>105.3</v>
      </c>
      <c r="M53" s="110">
        <v>101.69999999999999</v>
      </c>
      <c r="N53" s="110">
        <v>115.10000000000001</v>
      </c>
      <c r="O53" s="110">
        <v>124.30000000000001</v>
      </c>
      <c r="P53" s="110">
        <v>126.8</v>
      </c>
      <c r="Q53" s="110">
        <v>128.6</v>
      </c>
      <c r="R53" s="110">
        <v>127.4</v>
      </c>
      <c r="S53" s="114"/>
      <c r="T53" s="114"/>
      <c r="U53" s="114"/>
      <c r="V53" s="114"/>
      <c r="W53" s="114"/>
    </row>
    <row r="54" spans="1:23" ht="14.25">
      <c r="A54" s="17" t="s">
        <v>7</v>
      </c>
      <c r="B54" s="61" t="s">
        <v>47</v>
      </c>
      <c r="C54" s="2"/>
      <c r="D54" s="110">
        <v>47.4</v>
      </c>
      <c r="E54" s="110">
        <v>48.4</v>
      </c>
      <c r="F54" s="110">
        <v>49.5</v>
      </c>
      <c r="G54" s="110">
        <v>48.199999999999996</v>
      </c>
      <c r="H54" s="110">
        <v>49</v>
      </c>
      <c r="I54" s="110">
        <v>49.6</v>
      </c>
      <c r="J54" s="110">
        <v>52.5</v>
      </c>
      <c r="K54" s="110">
        <v>53.2</v>
      </c>
      <c r="L54" s="110">
        <v>57.8</v>
      </c>
      <c r="M54" s="110">
        <v>56.39999999999999</v>
      </c>
      <c r="N54" s="110">
        <v>60.6</v>
      </c>
      <c r="O54" s="110">
        <v>66</v>
      </c>
      <c r="P54" s="110">
        <v>67.60000000000001</v>
      </c>
      <c r="Q54" s="110">
        <v>68.8</v>
      </c>
      <c r="R54" s="110">
        <v>68.4</v>
      </c>
      <c r="S54" s="114"/>
      <c r="T54" s="114"/>
      <c r="U54" s="114"/>
      <c r="V54" s="114"/>
      <c r="W54" s="114"/>
    </row>
    <row r="55" spans="1:23" ht="14.25">
      <c r="A55" s="17" t="s">
        <v>71</v>
      </c>
      <c r="B55" s="61" t="s">
        <v>47</v>
      </c>
      <c r="C55" s="2"/>
      <c r="D55" s="110" t="s">
        <v>104</v>
      </c>
      <c r="E55" s="110" t="s">
        <v>104</v>
      </c>
      <c r="F55" s="110" t="s">
        <v>104</v>
      </c>
      <c r="G55" s="110" t="s">
        <v>104</v>
      </c>
      <c r="H55" s="110" t="s">
        <v>104</v>
      </c>
      <c r="I55" s="110">
        <v>73.3</v>
      </c>
      <c r="J55" s="110">
        <v>72.7</v>
      </c>
      <c r="K55" s="110">
        <v>68.10000000000001</v>
      </c>
      <c r="L55" s="110">
        <v>92</v>
      </c>
      <c r="M55" s="110">
        <v>94.19999999999999</v>
      </c>
      <c r="N55" s="110">
        <v>110.2</v>
      </c>
      <c r="O55" s="110">
        <v>115.3</v>
      </c>
      <c r="P55" s="110">
        <v>115.3</v>
      </c>
      <c r="Q55" s="110">
        <v>111.4</v>
      </c>
      <c r="R55" s="110">
        <v>109.5</v>
      </c>
      <c r="S55" s="114"/>
      <c r="T55" s="114"/>
      <c r="U55" s="114"/>
      <c r="V55" s="114"/>
      <c r="W55" s="114"/>
    </row>
    <row r="56" spans="1:23" ht="14.25">
      <c r="A56" s="17" t="s">
        <v>8</v>
      </c>
      <c r="B56" s="61" t="s">
        <v>47</v>
      </c>
      <c r="C56" s="2"/>
      <c r="D56" s="110">
        <v>46</v>
      </c>
      <c r="E56" s="110">
        <v>44.7</v>
      </c>
      <c r="F56" s="110">
        <v>44.4</v>
      </c>
      <c r="G56" s="110">
        <v>46.1</v>
      </c>
      <c r="H56" s="110">
        <v>48.4</v>
      </c>
      <c r="I56" s="110">
        <v>50.6</v>
      </c>
      <c r="J56" s="110">
        <v>53.1</v>
      </c>
      <c r="K56" s="110">
        <v>53.5</v>
      </c>
      <c r="L56" s="110">
        <v>64.60000000000001</v>
      </c>
      <c r="M56" s="110">
        <v>60.199999999999996</v>
      </c>
      <c r="N56" s="110">
        <v>62.9</v>
      </c>
      <c r="O56" s="110">
        <v>68.4</v>
      </c>
      <c r="P56" s="110">
        <v>82.69999999999999</v>
      </c>
      <c r="Q56" s="110">
        <v>81.8</v>
      </c>
      <c r="R56" s="110">
        <v>84.2</v>
      </c>
      <c r="S56" s="114"/>
      <c r="T56" s="114"/>
      <c r="U56" s="114"/>
      <c r="V56" s="114"/>
      <c r="W56" s="114"/>
    </row>
    <row r="57" spans="1:23" ht="14.25">
      <c r="A57" s="17" t="s">
        <v>9</v>
      </c>
      <c r="B57" s="61" t="s">
        <v>47</v>
      </c>
      <c r="C57" s="2"/>
      <c r="D57" s="110">
        <v>55.800000000000004</v>
      </c>
      <c r="E57" s="110">
        <v>55.1</v>
      </c>
      <c r="F57" s="110">
        <v>56.2</v>
      </c>
      <c r="G57" s="110">
        <v>55.7</v>
      </c>
      <c r="H57" s="110">
        <v>59.8</v>
      </c>
      <c r="I57" s="110">
        <v>63.4</v>
      </c>
      <c r="J57" s="110">
        <v>65.8</v>
      </c>
      <c r="K57" s="110">
        <v>67.7</v>
      </c>
      <c r="L57" s="110">
        <v>72.1</v>
      </c>
      <c r="M57" s="110">
        <v>68.8</v>
      </c>
      <c r="N57" s="110">
        <v>71.89999999999999</v>
      </c>
      <c r="O57" s="110">
        <v>77.7</v>
      </c>
      <c r="P57" s="110">
        <v>77.2</v>
      </c>
      <c r="Q57" s="110">
        <v>77.2</v>
      </c>
      <c r="R57" s="110">
        <v>77.3</v>
      </c>
      <c r="S57" s="114"/>
      <c r="T57" s="114"/>
      <c r="U57" s="114"/>
      <c r="V57" s="114"/>
      <c r="W57" s="114"/>
    </row>
    <row r="58" spans="1:23" ht="14.25">
      <c r="A58" s="17" t="s">
        <v>10</v>
      </c>
      <c r="B58" s="61" t="s">
        <v>47</v>
      </c>
      <c r="C58" s="2"/>
      <c r="D58" s="110">
        <v>50.6</v>
      </c>
      <c r="E58" s="110">
        <v>54.800000000000004</v>
      </c>
      <c r="F58" s="110">
        <v>59</v>
      </c>
      <c r="G58" s="110">
        <v>64.60000000000001</v>
      </c>
      <c r="H58" s="110">
        <v>66.8</v>
      </c>
      <c r="I58" s="110">
        <v>71.2</v>
      </c>
      <c r="J58" s="110">
        <v>74.6</v>
      </c>
      <c r="K58" s="110">
        <v>79.10000000000001</v>
      </c>
      <c r="L58" s="110">
        <v>84.1</v>
      </c>
      <c r="M58" s="110">
        <v>79.60000000000001</v>
      </c>
      <c r="N58" s="110">
        <v>83.6</v>
      </c>
      <c r="O58" s="110">
        <v>89</v>
      </c>
      <c r="P58" s="110">
        <v>90.2</v>
      </c>
      <c r="Q58" s="110">
        <v>88</v>
      </c>
      <c r="R58" s="110">
        <v>87</v>
      </c>
      <c r="S58" s="114"/>
      <c r="T58" s="114"/>
      <c r="U58" s="114"/>
      <c r="V58" s="114"/>
      <c r="W58" s="114"/>
    </row>
    <row r="59" spans="1:23" ht="14.25">
      <c r="A59" s="17" t="s">
        <v>72</v>
      </c>
      <c r="B59" s="61" t="s">
        <v>47</v>
      </c>
      <c r="C59" s="2"/>
      <c r="D59" s="110">
        <v>50.9</v>
      </c>
      <c r="E59" s="110">
        <v>50.9</v>
      </c>
      <c r="F59" s="110">
        <v>51.5</v>
      </c>
      <c r="G59" s="110">
        <v>49.7</v>
      </c>
      <c r="H59" s="110">
        <v>51.5</v>
      </c>
      <c r="I59" s="110">
        <v>53.800000000000004</v>
      </c>
      <c r="J59" s="110">
        <v>57.9</v>
      </c>
      <c r="K59" s="110">
        <v>58.699999999999996</v>
      </c>
      <c r="L59" s="110">
        <v>69.3</v>
      </c>
      <c r="M59" s="110">
        <v>65.3</v>
      </c>
      <c r="N59" s="110">
        <v>86.8</v>
      </c>
      <c r="O59" s="110">
        <v>97.8</v>
      </c>
      <c r="P59" s="110">
        <v>98</v>
      </c>
      <c r="Q59" s="110">
        <v>91.10000000000001</v>
      </c>
      <c r="R59" s="110">
        <v>93.10000000000001</v>
      </c>
      <c r="S59" s="114"/>
      <c r="T59" s="114"/>
      <c r="U59" s="114"/>
      <c r="V59" s="114"/>
      <c r="W59" s="114"/>
    </row>
    <row r="60" spans="1:23" ht="14.25">
      <c r="A60" s="17" t="s">
        <v>11</v>
      </c>
      <c r="B60" s="61" t="s">
        <v>47</v>
      </c>
      <c r="C60" s="2"/>
      <c r="D60" s="110">
        <v>114.3</v>
      </c>
      <c r="E60" s="110">
        <v>110.2</v>
      </c>
      <c r="F60" s="110">
        <v>107</v>
      </c>
      <c r="G60" s="110">
        <v>105.5</v>
      </c>
      <c r="H60" s="110">
        <v>101.89999999999999</v>
      </c>
      <c r="I60" s="110">
        <v>106.80000000000001</v>
      </c>
      <c r="J60" s="110">
        <v>103.8</v>
      </c>
      <c r="K60" s="110">
        <v>100.49999999999999</v>
      </c>
      <c r="L60" s="110">
        <v>107.69999999999999</v>
      </c>
      <c r="M60" s="110">
        <v>111.60000000000001</v>
      </c>
      <c r="N60" s="110">
        <v>131.4</v>
      </c>
      <c r="O60" s="110">
        <v>143</v>
      </c>
      <c r="P60" s="110">
        <v>160.9</v>
      </c>
      <c r="Q60" s="110">
        <v>157.9</v>
      </c>
      <c r="R60" s="110">
        <v>155.20000000000002</v>
      </c>
      <c r="S60" s="114"/>
      <c r="T60" s="114"/>
      <c r="U60" s="114"/>
      <c r="V60" s="114"/>
      <c r="W60" s="114"/>
    </row>
    <row r="61" spans="1:23" ht="14.25">
      <c r="A61" s="17" t="s">
        <v>12</v>
      </c>
      <c r="B61" s="61" t="s">
        <v>47</v>
      </c>
      <c r="C61" s="2"/>
      <c r="D61" s="110">
        <v>48.4</v>
      </c>
      <c r="E61" s="110">
        <v>38.9</v>
      </c>
      <c r="F61" s="110">
        <v>43.6</v>
      </c>
      <c r="G61" s="110">
        <v>46.400000000000006</v>
      </c>
      <c r="H61" s="110">
        <v>51.800000000000004</v>
      </c>
      <c r="I61" s="110">
        <v>54.400000000000006</v>
      </c>
      <c r="J61" s="110">
        <v>56.699999999999996</v>
      </c>
      <c r="K61" s="110">
        <v>57.99999999999999</v>
      </c>
      <c r="L61" s="110">
        <v>61.9</v>
      </c>
      <c r="M61" s="110">
        <v>64.5</v>
      </c>
      <c r="N61" s="110">
        <v>76.5</v>
      </c>
      <c r="O61" s="110">
        <v>83.6</v>
      </c>
      <c r="P61" s="110">
        <v>92.4</v>
      </c>
      <c r="Q61" s="110">
        <v>91.60000000000001</v>
      </c>
      <c r="R61" s="110">
        <v>91.4</v>
      </c>
      <c r="S61" s="114"/>
      <c r="T61" s="114"/>
      <c r="U61" s="114"/>
      <c r="V61" s="114"/>
      <c r="W61" s="114"/>
    </row>
    <row r="62" spans="1:23" ht="14.25">
      <c r="A62" s="17" t="s">
        <v>74</v>
      </c>
      <c r="B62" s="61" t="s">
        <v>47</v>
      </c>
      <c r="C62" s="2"/>
      <c r="D62" s="110" t="s">
        <v>104</v>
      </c>
      <c r="E62" s="110">
        <v>12.8</v>
      </c>
      <c r="F62" s="110">
        <v>14.899999999999999</v>
      </c>
      <c r="G62" s="110">
        <v>23.599999999999998</v>
      </c>
      <c r="H62" s="110">
        <v>34.1</v>
      </c>
      <c r="I62" s="110">
        <v>35.8</v>
      </c>
      <c r="J62" s="110">
        <v>45.5</v>
      </c>
      <c r="K62" s="110">
        <v>55.400000000000006</v>
      </c>
      <c r="L62" s="110">
        <v>70.6</v>
      </c>
      <c r="M62" s="110">
        <v>77</v>
      </c>
      <c r="N62" s="110">
        <v>86</v>
      </c>
      <c r="O62" s="110">
        <v>97.39999999999999</v>
      </c>
      <c r="P62" s="110">
        <v>99.9</v>
      </c>
      <c r="Q62" s="110">
        <v>100.69999999999999</v>
      </c>
      <c r="R62" s="110">
        <v>102.3</v>
      </c>
      <c r="S62" s="114"/>
      <c r="T62" s="114"/>
      <c r="U62" s="114"/>
      <c r="V62" s="114"/>
      <c r="W62" s="114"/>
    </row>
    <row r="63" spans="1:23" ht="14.25">
      <c r="A63" s="17" t="s">
        <v>13</v>
      </c>
      <c r="B63" s="61" t="s">
        <v>47</v>
      </c>
      <c r="C63" s="2"/>
      <c r="D63" s="110">
        <v>65.10000000000001</v>
      </c>
      <c r="E63" s="110">
        <v>65.60000000000001</v>
      </c>
      <c r="F63" s="110">
        <v>64.60000000000001</v>
      </c>
      <c r="G63" s="110">
        <v>64.4</v>
      </c>
      <c r="H63" s="110">
        <v>64.2</v>
      </c>
      <c r="I63" s="110">
        <v>68.8</v>
      </c>
      <c r="J63" s="110">
        <v>73</v>
      </c>
      <c r="K63" s="110">
        <v>75.2</v>
      </c>
      <c r="L63" s="110">
        <v>81.8</v>
      </c>
      <c r="M63" s="110">
        <v>77.4</v>
      </c>
      <c r="N63" s="110">
        <v>80.2</v>
      </c>
      <c r="O63" s="110">
        <v>91.4</v>
      </c>
      <c r="P63" s="110">
        <v>118.10000000000001</v>
      </c>
      <c r="Q63" s="110">
        <v>119.19999999999999</v>
      </c>
      <c r="R63" s="110">
        <v>120.7</v>
      </c>
      <c r="S63" s="114"/>
      <c r="T63" s="114"/>
      <c r="U63" s="114"/>
      <c r="V63" s="114"/>
      <c r="W63" s="114"/>
    </row>
    <row r="64" spans="1:23" ht="14.25">
      <c r="A64" s="17" t="s">
        <v>14</v>
      </c>
      <c r="B64" s="61" t="s">
        <v>47</v>
      </c>
      <c r="C64" s="2"/>
      <c r="D64" s="110">
        <v>23.5</v>
      </c>
      <c r="E64" s="110">
        <v>24.5</v>
      </c>
      <c r="F64" s="110">
        <v>25.4</v>
      </c>
      <c r="G64" s="110">
        <v>26.200000000000003</v>
      </c>
      <c r="H64" s="110">
        <v>27.400000000000002</v>
      </c>
      <c r="I64" s="110">
        <v>28.9</v>
      </c>
      <c r="J64" s="110">
        <v>30.5</v>
      </c>
      <c r="K64" s="110">
        <v>31.8</v>
      </c>
      <c r="L64" s="110">
        <v>32.5</v>
      </c>
      <c r="M64" s="110">
        <v>32.5</v>
      </c>
      <c r="N64" s="110">
        <v>34</v>
      </c>
      <c r="O64" s="110">
        <v>35.9</v>
      </c>
      <c r="P64" s="110">
        <v>37</v>
      </c>
      <c r="Q64" s="110">
        <v>37.8</v>
      </c>
      <c r="R64" s="110">
        <v>40.300000000000004</v>
      </c>
      <c r="S64" s="114"/>
      <c r="T64" s="114"/>
      <c r="U64" s="114"/>
      <c r="V64" s="114"/>
      <c r="W64" s="114"/>
    </row>
    <row r="65" spans="1:23" ht="14.25">
      <c r="A65" s="17" t="s">
        <v>15</v>
      </c>
      <c r="B65" s="61" t="s">
        <v>47</v>
      </c>
      <c r="C65" s="2"/>
      <c r="D65" s="110">
        <v>31.5</v>
      </c>
      <c r="E65" s="110">
        <v>35.3</v>
      </c>
      <c r="F65" s="110">
        <v>42.8</v>
      </c>
      <c r="G65" s="110">
        <v>48.9</v>
      </c>
      <c r="H65" s="110">
        <v>56.39999999999999</v>
      </c>
      <c r="I65" s="110">
        <v>65.60000000000001</v>
      </c>
      <c r="J65" s="110">
        <v>75.4</v>
      </c>
      <c r="K65" s="110">
        <v>81.10000000000001</v>
      </c>
      <c r="L65" s="110">
        <v>79.7</v>
      </c>
      <c r="M65" s="110">
        <v>78.4</v>
      </c>
      <c r="N65" s="110">
        <v>77.9</v>
      </c>
      <c r="O65" s="110">
        <v>79.2</v>
      </c>
      <c r="P65" s="110">
        <v>80.60000000000001</v>
      </c>
      <c r="Q65" s="110">
        <v>79.7</v>
      </c>
      <c r="R65" s="110">
        <v>79.5</v>
      </c>
      <c r="S65" s="114"/>
      <c r="T65" s="114"/>
      <c r="U65" s="114"/>
      <c r="V65" s="114"/>
      <c r="W65" s="114"/>
    </row>
    <row r="66" spans="1:23" ht="14.25">
      <c r="A66" s="17" t="s">
        <v>16</v>
      </c>
      <c r="B66" s="61" t="s">
        <v>47</v>
      </c>
      <c r="C66" s="2"/>
      <c r="D66" s="110">
        <v>36.5</v>
      </c>
      <c r="E66" s="110">
        <v>35.699999999999996</v>
      </c>
      <c r="F66" s="110">
        <v>36</v>
      </c>
      <c r="G66" s="110">
        <v>35.699999999999996</v>
      </c>
      <c r="H66" s="110">
        <v>37.2</v>
      </c>
      <c r="I66" s="110">
        <v>39.4</v>
      </c>
      <c r="J66" s="110">
        <v>43.6</v>
      </c>
      <c r="K66" s="110">
        <v>44.6</v>
      </c>
      <c r="L66" s="110">
        <v>49.3</v>
      </c>
      <c r="M66" s="110">
        <v>45.5</v>
      </c>
      <c r="N66" s="110">
        <v>47.699999999999996</v>
      </c>
      <c r="O66" s="110">
        <v>52.800000000000004</v>
      </c>
      <c r="P66" s="110">
        <v>55.00000000000001</v>
      </c>
      <c r="Q66" s="110">
        <v>54</v>
      </c>
      <c r="R66" s="110">
        <v>53.7</v>
      </c>
      <c r="S66" s="114"/>
      <c r="T66" s="114"/>
      <c r="U66" s="114"/>
      <c r="V66" s="114"/>
      <c r="W66" s="114"/>
    </row>
    <row r="67" spans="1:23" ht="14.25">
      <c r="A67" s="17" t="s">
        <v>17</v>
      </c>
      <c r="B67" s="61" t="s">
        <v>47</v>
      </c>
      <c r="C67" s="2"/>
      <c r="D67" s="110">
        <v>27.400000000000002</v>
      </c>
      <c r="E67" s="110">
        <v>34.300000000000004</v>
      </c>
      <c r="F67" s="110">
        <v>39.5</v>
      </c>
      <c r="G67" s="110">
        <v>30.099999999999998</v>
      </c>
      <c r="H67" s="110">
        <v>18.7</v>
      </c>
      <c r="I67" s="110">
        <v>10.100000000000001</v>
      </c>
      <c r="J67" s="110">
        <v>9.9</v>
      </c>
      <c r="K67" s="110">
        <v>10.299999999999999</v>
      </c>
      <c r="L67" s="110">
        <v>10.9</v>
      </c>
      <c r="M67" s="110">
        <v>15.6</v>
      </c>
      <c r="N67" s="110">
        <v>15.4</v>
      </c>
      <c r="O67" s="110">
        <v>17.1</v>
      </c>
      <c r="P67" s="110">
        <v>18.3</v>
      </c>
      <c r="Q67" s="110">
        <v>20.1</v>
      </c>
      <c r="R67" s="110">
        <v>22.1</v>
      </c>
      <c r="S67" s="114"/>
      <c r="T67" s="114"/>
      <c r="U67" s="114"/>
      <c r="V67" s="114"/>
      <c r="W67" s="114"/>
    </row>
    <row r="68" spans="1:23" ht="14.25">
      <c r="A68" s="17" t="s">
        <v>18</v>
      </c>
      <c r="B68" s="61" t="s">
        <v>47</v>
      </c>
      <c r="C68" s="2"/>
      <c r="D68" s="110">
        <v>53.5</v>
      </c>
      <c r="E68" s="110">
        <v>52.2</v>
      </c>
      <c r="F68" s="110">
        <v>52.1</v>
      </c>
      <c r="G68" s="110">
        <v>50.9</v>
      </c>
      <c r="H68" s="110">
        <v>56.00000000000001</v>
      </c>
      <c r="I68" s="110">
        <v>59.699999999999996</v>
      </c>
      <c r="J68" s="110">
        <v>62.8</v>
      </c>
      <c r="K68" s="110">
        <v>63.6</v>
      </c>
      <c r="L68" s="110">
        <v>73.4</v>
      </c>
      <c r="M68" s="110">
        <v>68.8</v>
      </c>
      <c r="N68" s="110">
        <v>72.39999999999999</v>
      </c>
      <c r="O68" s="110">
        <v>77.7</v>
      </c>
      <c r="P68" s="110">
        <v>81</v>
      </c>
      <c r="Q68" s="110">
        <v>83.8</v>
      </c>
      <c r="R68" s="110">
        <v>88.6</v>
      </c>
      <c r="S68" s="114"/>
      <c r="T68" s="114"/>
      <c r="U68" s="114"/>
      <c r="V68" s="114"/>
      <c r="W68" s="114"/>
    </row>
    <row r="69" spans="1:34" s="56" customFormat="1" ht="14.25">
      <c r="A69" s="22" t="s">
        <v>19</v>
      </c>
      <c r="B69" s="77" t="s">
        <v>47</v>
      </c>
      <c r="D69" s="108">
        <v>5.8999999999999995</v>
      </c>
      <c r="E69" s="108">
        <v>5.7</v>
      </c>
      <c r="F69" s="108">
        <v>5.1</v>
      </c>
      <c r="G69" s="108">
        <v>4.9</v>
      </c>
      <c r="H69" s="108">
        <v>5.6000000000000005</v>
      </c>
      <c r="I69" s="108">
        <v>6.800000000000001</v>
      </c>
      <c r="J69" s="108">
        <v>8.7</v>
      </c>
      <c r="K69" s="108">
        <v>7.9</v>
      </c>
      <c r="L69" s="108">
        <v>11.1</v>
      </c>
      <c r="M69" s="108">
        <v>8</v>
      </c>
      <c r="N69" s="108">
        <v>9</v>
      </c>
      <c r="O69" s="108">
        <v>13.3</v>
      </c>
      <c r="P69" s="108">
        <v>13.5</v>
      </c>
      <c r="Q69" s="108">
        <v>13.3</v>
      </c>
      <c r="R69" s="108">
        <v>12.8</v>
      </c>
      <c r="S69" s="115"/>
      <c r="T69" s="115"/>
      <c r="U69" s="115"/>
      <c r="V69" s="115"/>
      <c r="W69" s="115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</row>
    <row r="70" spans="1:23" ht="14.25">
      <c r="A70" s="17" t="s">
        <v>20</v>
      </c>
      <c r="B70" s="61" t="s">
        <v>47</v>
      </c>
      <c r="C70" s="2"/>
      <c r="D70" s="110">
        <v>69.19999999999999</v>
      </c>
      <c r="E70" s="110">
        <v>54.900000000000006</v>
      </c>
      <c r="F70" s="110">
        <v>53.2</v>
      </c>
      <c r="G70" s="110">
        <v>54.400000000000006</v>
      </c>
      <c r="H70" s="110">
        <v>56.39999999999999</v>
      </c>
      <c r="I70" s="110">
        <v>60.8</v>
      </c>
      <c r="J70" s="110">
        <v>63.9</v>
      </c>
      <c r="K70" s="110">
        <v>64.1</v>
      </c>
      <c r="L70" s="110">
        <v>72.6</v>
      </c>
      <c r="M70" s="110">
        <v>69.39999999999999</v>
      </c>
      <c r="N70" s="110">
        <v>72</v>
      </c>
      <c r="O70" s="110">
        <v>75.1</v>
      </c>
      <c r="P70" s="110">
        <v>77.8</v>
      </c>
      <c r="Q70" s="110">
        <v>76</v>
      </c>
      <c r="R70" s="110">
        <v>77.3</v>
      </c>
      <c r="S70" s="114"/>
      <c r="T70" s="114"/>
      <c r="U70" s="114"/>
      <c r="V70" s="114"/>
      <c r="W70" s="114"/>
    </row>
    <row r="71" spans="1:23" ht="14.25">
      <c r="A71" s="17" t="s">
        <v>21</v>
      </c>
      <c r="B71" s="61" t="s">
        <v>47</v>
      </c>
      <c r="C71" s="2"/>
      <c r="D71" s="110">
        <v>73.6</v>
      </c>
      <c r="E71" s="110">
        <v>74.9</v>
      </c>
      <c r="F71" s="110">
        <v>79</v>
      </c>
      <c r="G71" s="110">
        <v>82.39999999999999</v>
      </c>
      <c r="H71" s="110">
        <v>90</v>
      </c>
      <c r="I71" s="110">
        <v>99.1</v>
      </c>
      <c r="J71" s="110">
        <v>101.89999999999999</v>
      </c>
      <c r="K71" s="110">
        <v>101.49999999999999</v>
      </c>
      <c r="L71" s="110">
        <v>102.69999999999999</v>
      </c>
      <c r="M71" s="110">
        <v>96.6</v>
      </c>
      <c r="N71" s="110">
        <v>112.6</v>
      </c>
      <c r="O71" s="110">
        <v>122</v>
      </c>
      <c r="P71" s="110">
        <v>136.60000000000002</v>
      </c>
      <c r="Q71" s="110">
        <v>136.1</v>
      </c>
      <c r="R71" s="110">
        <v>134.4</v>
      </c>
      <c r="S71" s="114"/>
      <c r="T71" s="114"/>
      <c r="U71" s="114"/>
      <c r="V71" s="114"/>
      <c r="W71" s="114"/>
    </row>
    <row r="72" spans="1:23" ht="14.25">
      <c r="A72" s="17" t="s">
        <v>22</v>
      </c>
      <c r="B72" s="61" t="s">
        <v>47</v>
      </c>
      <c r="C72" s="2"/>
      <c r="D72" s="110">
        <v>48.8</v>
      </c>
      <c r="E72" s="110">
        <v>48.6</v>
      </c>
      <c r="F72" s="110">
        <v>51.800000000000004</v>
      </c>
      <c r="G72" s="110">
        <v>57.199999999999996</v>
      </c>
      <c r="H72" s="110">
        <v>60.5</v>
      </c>
      <c r="I72" s="110">
        <v>68.4</v>
      </c>
      <c r="J72" s="110">
        <v>78.5</v>
      </c>
      <c r="K72" s="110">
        <v>83.6</v>
      </c>
      <c r="L72" s="110">
        <v>89.2</v>
      </c>
      <c r="M72" s="110">
        <v>83.89999999999999</v>
      </c>
      <c r="N72" s="110">
        <v>88.6</v>
      </c>
      <c r="O72" s="110">
        <v>100.2</v>
      </c>
      <c r="P72" s="110">
        <v>107.5</v>
      </c>
      <c r="Q72" s="110">
        <v>106.5</v>
      </c>
      <c r="R72" s="110">
        <v>104.80000000000001</v>
      </c>
      <c r="S72" s="114"/>
      <c r="T72" s="114"/>
      <c r="U72" s="114"/>
      <c r="V72" s="114"/>
      <c r="W72" s="114"/>
    </row>
    <row r="73" spans="1:23" ht="14.25">
      <c r="A73" s="17" t="s">
        <v>23</v>
      </c>
      <c r="B73" s="61" t="s">
        <v>47</v>
      </c>
      <c r="C73" s="2"/>
      <c r="D73" s="110">
        <v>113.5</v>
      </c>
      <c r="E73" s="110">
        <v>114.8</v>
      </c>
      <c r="F73" s="110">
        <v>103.49999999999999</v>
      </c>
      <c r="G73" s="110">
        <v>108.7</v>
      </c>
      <c r="H73" s="110">
        <v>115.39999999999999</v>
      </c>
      <c r="I73" s="110">
        <v>120.30000000000001</v>
      </c>
      <c r="J73" s="110">
        <v>124.8</v>
      </c>
      <c r="K73" s="110">
        <v>124.9</v>
      </c>
      <c r="L73" s="110">
        <v>131.8</v>
      </c>
      <c r="M73" s="110">
        <v>128.7</v>
      </c>
      <c r="N73" s="110">
        <v>109.2</v>
      </c>
      <c r="O73" s="110">
        <v>114.19999999999999</v>
      </c>
      <c r="P73" s="110">
        <v>117.30000000000001</v>
      </c>
      <c r="Q73" s="110">
        <v>117.39999999999999</v>
      </c>
      <c r="R73" s="110">
        <v>118.10000000000001</v>
      </c>
      <c r="S73" s="114"/>
      <c r="T73" s="114"/>
      <c r="U73" s="114"/>
      <c r="V73" s="114"/>
      <c r="W73" s="114"/>
    </row>
    <row r="74" spans="1:23" ht="14.25">
      <c r="A74" s="17" t="s">
        <v>73</v>
      </c>
      <c r="B74" s="61" t="s">
        <v>47</v>
      </c>
      <c r="C74" s="2"/>
      <c r="D74" s="110" t="s">
        <v>104</v>
      </c>
      <c r="E74" s="110" t="s">
        <v>104</v>
      </c>
      <c r="F74" s="110" t="s">
        <v>104</v>
      </c>
      <c r="G74" s="110" t="s">
        <v>104</v>
      </c>
      <c r="H74" s="110" t="s">
        <v>104</v>
      </c>
      <c r="I74" s="110">
        <v>76.2</v>
      </c>
      <c r="J74" s="110">
        <v>77.5</v>
      </c>
      <c r="K74" s="110">
        <v>76.2</v>
      </c>
      <c r="L74" s="110">
        <v>77.7</v>
      </c>
      <c r="M74" s="110">
        <v>93</v>
      </c>
      <c r="N74" s="110">
        <v>97.2</v>
      </c>
      <c r="O74" s="110">
        <v>90</v>
      </c>
      <c r="P74" s="110">
        <v>101.4</v>
      </c>
      <c r="Q74" s="110">
        <v>112.7</v>
      </c>
      <c r="R74" s="110">
        <v>117.10000000000001</v>
      </c>
      <c r="S74" s="114"/>
      <c r="T74" s="114"/>
      <c r="U74" s="114"/>
      <c r="V74" s="114"/>
      <c r="W74" s="114"/>
    </row>
    <row r="75" spans="1:23" ht="14.25">
      <c r="A75" s="17" t="s">
        <v>24</v>
      </c>
      <c r="B75" s="61" t="s">
        <v>47</v>
      </c>
      <c r="C75" s="2"/>
      <c r="D75" s="110">
        <v>49.9</v>
      </c>
      <c r="E75" s="110">
        <v>49.5</v>
      </c>
      <c r="F75" s="110">
        <v>53</v>
      </c>
      <c r="G75" s="110">
        <v>51.9</v>
      </c>
      <c r="H75" s="110">
        <v>52.400000000000006</v>
      </c>
      <c r="I75" s="110">
        <v>54.50000000000001</v>
      </c>
      <c r="J75" s="110">
        <v>57.8</v>
      </c>
      <c r="K75" s="110">
        <v>59.599999999999994</v>
      </c>
      <c r="L75" s="110">
        <v>63.6</v>
      </c>
      <c r="M75" s="110">
        <v>63.7</v>
      </c>
      <c r="N75" s="110">
        <v>69.3</v>
      </c>
      <c r="O75" s="110">
        <v>76.6</v>
      </c>
      <c r="P75" s="110">
        <v>84.1</v>
      </c>
      <c r="Q75" s="110">
        <v>89</v>
      </c>
      <c r="R75" s="110">
        <v>89.2</v>
      </c>
      <c r="S75" s="114"/>
      <c r="T75" s="114"/>
      <c r="U75" s="114"/>
      <c r="V75" s="114"/>
      <c r="W75" s="114"/>
    </row>
    <row r="76" spans="1:23" ht="14.25">
      <c r="A76" s="17" t="s">
        <v>25</v>
      </c>
      <c r="B76" s="61" t="s">
        <v>47</v>
      </c>
      <c r="C76" s="2"/>
      <c r="D76" s="110">
        <v>50.5</v>
      </c>
      <c r="E76" s="110">
        <v>51.1</v>
      </c>
      <c r="F76" s="110">
        <v>51.300000000000004</v>
      </c>
      <c r="G76" s="110">
        <v>51.5</v>
      </c>
      <c r="H76" s="110">
        <v>55.400000000000006</v>
      </c>
      <c r="I76" s="110">
        <v>60.9</v>
      </c>
      <c r="J76" s="110">
        <v>64.9</v>
      </c>
      <c r="K76" s="110">
        <v>66.60000000000001</v>
      </c>
      <c r="L76" s="110">
        <v>77.9</v>
      </c>
      <c r="M76" s="110">
        <v>74.5</v>
      </c>
      <c r="N76" s="110">
        <v>75.9</v>
      </c>
      <c r="O76" s="110">
        <v>80.4</v>
      </c>
      <c r="P76" s="110">
        <v>83.6</v>
      </c>
      <c r="Q76" s="110">
        <v>85.5</v>
      </c>
      <c r="R76" s="110">
        <v>85.2</v>
      </c>
      <c r="S76" s="114"/>
      <c r="T76" s="114"/>
      <c r="U76" s="114"/>
      <c r="V76" s="114"/>
      <c r="W76" s="114"/>
    </row>
    <row r="77" spans="1:23" ht="14.25">
      <c r="A77" s="17" t="s">
        <v>69</v>
      </c>
      <c r="B77" s="61" t="s">
        <v>47</v>
      </c>
      <c r="C77" s="2"/>
      <c r="D77" s="110">
        <v>47</v>
      </c>
      <c r="E77" s="110">
        <v>47.099999999999994</v>
      </c>
      <c r="F77" s="110">
        <v>48.5</v>
      </c>
      <c r="G77" s="110">
        <v>48.5</v>
      </c>
      <c r="H77" s="110">
        <v>49.4</v>
      </c>
      <c r="I77" s="110">
        <v>50.4</v>
      </c>
      <c r="J77" s="110">
        <v>53.5</v>
      </c>
      <c r="K77" s="110">
        <v>56.00000000000001</v>
      </c>
      <c r="L77" s="110">
        <v>59.199999999999996</v>
      </c>
      <c r="M77" s="110">
        <v>58.4</v>
      </c>
      <c r="N77" s="110">
        <v>59.3</v>
      </c>
      <c r="O77" s="110">
        <v>63.7</v>
      </c>
      <c r="P77" s="110">
        <v>65.60000000000001</v>
      </c>
      <c r="Q77" s="110">
        <v>66.3</v>
      </c>
      <c r="R77" s="110">
        <v>67.10000000000001</v>
      </c>
      <c r="S77" s="114"/>
      <c r="T77" s="114"/>
      <c r="U77" s="114"/>
      <c r="V77" s="114"/>
      <c r="W77" s="114"/>
    </row>
    <row r="78" spans="1:23" ht="14.25">
      <c r="A78" s="17" t="s">
        <v>26</v>
      </c>
      <c r="B78" s="61" t="s">
        <v>47</v>
      </c>
      <c r="C78" s="2"/>
      <c r="D78" s="110">
        <v>90.10000000000001</v>
      </c>
      <c r="E78" s="110">
        <v>92.4</v>
      </c>
      <c r="F78" s="110">
        <v>114.99999999999999</v>
      </c>
      <c r="G78" s="110">
        <v>118.19999999999999</v>
      </c>
      <c r="H78" s="110">
        <v>118.30000000000001</v>
      </c>
      <c r="I78" s="110">
        <v>136.4</v>
      </c>
      <c r="J78" s="110">
        <v>138.6</v>
      </c>
      <c r="K78" s="110">
        <v>137.20000000000002</v>
      </c>
      <c r="L78" s="110">
        <v>148.6</v>
      </c>
      <c r="M78" s="110">
        <v>145.79999999999998</v>
      </c>
      <c r="N78" s="110">
        <v>148.9</v>
      </c>
      <c r="O78" s="110">
        <v>188.1</v>
      </c>
      <c r="P78" s="110">
        <v>189.1</v>
      </c>
      <c r="Q78" s="110">
        <v>203.10000000000002</v>
      </c>
      <c r="R78" s="110">
        <v>192.4</v>
      </c>
      <c r="S78" s="114"/>
      <c r="T78" s="114"/>
      <c r="U78" s="114"/>
      <c r="V78" s="114"/>
      <c r="W78" s="114"/>
    </row>
    <row r="79" spans="1:23" ht="14.25">
      <c r="A79" s="17" t="s">
        <v>27</v>
      </c>
      <c r="B79" s="61" t="s">
        <v>47</v>
      </c>
      <c r="C79" s="2"/>
      <c r="D79" s="110">
        <v>95.19999999999999</v>
      </c>
      <c r="E79" s="110">
        <v>92.4</v>
      </c>
      <c r="F79" s="110">
        <v>91</v>
      </c>
      <c r="G79" s="110">
        <v>90.2</v>
      </c>
      <c r="H79" s="110">
        <v>93.8</v>
      </c>
      <c r="I79" s="110">
        <v>95.3</v>
      </c>
      <c r="J79" s="110">
        <v>98</v>
      </c>
      <c r="K79" s="110">
        <v>98.2</v>
      </c>
      <c r="L79" s="110">
        <v>104.3</v>
      </c>
      <c r="M79" s="110">
        <v>103.60000000000001</v>
      </c>
      <c r="N79" s="110">
        <v>108.4</v>
      </c>
      <c r="O79" s="110">
        <v>116.19999999999999</v>
      </c>
      <c r="P79" s="110">
        <v>117.39999999999999</v>
      </c>
      <c r="Q79" s="110">
        <v>116.5</v>
      </c>
      <c r="R79" s="110">
        <v>114.5</v>
      </c>
      <c r="S79" s="114"/>
      <c r="T79" s="114"/>
      <c r="U79" s="114"/>
      <c r="V79" s="114"/>
      <c r="W79" s="114"/>
    </row>
    <row r="80" spans="1:23" ht="14.25">
      <c r="A80" s="17" t="s">
        <v>28</v>
      </c>
      <c r="B80" s="61" t="s">
        <v>47</v>
      </c>
      <c r="C80" s="2"/>
      <c r="D80" s="110">
        <v>12.1</v>
      </c>
      <c r="E80" s="110">
        <v>12.3</v>
      </c>
      <c r="F80" s="110">
        <v>12</v>
      </c>
      <c r="G80" s="110">
        <v>12.2</v>
      </c>
      <c r="H80" s="110">
        <v>12.3</v>
      </c>
      <c r="I80" s="110">
        <v>12.8</v>
      </c>
      <c r="J80" s="110">
        <v>13</v>
      </c>
      <c r="K80" s="110">
        <v>13.200000000000001</v>
      </c>
      <c r="L80" s="110">
        <v>14.099999999999998</v>
      </c>
      <c r="M80" s="110">
        <v>13.600000000000001</v>
      </c>
      <c r="N80" s="110">
        <v>13.900000000000002</v>
      </c>
      <c r="O80" s="110">
        <v>13.900000000000002</v>
      </c>
      <c r="P80" s="110">
        <v>14.099999999999998</v>
      </c>
      <c r="Q80" s="110">
        <v>14.2</v>
      </c>
      <c r="R80" s="110">
        <v>14.299999999999999</v>
      </c>
      <c r="S80" s="114"/>
      <c r="T80" s="114"/>
      <c r="U80" s="114"/>
      <c r="V80" s="114"/>
      <c r="W80" s="114"/>
    </row>
    <row r="81" ht="14.25">
      <c r="B81" s="78"/>
    </row>
    <row r="82" spans="1:2" ht="14.25">
      <c r="A82" s="3" t="s">
        <v>55</v>
      </c>
      <c r="B82" s="64"/>
    </row>
    <row r="83" ht="14.25">
      <c r="A83" s="3" t="s">
        <v>56</v>
      </c>
    </row>
    <row r="84" ht="14.25">
      <c r="A84" s="3" t="s">
        <v>58</v>
      </c>
    </row>
    <row r="85" ht="14.25">
      <c r="A85" s="3" t="s">
        <v>57</v>
      </c>
    </row>
    <row r="86" ht="14.25">
      <c r="A86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86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6.50390625" style="3" customWidth="1"/>
    <col min="2" max="2" width="32.50390625" style="61" customWidth="1"/>
    <col min="3" max="3" width="9.125" style="3" customWidth="1"/>
    <col min="4" max="19" width="9.625" style="15" customWidth="1"/>
    <col min="20" max="24" width="7.00390625" style="15" bestFit="1" customWidth="1"/>
    <col min="25" max="25" width="7.375" style="15" bestFit="1" customWidth="1"/>
    <col min="26" max="33" width="7.00390625" style="15" bestFit="1" customWidth="1"/>
    <col min="34" max="16384" width="8.625" style="2" customWidth="1"/>
  </cols>
  <sheetData>
    <row r="1" spans="1:33" ht="1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4:33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>
      <c r="A7" s="4" t="s">
        <v>81</v>
      </c>
      <c r="B7" s="6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4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3" s="66" customFormat="1" ht="14.25">
      <c r="A9" s="129" t="s">
        <v>0</v>
      </c>
      <c r="B9" s="130"/>
      <c r="C9" s="81"/>
      <c r="D9" s="65">
        <v>2000</v>
      </c>
      <c r="E9" s="65">
        <f aca="true" t="shared" si="0" ref="E9:Q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/>
      <c r="S9" s="65"/>
      <c r="T9" s="65"/>
      <c r="U9" s="65"/>
      <c r="V9" s="65"/>
      <c r="W9" s="65"/>
    </row>
    <row r="10" spans="1:33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>
      <c r="A11" s="106" t="s">
        <v>51</v>
      </c>
      <c r="B11" s="64" t="s">
        <v>52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4.25">
      <c r="A12" s="22" t="s">
        <v>45</v>
      </c>
      <c r="B12" s="64" t="s">
        <v>49</v>
      </c>
      <c r="C12" s="117"/>
      <c r="D12" s="118">
        <v>8.92222222222222</v>
      </c>
      <c r="E12" s="118">
        <v>10.03888888888889</v>
      </c>
      <c r="F12" s="118">
        <v>9.630555555555556</v>
      </c>
      <c r="G12" s="118">
        <v>10.647222222222222</v>
      </c>
      <c r="H12" s="118">
        <v>11.880555555555556</v>
      </c>
      <c r="I12" s="118">
        <v>13.497222222222224</v>
      </c>
      <c r="J12" s="118">
        <v>15.538888888888888</v>
      </c>
      <c r="K12" s="118">
        <v>15.499999999999998</v>
      </c>
      <c r="L12" s="118">
        <v>16.530555555555555</v>
      </c>
      <c r="M12" s="118">
        <v>16.516666666666666</v>
      </c>
      <c r="N12" s="118">
        <v>16.080555555555556</v>
      </c>
      <c r="O12" s="118">
        <v>16.016666666666666</v>
      </c>
      <c r="P12" s="118">
        <v>17.383333333333333</v>
      </c>
      <c r="Q12" s="118">
        <v>16.441666666666666</v>
      </c>
      <c r="R12" s="109"/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14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4.25">
      <c r="A14" s="17" t="s">
        <v>2</v>
      </c>
      <c r="B14" s="61" t="s">
        <v>46</v>
      </c>
      <c r="C14" s="114"/>
      <c r="D14" s="120" t="s">
        <v>104</v>
      </c>
      <c r="E14" s="120" t="s">
        <v>104</v>
      </c>
      <c r="F14" s="120" t="s">
        <v>104</v>
      </c>
      <c r="G14" s="120" t="s">
        <v>104</v>
      </c>
      <c r="H14" s="120" t="s">
        <v>104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09"/>
      <c r="S14" s="109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4.25">
      <c r="A15" s="17" t="s">
        <v>3</v>
      </c>
      <c r="B15" s="61" t="s">
        <v>46</v>
      </c>
      <c r="C15" s="114"/>
      <c r="D15" s="120">
        <v>10.03888888888889</v>
      </c>
      <c r="E15" s="120">
        <v>10.727777777777776</v>
      </c>
      <c r="F15" s="120">
        <v>10.730555555555556</v>
      </c>
      <c r="G15" s="120">
        <v>14.116666666666667</v>
      </c>
      <c r="H15" s="120">
        <v>15.083333333333332</v>
      </c>
      <c r="I15" s="120">
        <v>15.825</v>
      </c>
      <c r="J15" s="120">
        <v>17.46666666666667</v>
      </c>
      <c r="K15" s="120">
        <v>18.80833333333333</v>
      </c>
      <c r="L15" s="120">
        <v>19.630555555555556</v>
      </c>
      <c r="M15" s="120">
        <v>21.302777777777777</v>
      </c>
      <c r="N15" s="120">
        <v>20.28611111111111</v>
      </c>
      <c r="O15" s="120">
        <v>22.397222222222222</v>
      </c>
      <c r="P15" s="120">
        <v>23.65277777777778</v>
      </c>
      <c r="Q15" s="120">
        <v>23.458333333333332</v>
      </c>
      <c r="R15" s="109"/>
      <c r="S15" s="109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4.25">
      <c r="A16" s="17" t="s">
        <v>4</v>
      </c>
      <c r="B16" s="61" t="s">
        <v>46</v>
      </c>
      <c r="C16" s="114"/>
      <c r="D16" s="120">
        <v>11.872222222222222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20.894444444444442</v>
      </c>
      <c r="M16" s="120">
        <v>18.211111111111112</v>
      </c>
      <c r="N16" s="120">
        <v>18.425</v>
      </c>
      <c r="O16" s="120">
        <v>22.59722222222222</v>
      </c>
      <c r="P16" s="120">
        <v>23.73611111111111</v>
      </c>
      <c r="Q16" s="120">
        <v>22.116666666666667</v>
      </c>
      <c r="R16" s="109"/>
      <c r="S16" s="109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25">
      <c r="A17" s="17" t="s">
        <v>5</v>
      </c>
      <c r="B17" s="61" t="s">
        <v>46</v>
      </c>
      <c r="C17" s="114"/>
      <c r="D17" s="120">
        <v>5.747222222222223</v>
      </c>
      <c r="E17" s="120">
        <v>8.936111111111112</v>
      </c>
      <c r="F17" s="120">
        <v>7.2027777777777775</v>
      </c>
      <c r="G17" s="120">
        <v>9.272222222222222</v>
      </c>
      <c r="H17" s="120">
        <v>9.122222222222224</v>
      </c>
      <c r="I17" s="120">
        <v>10.03888888888889</v>
      </c>
      <c r="J17" s="120">
        <v>10.822222222222223</v>
      </c>
      <c r="K17" s="120">
        <v>10.23611111111111</v>
      </c>
      <c r="L17" s="120">
        <v>10.433333333333334</v>
      </c>
      <c r="M17" s="120">
        <v>9.019444444444444</v>
      </c>
      <c r="N17" s="120">
        <v>8.66388888888889</v>
      </c>
      <c r="O17" s="120">
        <v>8.225</v>
      </c>
      <c r="P17" s="120">
        <v>7.697222222222222</v>
      </c>
      <c r="Q17" s="120">
        <v>7.836111111111111</v>
      </c>
      <c r="R17" s="109"/>
      <c r="S17" s="109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>
      <c r="A18" s="17" t="s">
        <v>70</v>
      </c>
      <c r="B18" s="61" t="s">
        <v>46</v>
      </c>
      <c r="C18" s="114"/>
      <c r="D18" s="120">
        <v>26.22222222222222</v>
      </c>
      <c r="E18" s="120">
        <v>28.030555555555555</v>
      </c>
      <c r="F18" s="120">
        <v>26.925</v>
      </c>
      <c r="G18" s="120">
        <v>30.644444444444442</v>
      </c>
      <c r="H18" s="120">
        <v>29.519444444444442</v>
      </c>
      <c r="I18" s="120">
        <v>33.08611111111111</v>
      </c>
      <c r="J18" s="120">
        <v>34.61944444444444</v>
      </c>
      <c r="K18" s="120">
        <v>37.72222222222222</v>
      </c>
      <c r="L18" s="120">
        <v>49.480555555555554</v>
      </c>
      <c r="M18" s="120">
        <v>41.62777777777778</v>
      </c>
      <c r="N18" s="120">
        <v>47.10555555555556</v>
      </c>
      <c r="O18" s="120">
        <v>53.197222222222216</v>
      </c>
      <c r="P18" s="120">
        <v>48.474999999999994</v>
      </c>
      <c r="Q18" s="120">
        <v>44.26111111111111</v>
      </c>
      <c r="R18" s="112"/>
      <c r="S18" s="112"/>
      <c r="T18" s="12"/>
      <c r="U18" s="14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>
      <c r="A19" s="17" t="s">
        <v>6</v>
      </c>
      <c r="B19" s="61" t="s">
        <v>46</v>
      </c>
      <c r="C19" s="114"/>
      <c r="D19" s="120">
        <v>13.919444444444444</v>
      </c>
      <c r="E19" s="120">
        <v>14.886111111111111</v>
      </c>
      <c r="F19" s="120">
        <v>15</v>
      </c>
      <c r="G19" s="120">
        <v>15.438888888888888</v>
      </c>
      <c r="H19" s="120">
        <v>15.136111111111111</v>
      </c>
      <c r="I19" s="120">
        <v>17.15</v>
      </c>
      <c r="J19" s="120">
        <v>20.91111111111111</v>
      </c>
      <c r="K19" s="120">
        <v>20.052777777777777</v>
      </c>
      <c r="L19" s="120">
        <v>24.27777777777778</v>
      </c>
      <c r="M19" s="120">
        <v>26.780555555555555</v>
      </c>
      <c r="N19" s="120">
        <v>26.041666666666664</v>
      </c>
      <c r="O19" s="120">
        <v>30.21388888888889</v>
      </c>
      <c r="P19" s="120">
        <v>35.77222222222222</v>
      </c>
      <c r="Q19" s="120">
        <v>34.288888888888884</v>
      </c>
      <c r="R19" s="109"/>
      <c r="S19" s="109"/>
      <c r="T19" s="12"/>
      <c r="U19" s="12"/>
      <c r="V19" s="14"/>
      <c r="W19" s="14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>
      <c r="A20" s="17" t="s">
        <v>7</v>
      </c>
      <c r="B20" s="61" t="s">
        <v>46</v>
      </c>
      <c r="C20" s="114"/>
      <c r="D20" s="120">
        <v>16.91111111111111</v>
      </c>
      <c r="E20" s="120">
        <v>16.65833333333333</v>
      </c>
      <c r="F20" s="120">
        <v>16.333333333333332</v>
      </c>
      <c r="G20" s="120">
        <v>16.475</v>
      </c>
      <c r="H20" s="120">
        <v>17.90833333333333</v>
      </c>
      <c r="I20" s="120">
        <v>20.883333333333336</v>
      </c>
      <c r="J20" s="120" t="s">
        <v>104</v>
      </c>
      <c r="K20" s="120" t="s">
        <v>104</v>
      </c>
      <c r="L20" s="120" t="s">
        <v>104</v>
      </c>
      <c r="M20" s="120">
        <v>21.827777777777776</v>
      </c>
      <c r="N20" s="120">
        <v>25.09722222222222</v>
      </c>
      <c r="O20" s="120">
        <v>27.28611111111111</v>
      </c>
      <c r="P20" s="120">
        <v>25.938888888888886</v>
      </c>
      <c r="Q20" s="120">
        <v>26.53611111111111</v>
      </c>
      <c r="R20" s="109"/>
      <c r="S20" s="109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>
      <c r="A21" s="17" t="s">
        <v>71</v>
      </c>
      <c r="B21" s="61" t="s">
        <v>46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18.033333333333335</v>
      </c>
      <c r="M21" s="120">
        <v>20.155555555555555</v>
      </c>
      <c r="N21" s="120">
        <v>20.586111111111112</v>
      </c>
      <c r="O21" s="120">
        <v>22.952777777777776</v>
      </c>
      <c r="P21" s="120">
        <v>26.53611111111111</v>
      </c>
      <c r="Q21" s="120">
        <v>25.25</v>
      </c>
      <c r="R21" s="114"/>
      <c r="S21" s="114"/>
      <c r="T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>
      <c r="A22" s="17" t="s">
        <v>8</v>
      </c>
      <c r="B22" s="61" t="s">
        <v>46</v>
      </c>
      <c r="C22" s="114"/>
      <c r="D22" s="120">
        <v>4.161111111111111</v>
      </c>
      <c r="E22" s="120">
        <v>5.836111111111111</v>
      </c>
      <c r="F22" s="120">
        <v>5.091666666666666</v>
      </c>
      <c r="G22" s="120">
        <v>5.252777777777777</v>
      </c>
      <c r="H22" s="120">
        <v>5.316666666666666</v>
      </c>
      <c r="I22" s="120">
        <v>5.863888888888889</v>
      </c>
      <c r="J22" s="120">
        <v>7.066666666666666</v>
      </c>
      <c r="K22" s="120">
        <v>7.102777777777778</v>
      </c>
      <c r="L22" s="120">
        <v>9.269444444444444</v>
      </c>
      <c r="M22" s="120">
        <v>9.06388888888889</v>
      </c>
      <c r="N22" s="120">
        <v>9.830555555555556</v>
      </c>
      <c r="O22" s="120">
        <v>13.683333333333332</v>
      </c>
      <c r="P22" s="120">
        <v>14.88888888888889</v>
      </c>
      <c r="Q22" s="120">
        <v>15.041666666666666</v>
      </c>
      <c r="R22" s="114"/>
      <c r="S22" s="114"/>
      <c r="T22" s="14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>
      <c r="A23" s="17" t="s">
        <v>9</v>
      </c>
      <c r="B23" s="61" t="s">
        <v>46</v>
      </c>
      <c r="C23" s="114"/>
      <c r="D23" s="120">
        <v>9.6</v>
      </c>
      <c r="E23" s="120">
        <v>11.708333333333332</v>
      </c>
      <c r="F23" s="120">
        <v>11.916666666666666</v>
      </c>
      <c r="G23" s="120">
        <v>11.758333333333333</v>
      </c>
      <c r="H23" s="120">
        <v>11.127777777777778</v>
      </c>
      <c r="I23" s="120">
        <v>12.297222222222222</v>
      </c>
      <c r="J23" s="120">
        <v>14.92222222222222</v>
      </c>
      <c r="K23" s="120">
        <v>15.330555555555554</v>
      </c>
      <c r="L23" s="120">
        <v>17.044444444444444</v>
      </c>
      <c r="M23" s="120">
        <v>17.002777777777776</v>
      </c>
      <c r="N23" s="120">
        <v>18.191666666666666</v>
      </c>
      <c r="O23" s="120">
        <v>20.508333333333333</v>
      </c>
      <c r="P23" s="120">
        <v>21.525</v>
      </c>
      <c r="Q23" s="120">
        <v>22.308333333333334</v>
      </c>
      <c r="R23" s="109"/>
      <c r="S23" s="109"/>
      <c r="T23" s="12"/>
      <c r="U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17" t="s">
        <v>10</v>
      </c>
      <c r="B24" s="61" t="s">
        <v>46</v>
      </c>
      <c r="C24" s="114"/>
      <c r="D24" s="120">
        <v>10.019444444444444</v>
      </c>
      <c r="E24" s="120" t="s">
        <v>104</v>
      </c>
      <c r="F24" s="120">
        <v>13.372222222222222</v>
      </c>
      <c r="G24" s="120">
        <v>14.427777777777777</v>
      </c>
      <c r="H24" s="120">
        <v>14.916666666666668</v>
      </c>
      <c r="I24" s="120">
        <v>17.119444444444444</v>
      </c>
      <c r="J24" s="120">
        <v>21.005555555555556</v>
      </c>
      <c r="K24" s="120">
        <v>21.758333333333333</v>
      </c>
      <c r="L24" s="120">
        <v>24.305555555555554</v>
      </c>
      <c r="M24" s="120">
        <v>24.066666666666666</v>
      </c>
      <c r="N24" s="120">
        <v>22.188888888888886</v>
      </c>
      <c r="O24" s="120">
        <v>23.75277777777778</v>
      </c>
      <c r="P24" s="120">
        <v>25.13888888888889</v>
      </c>
      <c r="Q24" s="120">
        <v>25.33888888888889</v>
      </c>
      <c r="R24" s="109"/>
      <c r="S24" s="109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>
      <c r="A25" s="17" t="s">
        <v>72</v>
      </c>
      <c r="B25" s="61" t="s">
        <v>46</v>
      </c>
      <c r="C25" s="114"/>
      <c r="D25" s="120">
        <v>9.752777777777778</v>
      </c>
      <c r="E25" s="120">
        <v>10.275</v>
      </c>
      <c r="F25" s="120">
        <v>11.647222222222222</v>
      </c>
      <c r="G25" s="120">
        <v>12.03611111111111</v>
      </c>
      <c r="H25" s="120">
        <v>11.705555555555556</v>
      </c>
      <c r="I25" s="120">
        <v>16.177777777777777</v>
      </c>
      <c r="J25" s="120" t="s">
        <v>104</v>
      </c>
      <c r="K25" s="120">
        <v>24.244444444444444</v>
      </c>
      <c r="L25" s="120">
        <v>28.297222222222224</v>
      </c>
      <c r="M25" s="120">
        <v>25.775000000000002</v>
      </c>
      <c r="N25" s="120">
        <v>27.874999999999996</v>
      </c>
      <c r="O25" s="120">
        <v>31.122222222222224</v>
      </c>
      <c r="P25" s="120">
        <v>44.480555555555554</v>
      </c>
      <c r="Q25" s="120">
        <v>49.06944444444444</v>
      </c>
      <c r="R25" s="109"/>
      <c r="S25" s="109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>
      <c r="A26" s="17" t="s">
        <v>11</v>
      </c>
      <c r="B26" s="61" t="s">
        <v>46</v>
      </c>
      <c r="C26" s="114"/>
      <c r="D26" s="120">
        <v>9.783333333333333</v>
      </c>
      <c r="E26" s="120">
        <v>9.283333333333333</v>
      </c>
      <c r="F26" s="120">
        <v>9.424999999999999</v>
      </c>
      <c r="G26" s="120">
        <v>10.827777777777778</v>
      </c>
      <c r="H26" s="120">
        <v>8.6</v>
      </c>
      <c r="I26" s="120">
        <v>9.083333333333334</v>
      </c>
      <c r="J26" s="120">
        <v>11.683333333333334</v>
      </c>
      <c r="K26" s="120">
        <v>20.530555555555555</v>
      </c>
      <c r="L26" s="120">
        <v>23.830555555555556</v>
      </c>
      <c r="M26" s="120">
        <v>27.66111111111111</v>
      </c>
      <c r="N26" s="120">
        <v>25.53333333333333</v>
      </c>
      <c r="O26" s="120">
        <v>28.716666666666665</v>
      </c>
      <c r="P26" s="120">
        <v>30.21388888888889</v>
      </c>
      <c r="Q26" s="120">
        <v>28.102777777777778</v>
      </c>
      <c r="R26" s="109"/>
      <c r="S26" s="109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17" t="s">
        <v>12</v>
      </c>
      <c r="B27" s="61" t="s">
        <v>46</v>
      </c>
      <c r="C27" s="114"/>
      <c r="D27" s="120">
        <v>9.327777777777778</v>
      </c>
      <c r="E27" s="120">
        <v>9.491666666666667</v>
      </c>
      <c r="F27" s="120">
        <v>9.497222222222222</v>
      </c>
      <c r="G27" s="120">
        <v>10.497222222222222</v>
      </c>
      <c r="H27" s="120">
        <v>10.88888888888889</v>
      </c>
      <c r="I27" s="120">
        <v>12.519444444444444</v>
      </c>
      <c r="J27" s="120">
        <v>17.755555555555556</v>
      </c>
      <c r="K27" s="120">
        <v>19.98333333333333</v>
      </c>
      <c r="L27" s="120">
        <v>17.752777777777776</v>
      </c>
      <c r="M27" s="120">
        <v>19.675</v>
      </c>
      <c r="N27" s="120">
        <v>18.377777777777776</v>
      </c>
      <c r="O27" s="120">
        <v>19.463888888888885</v>
      </c>
      <c r="P27" s="120">
        <v>22.991666666666664</v>
      </c>
      <c r="Q27" s="120">
        <v>25.177777777777777</v>
      </c>
      <c r="R27" s="114"/>
      <c r="S27" s="114"/>
      <c r="T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17" t="s">
        <v>74</v>
      </c>
      <c r="B28" s="61" t="s">
        <v>46</v>
      </c>
      <c r="C28" s="114"/>
      <c r="D28" s="120" t="s">
        <v>105</v>
      </c>
      <c r="E28" s="120" t="s">
        <v>105</v>
      </c>
      <c r="F28" s="120" t="s">
        <v>105</v>
      </c>
      <c r="G28" s="120" t="s">
        <v>105</v>
      </c>
      <c r="H28" s="120" t="s">
        <v>105</v>
      </c>
      <c r="I28" s="120" t="s">
        <v>105</v>
      </c>
      <c r="J28" s="120" t="s">
        <v>105</v>
      </c>
      <c r="K28" s="120" t="s">
        <v>105</v>
      </c>
      <c r="L28" s="120" t="s">
        <v>105</v>
      </c>
      <c r="M28" s="120" t="s">
        <v>105</v>
      </c>
      <c r="N28" s="120" t="s">
        <v>105</v>
      </c>
      <c r="O28" s="120" t="s">
        <v>105</v>
      </c>
      <c r="P28" s="120" t="s">
        <v>105</v>
      </c>
      <c r="Q28" s="120" t="s">
        <v>105</v>
      </c>
      <c r="R28" s="112"/>
      <c r="S28" s="112"/>
      <c r="T28" s="12"/>
      <c r="U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>
      <c r="A29" s="17" t="s">
        <v>13</v>
      </c>
      <c r="B29" s="61" t="s">
        <v>46</v>
      </c>
      <c r="C29" s="114"/>
      <c r="D29" s="120" t="s">
        <v>106</v>
      </c>
      <c r="E29" s="120" t="s">
        <v>106</v>
      </c>
      <c r="F29" s="120" t="s">
        <v>106</v>
      </c>
      <c r="G29" s="120" t="s">
        <v>106</v>
      </c>
      <c r="H29" s="120">
        <v>17.13611111111111</v>
      </c>
      <c r="I29" s="120">
        <v>18.26666666666667</v>
      </c>
      <c r="J29" s="120">
        <v>21.416666666666664</v>
      </c>
      <c r="K29" s="120">
        <v>21.669444444444444</v>
      </c>
      <c r="L29" s="120">
        <v>23.87222222222222</v>
      </c>
      <c r="M29" s="120">
        <v>23.46111111111111</v>
      </c>
      <c r="N29" s="120">
        <v>25.27777777777778</v>
      </c>
      <c r="O29" s="120" t="s">
        <v>104</v>
      </c>
      <c r="P29" s="120" t="s">
        <v>104</v>
      </c>
      <c r="Q29" s="120" t="s">
        <v>104</v>
      </c>
      <c r="R29" s="109"/>
      <c r="S29" s="109"/>
      <c r="T29" s="12"/>
      <c r="U29" s="12"/>
      <c r="V29" s="14"/>
      <c r="W29" s="14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>
      <c r="A30" s="17" t="s">
        <v>14</v>
      </c>
      <c r="B30" s="61" t="s">
        <v>46</v>
      </c>
      <c r="C30" s="114"/>
      <c r="D30" s="120">
        <v>21.5</v>
      </c>
      <c r="E30" s="120">
        <v>22.647222222222222</v>
      </c>
      <c r="F30" s="120">
        <v>22.613888888888887</v>
      </c>
      <c r="G30" s="120">
        <v>23.67222222222222</v>
      </c>
      <c r="H30" s="120">
        <v>24.461111111111112</v>
      </c>
      <c r="I30" s="120">
        <v>25.28333333333333</v>
      </c>
      <c r="J30" s="120">
        <v>27.62222222222222</v>
      </c>
      <c r="K30" s="120">
        <v>28.919444444444444</v>
      </c>
      <c r="L30" s="120" t="s">
        <v>104</v>
      </c>
      <c r="M30" s="120">
        <v>30.491666666666664</v>
      </c>
      <c r="N30" s="120">
        <v>31.04722222222222</v>
      </c>
      <c r="O30" s="120">
        <v>34.125</v>
      </c>
      <c r="P30" s="120">
        <v>35.925000000000004</v>
      </c>
      <c r="Q30" s="120" t="s">
        <v>104</v>
      </c>
      <c r="R30" s="109"/>
      <c r="S30" s="109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>
      <c r="A31" s="17" t="s">
        <v>15</v>
      </c>
      <c r="B31" s="61" t="s">
        <v>46</v>
      </c>
      <c r="C31" s="114"/>
      <c r="D31" s="120" t="s">
        <v>104</v>
      </c>
      <c r="E31" s="120" t="s">
        <v>104</v>
      </c>
      <c r="F31" s="120" t="s">
        <v>104</v>
      </c>
      <c r="G31" s="120" t="s">
        <v>104</v>
      </c>
      <c r="H31" s="120">
        <v>15.605555555555554</v>
      </c>
      <c r="I31" s="120">
        <v>16.366666666666667</v>
      </c>
      <c r="J31" s="120">
        <v>18.855555555555554</v>
      </c>
      <c r="K31" s="120">
        <v>20.569444444444443</v>
      </c>
      <c r="L31" s="120">
        <v>21.21388888888889</v>
      </c>
      <c r="M31" s="120">
        <v>21.433333333333334</v>
      </c>
      <c r="N31" s="120">
        <v>21.491666666666667</v>
      </c>
      <c r="O31" s="120">
        <v>23.40833333333333</v>
      </c>
      <c r="P31" s="120">
        <v>25.516666666666666</v>
      </c>
      <c r="Q31" s="120">
        <v>27.249999999999996</v>
      </c>
      <c r="R31" s="109"/>
      <c r="S31" s="109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23" s="15" customFormat="1" ht="14.25">
      <c r="A32" s="17" t="s">
        <v>16</v>
      </c>
      <c r="B32" s="61" t="s">
        <v>46</v>
      </c>
      <c r="C32" s="114"/>
      <c r="D32" s="120">
        <v>7.608333333333333</v>
      </c>
      <c r="E32" s="120">
        <v>8.452777777777778</v>
      </c>
      <c r="F32" s="120">
        <v>7.394444444444445</v>
      </c>
      <c r="G32" s="120">
        <v>7.686111111111112</v>
      </c>
      <c r="H32" s="120">
        <v>7.658333333333333</v>
      </c>
      <c r="I32" s="120">
        <v>9.636111111111111</v>
      </c>
      <c r="J32" s="120">
        <v>11.644444444444444</v>
      </c>
      <c r="K32" s="120" t="s">
        <v>104</v>
      </c>
      <c r="L32" s="120">
        <v>15.480555555555554</v>
      </c>
      <c r="M32" s="120">
        <v>13.566666666666666</v>
      </c>
      <c r="N32" s="120">
        <v>13.144444444444444</v>
      </c>
      <c r="O32" s="120">
        <v>16.325</v>
      </c>
      <c r="P32" s="120">
        <v>17.855555555555554</v>
      </c>
      <c r="Q32" s="120">
        <v>17.969444444444445</v>
      </c>
      <c r="R32" s="114"/>
      <c r="S32" s="114"/>
      <c r="T32" s="14"/>
      <c r="V32" s="12"/>
      <c r="W32" s="12"/>
    </row>
    <row r="33" spans="1:20" s="15" customFormat="1" ht="14.25">
      <c r="A33" s="17" t="s">
        <v>17</v>
      </c>
      <c r="B33" s="61" t="s">
        <v>46</v>
      </c>
      <c r="C33" s="114"/>
      <c r="D33" s="120" t="s">
        <v>104</v>
      </c>
      <c r="E33" s="120" t="s">
        <v>104</v>
      </c>
      <c r="F33" s="120" t="s">
        <v>104</v>
      </c>
      <c r="G33" s="120" t="s">
        <v>104</v>
      </c>
      <c r="H33" s="120">
        <v>20.374999999999996</v>
      </c>
      <c r="I33" s="120">
        <v>23.06111111111111</v>
      </c>
      <c r="J33" s="120">
        <v>22.599999999999998</v>
      </c>
      <c r="K33" s="120">
        <v>22.349999999999998</v>
      </c>
      <c r="L33" s="120">
        <v>15.972222222222221</v>
      </c>
      <c r="M33" s="120">
        <v>18.58611111111111</v>
      </c>
      <c r="N33" s="120">
        <v>18.094444444444445</v>
      </c>
      <c r="O33" s="120">
        <v>16.46111111111111</v>
      </c>
      <c r="P33" s="120">
        <v>14.2</v>
      </c>
      <c r="Q33" s="120">
        <v>15.499999999999998</v>
      </c>
      <c r="R33" s="114"/>
      <c r="S33" s="114"/>
      <c r="T33" s="12"/>
    </row>
    <row r="34" spans="1:20" s="15" customFormat="1" ht="14.25">
      <c r="A34" s="17" t="s">
        <v>18</v>
      </c>
      <c r="B34" s="61" t="s">
        <v>46</v>
      </c>
      <c r="C34" s="114"/>
      <c r="D34" s="120">
        <v>10.444444444444445</v>
      </c>
      <c r="E34" s="120">
        <v>11.827777777777778</v>
      </c>
      <c r="F34" s="120">
        <v>12.844444444444445</v>
      </c>
      <c r="G34" s="120">
        <v>13.741666666666665</v>
      </c>
      <c r="H34" s="120">
        <v>14.430555555555555</v>
      </c>
      <c r="I34" s="120">
        <v>17.17222222222222</v>
      </c>
      <c r="J34" s="120">
        <v>19.747222222222224</v>
      </c>
      <c r="K34" s="120">
        <v>20.95277777777778</v>
      </c>
      <c r="L34" s="120">
        <v>24.049999999999997</v>
      </c>
      <c r="M34" s="120">
        <v>23.844444444444445</v>
      </c>
      <c r="N34" s="120">
        <v>21.258333333333333</v>
      </c>
      <c r="O34" s="120">
        <v>23.24722222222222</v>
      </c>
      <c r="P34" s="120">
        <v>25.841666666666665</v>
      </c>
      <c r="Q34" s="120">
        <v>26.269444444444442</v>
      </c>
      <c r="R34" s="114"/>
      <c r="S34" s="114"/>
      <c r="T34" s="12"/>
    </row>
    <row r="35" spans="1:23" s="57" customFormat="1" ht="14.25">
      <c r="A35" s="22" t="s">
        <v>19</v>
      </c>
      <c r="B35" s="77" t="s">
        <v>46</v>
      </c>
      <c r="C35" s="115"/>
      <c r="D35" s="118">
        <v>9.936111111111112</v>
      </c>
      <c r="E35" s="118">
        <v>8.838888888888889</v>
      </c>
      <c r="F35" s="118">
        <v>9.191666666666668</v>
      </c>
      <c r="G35" s="118">
        <v>10.627777777777776</v>
      </c>
      <c r="H35" s="118">
        <v>14.847222222222223</v>
      </c>
      <c r="I35" s="118">
        <v>17.175</v>
      </c>
      <c r="J35" s="118">
        <v>18.42222222222222</v>
      </c>
      <c r="K35" s="118">
        <v>21.15277777777778</v>
      </c>
      <c r="L35" s="118">
        <v>25.53611111111111</v>
      </c>
      <c r="M35" s="118">
        <v>22.525000000000002</v>
      </c>
      <c r="N35" s="118">
        <v>22.07222222222222</v>
      </c>
      <c r="O35" s="118">
        <v>24.25</v>
      </c>
      <c r="P35" s="118">
        <v>25.513888888888886</v>
      </c>
      <c r="Q35" s="118">
        <v>27.041666666666664</v>
      </c>
      <c r="R35" s="115"/>
      <c r="S35" s="115"/>
      <c r="T35" s="12"/>
      <c r="V35" s="15"/>
      <c r="W35" s="15"/>
    </row>
    <row r="36" spans="1:23" s="15" customFormat="1" ht="14.25">
      <c r="A36" s="17" t="s">
        <v>20</v>
      </c>
      <c r="B36" s="61" t="s">
        <v>46</v>
      </c>
      <c r="C36" s="114"/>
      <c r="D36" s="120" t="s">
        <v>105</v>
      </c>
      <c r="E36" s="120" t="s">
        <v>105</v>
      </c>
      <c r="F36" s="120" t="s">
        <v>105</v>
      </c>
      <c r="G36" s="120" t="s">
        <v>105</v>
      </c>
      <c r="H36" s="120" t="s">
        <v>105</v>
      </c>
      <c r="I36" s="120" t="s">
        <v>105</v>
      </c>
      <c r="J36" s="120" t="s">
        <v>105</v>
      </c>
      <c r="K36" s="120" t="s">
        <v>105</v>
      </c>
      <c r="L36" s="120" t="s">
        <v>105</v>
      </c>
      <c r="M36" s="120" t="s">
        <v>105</v>
      </c>
      <c r="N36" s="120" t="s">
        <v>105</v>
      </c>
      <c r="O36" s="120" t="s">
        <v>105</v>
      </c>
      <c r="P36" s="120" t="s">
        <v>105</v>
      </c>
      <c r="Q36" s="120" t="s">
        <v>105</v>
      </c>
      <c r="R36" s="114"/>
      <c r="S36" s="114"/>
      <c r="V36" s="57"/>
      <c r="W36" s="57"/>
    </row>
    <row r="37" spans="1:19" s="15" customFormat="1" ht="14.25">
      <c r="A37" s="17" t="s">
        <v>21</v>
      </c>
      <c r="B37" s="61" t="s">
        <v>46</v>
      </c>
      <c r="C37" s="114"/>
      <c r="D37" s="120">
        <v>13.969444444444443</v>
      </c>
      <c r="E37" s="120">
        <v>16</v>
      </c>
      <c r="F37" s="120">
        <v>17.955555555555556</v>
      </c>
      <c r="G37" s="120">
        <v>17.15</v>
      </c>
      <c r="H37" s="120">
        <v>17.302777777777777</v>
      </c>
      <c r="I37" s="120">
        <v>18.316666666666666</v>
      </c>
      <c r="J37" s="120">
        <v>22.308333333333334</v>
      </c>
      <c r="K37" s="120">
        <v>24.65</v>
      </c>
      <c r="L37" s="120">
        <v>28.93888888888889</v>
      </c>
      <c r="M37" s="120">
        <v>32.15833333333333</v>
      </c>
      <c r="N37" s="120">
        <v>30.577777777777776</v>
      </c>
      <c r="O37" s="120">
        <v>32.79722222222222</v>
      </c>
      <c r="P37" s="120">
        <v>35.11666666666667</v>
      </c>
      <c r="Q37" s="120">
        <v>33.105555555555554</v>
      </c>
      <c r="R37" s="114"/>
      <c r="S37" s="114"/>
    </row>
    <row r="38" spans="1:19" s="15" customFormat="1" ht="14.25">
      <c r="A38" s="17" t="s">
        <v>22</v>
      </c>
      <c r="B38" s="61" t="s">
        <v>46</v>
      </c>
      <c r="C38" s="114"/>
      <c r="D38" s="120" t="s">
        <v>104</v>
      </c>
      <c r="E38" s="120" t="s">
        <v>104</v>
      </c>
      <c r="F38" s="120">
        <v>23.302777777777777</v>
      </c>
      <c r="G38" s="120">
        <v>23.775000000000002</v>
      </c>
      <c r="H38" s="120">
        <v>24.397222222222222</v>
      </c>
      <c r="I38" s="120">
        <v>27.069444444444443</v>
      </c>
      <c r="J38" s="120">
        <v>29.319444444444443</v>
      </c>
      <c r="K38" s="120">
        <v>28.377777777777776</v>
      </c>
      <c r="L38" s="120">
        <v>26.833333333333332</v>
      </c>
      <c r="M38" s="120">
        <v>26.15</v>
      </c>
      <c r="N38" s="120">
        <v>26.883333333333333</v>
      </c>
      <c r="O38" s="120">
        <v>29.84166666666667</v>
      </c>
      <c r="P38" s="120">
        <v>36.538888888888884</v>
      </c>
      <c r="Q38" s="120">
        <v>40.68888888888888</v>
      </c>
      <c r="R38" s="114"/>
      <c r="S38" s="114"/>
    </row>
    <row r="39" spans="1:20" s="15" customFormat="1" ht="14.25">
      <c r="A39" s="17" t="s">
        <v>23</v>
      </c>
      <c r="B39" s="61" t="s">
        <v>46</v>
      </c>
      <c r="C39" s="114"/>
      <c r="D39" s="120">
        <v>7.558333333333334</v>
      </c>
      <c r="E39" s="120">
        <v>8.477777777777778</v>
      </c>
      <c r="F39" s="120">
        <v>8.558333333333334</v>
      </c>
      <c r="G39" s="120">
        <v>12.022222222222222</v>
      </c>
      <c r="H39" s="120">
        <v>15.683333333333334</v>
      </c>
      <c r="I39" s="120">
        <v>18.219444444444445</v>
      </c>
      <c r="J39" s="120">
        <v>23.46666666666667</v>
      </c>
      <c r="K39" s="120">
        <v>23.530555555555555</v>
      </c>
      <c r="L39" s="120">
        <v>24.974999999999998</v>
      </c>
      <c r="M39" s="120">
        <v>26.344444444444445</v>
      </c>
      <c r="N39" s="120">
        <v>24.875</v>
      </c>
      <c r="O39" s="120">
        <v>27.052777777777777</v>
      </c>
      <c r="P39" s="120">
        <v>29.052777777777777</v>
      </c>
      <c r="Q39" s="120">
        <v>29.09722222222222</v>
      </c>
      <c r="R39" s="114"/>
      <c r="S39" s="114"/>
      <c r="T39" s="57"/>
    </row>
    <row r="40" spans="1:19" s="15" customFormat="1" ht="14.25">
      <c r="A40" s="17" t="s">
        <v>73</v>
      </c>
      <c r="B40" s="61" t="s">
        <v>46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27.308333333333334</v>
      </c>
      <c r="M40" s="120">
        <v>27.016666666666666</v>
      </c>
      <c r="N40" s="120">
        <v>27.069444444444443</v>
      </c>
      <c r="O40" s="120">
        <v>31.544444444444444</v>
      </c>
      <c r="P40" s="120">
        <v>35.30277777777778</v>
      </c>
      <c r="Q40" s="120">
        <v>32.06111111111111</v>
      </c>
      <c r="R40" s="114"/>
      <c r="S40" s="114"/>
    </row>
    <row r="41" spans="1:19" s="15" customFormat="1" ht="14.25">
      <c r="A41" s="17" t="s">
        <v>24</v>
      </c>
      <c r="B41" s="61" t="s">
        <v>46</v>
      </c>
      <c r="C41" s="114"/>
      <c r="D41" s="120">
        <v>17.366666666666667</v>
      </c>
      <c r="E41" s="120">
        <v>18.333333333333332</v>
      </c>
      <c r="F41" s="120">
        <v>17.169444444444444</v>
      </c>
      <c r="G41" s="120">
        <v>16.68611111111111</v>
      </c>
      <c r="H41" s="120">
        <v>16.28333333333333</v>
      </c>
      <c r="I41" s="120">
        <v>17.208333333333332</v>
      </c>
      <c r="J41" s="120">
        <v>19.605555555555554</v>
      </c>
      <c r="K41" s="120">
        <v>20.755555555555556</v>
      </c>
      <c r="L41" s="120">
        <v>23.294444444444444</v>
      </c>
      <c r="M41" s="120">
        <v>22.522222222222222</v>
      </c>
      <c r="N41" s="120">
        <v>21.6</v>
      </c>
      <c r="O41" s="120">
        <v>25.26111111111111</v>
      </c>
      <c r="P41" s="120">
        <v>32.15833333333333</v>
      </c>
      <c r="Q41" s="120">
        <v>33.30555555555556</v>
      </c>
      <c r="R41" s="114"/>
      <c r="S41" s="114"/>
    </row>
    <row r="42" spans="1:19" s="15" customFormat="1" ht="14.25">
      <c r="A42" s="17" t="s">
        <v>25</v>
      </c>
      <c r="B42" s="61" t="s">
        <v>46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26.349999999999998</v>
      </c>
      <c r="L42" s="120">
        <v>29.630555555555556</v>
      </c>
      <c r="M42" s="120">
        <v>30.11111111111111</v>
      </c>
      <c r="N42" s="120">
        <v>30.40833333333333</v>
      </c>
      <c r="O42" s="120">
        <v>33.425</v>
      </c>
      <c r="P42" s="120">
        <v>33.91111111111111</v>
      </c>
      <c r="Q42" s="120">
        <v>34.09722222222222</v>
      </c>
      <c r="R42" s="114"/>
      <c r="S42" s="114"/>
    </row>
    <row r="43" spans="1:19" s="15" customFormat="1" ht="14.25">
      <c r="A43" s="17" t="s">
        <v>69</v>
      </c>
      <c r="B43" s="61" t="s">
        <v>46</v>
      </c>
      <c r="C43" s="114"/>
      <c r="D43" s="120">
        <v>8.966666666666667</v>
      </c>
      <c r="E43" s="120">
        <v>10.752777777777778</v>
      </c>
      <c r="F43" s="120">
        <v>10.386111111111111</v>
      </c>
      <c r="G43" s="120">
        <v>10.177777777777777</v>
      </c>
      <c r="H43" s="120">
        <v>10.369444444444444</v>
      </c>
      <c r="I43" s="120">
        <v>11.452777777777778</v>
      </c>
      <c r="J43" s="120">
        <v>13.825000000000001</v>
      </c>
      <c r="K43" s="120">
        <v>15.741666666666667</v>
      </c>
      <c r="L43" s="120">
        <v>18.275000000000002</v>
      </c>
      <c r="M43" s="120">
        <v>17.602777777777778</v>
      </c>
      <c r="N43" s="120">
        <v>16.76388888888889</v>
      </c>
      <c r="O43" s="120">
        <v>18.366666666666667</v>
      </c>
      <c r="P43" s="120">
        <v>19.98333333333333</v>
      </c>
      <c r="Q43" s="120">
        <v>20.35</v>
      </c>
      <c r="R43" s="114"/>
      <c r="S43" s="114"/>
    </row>
    <row r="44" spans="1:19" s="15" customFormat="1" ht="14.25">
      <c r="A44" s="17" t="s">
        <v>26</v>
      </c>
      <c r="B44" s="61" t="s">
        <v>46</v>
      </c>
      <c r="C44" s="114"/>
      <c r="D44" s="120">
        <v>13.705555555555556</v>
      </c>
      <c r="E44" s="120">
        <v>16.63611111111111</v>
      </c>
      <c r="F44" s="120">
        <v>15.011111111111111</v>
      </c>
      <c r="G44" s="120">
        <v>12.319444444444445</v>
      </c>
      <c r="H44" s="120">
        <v>10.908333333333333</v>
      </c>
      <c r="I44" s="120">
        <v>13.96111111111111</v>
      </c>
      <c r="J44" s="120">
        <v>16.761111111111113</v>
      </c>
      <c r="K44" s="120">
        <v>18.65</v>
      </c>
      <c r="L44" s="120">
        <v>22.977777777777778</v>
      </c>
      <c r="M44" s="120">
        <v>23.136111111111113</v>
      </c>
      <c r="N44" s="120">
        <v>20.038888888888888</v>
      </c>
      <c r="O44" s="120">
        <v>19.913888888888888</v>
      </c>
      <c r="P44" s="120">
        <v>24.224999999999998</v>
      </c>
      <c r="Q44" s="120" t="s">
        <v>104</v>
      </c>
      <c r="R44" s="114"/>
      <c r="S44" s="114"/>
    </row>
    <row r="45" spans="1:19" s="15" customFormat="1" ht="14.25">
      <c r="A45" s="17" t="s">
        <v>27</v>
      </c>
      <c r="B45" s="61" t="s">
        <v>46</v>
      </c>
      <c r="C45" s="114"/>
      <c r="D45" s="120">
        <v>7.277777777777778</v>
      </c>
      <c r="E45" s="120">
        <v>7.58611111111111</v>
      </c>
      <c r="F45" s="120">
        <v>8.047222222222222</v>
      </c>
      <c r="G45" s="120">
        <v>8.027777777777777</v>
      </c>
      <c r="H45" s="120">
        <v>8.719444444444445</v>
      </c>
      <c r="I45" s="120">
        <v>9.33611111111111</v>
      </c>
      <c r="J45" s="120">
        <v>12.247222222222224</v>
      </c>
      <c r="K45" s="120">
        <v>12.125</v>
      </c>
      <c r="L45" s="120">
        <v>14.330555555555556</v>
      </c>
      <c r="M45" s="120">
        <v>16.119444444444444</v>
      </c>
      <c r="N45" s="120">
        <v>14.727777777777778</v>
      </c>
      <c r="O45" s="120">
        <v>16.71388888888889</v>
      </c>
      <c r="P45" s="120">
        <v>18.34722222222222</v>
      </c>
      <c r="Q45" s="120">
        <v>19.644444444444442</v>
      </c>
      <c r="R45" s="114"/>
      <c r="S45" s="114"/>
    </row>
    <row r="46" spans="1:19" s="15" customFormat="1" ht="14.25">
      <c r="A46" s="17" t="s">
        <v>28</v>
      </c>
      <c r="B46" s="61" t="s">
        <v>46</v>
      </c>
      <c r="C46" s="114"/>
      <c r="D46" s="120">
        <v>7.677777777777778</v>
      </c>
      <c r="E46" s="120">
        <v>8.816666666666666</v>
      </c>
      <c r="F46" s="120">
        <v>7.258333333333333</v>
      </c>
      <c r="G46" s="120">
        <v>8.727777777777778</v>
      </c>
      <c r="H46" s="120">
        <v>9.858333333333334</v>
      </c>
      <c r="I46" s="120">
        <v>11.755555555555555</v>
      </c>
      <c r="J46" s="120">
        <v>12.613888888888887</v>
      </c>
      <c r="K46" s="120">
        <v>11.958333333333332</v>
      </c>
      <c r="L46" s="120">
        <v>12.741666666666665</v>
      </c>
      <c r="M46" s="120">
        <v>11.122222222222222</v>
      </c>
      <c r="N46" s="120">
        <v>10.26388888888889</v>
      </c>
      <c r="O46" s="120">
        <v>10.113888888888887</v>
      </c>
      <c r="P46" s="120">
        <v>9.811111111111112</v>
      </c>
      <c r="Q46" s="120">
        <v>9.458333333333332</v>
      </c>
      <c r="R46" s="114"/>
      <c r="S46" s="114"/>
    </row>
    <row r="47" spans="1:19" s="15" customFormat="1" ht="14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4"/>
      <c r="S47" s="114"/>
    </row>
    <row r="48" spans="1:19" s="15" customFormat="1" ht="14.25">
      <c r="A48" s="17" t="s">
        <v>2</v>
      </c>
      <c r="B48" s="61" t="s">
        <v>47</v>
      </c>
      <c r="C48" s="114"/>
      <c r="D48" s="120" t="s">
        <v>104</v>
      </c>
      <c r="E48" s="120" t="s">
        <v>104</v>
      </c>
      <c r="F48" s="120" t="s">
        <v>104</v>
      </c>
      <c r="G48" s="120" t="s">
        <v>104</v>
      </c>
      <c r="H48" s="120" t="s">
        <v>104</v>
      </c>
      <c r="I48" s="120" t="s">
        <v>104</v>
      </c>
      <c r="J48" s="120" t="s">
        <v>104</v>
      </c>
      <c r="K48" s="120" t="s">
        <v>104</v>
      </c>
      <c r="L48" s="120" t="s">
        <v>104</v>
      </c>
      <c r="M48" s="120" t="s">
        <v>104</v>
      </c>
      <c r="N48" s="120" t="s">
        <v>104</v>
      </c>
      <c r="O48" s="120" t="s">
        <v>104</v>
      </c>
      <c r="P48" s="120" t="s">
        <v>104</v>
      </c>
      <c r="Q48" s="120" t="s">
        <v>104</v>
      </c>
      <c r="R48" s="114"/>
      <c r="S48" s="114"/>
    </row>
    <row r="49" spans="1:19" s="15" customFormat="1" ht="14.25">
      <c r="A49" s="17" t="s">
        <v>3</v>
      </c>
      <c r="B49" s="61" t="s">
        <v>47</v>
      </c>
      <c r="C49" s="114"/>
      <c r="D49" s="120">
        <v>2.8055555555555554</v>
      </c>
      <c r="E49" s="120">
        <v>2.897222222222222</v>
      </c>
      <c r="F49" s="120">
        <v>2.925</v>
      </c>
      <c r="G49" s="120">
        <v>3.5888888888888886</v>
      </c>
      <c r="H49" s="120">
        <v>4.408333333333333</v>
      </c>
      <c r="I49" s="120">
        <v>4.5055555555555555</v>
      </c>
      <c r="J49" s="120">
        <v>4.847222222222222</v>
      </c>
      <c r="K49" s="120">
        <v>5.041666666666666</v>
      </c>
      <c r="L49" s="120">
        <v>5.213888888888889</v>
      </c>
      <c r="M49" s="120">
        <v>5.519444444444445</v>
      </c>
      <c r="N49" s="120">
        <v>5.3500000000000005</v>
      </c>
      <c r="O49" s="120">
        <v>5.727777777777778</v>
      </c>
      <c r="P49" s="120">
        <v>5.947222222222222</v>
      </c>
      <c r="Q49" s="120">
        <v>5.908333333333333</v>
      </c>
      <c r="R49" s="114"/>
      <c r="S49" s="114"/>
    </row>
    <row r="50" spans="1:19" s="15" customFormat="1" ht="14.25">
      <c r="A50" s="17" t="s">
        <v>4</v>
      </c>
      <c r="B50" s="61" t="s">
        <v>47</v>
      </c>
      <c r="C50" s="114"/>
      <c r="D50" s="120">
        <v>2.4416666666666664</v>
      </c>
      <c r="E50" s="120" t="s">
        <v>104</v>
      </c>
      <c r="F50" s="120" t="s">
        <v>104</v>
      </c>
      <c r="G50" s="120" t="s">
        <v>104</v>
      </c>
      <c r="H50" s="120" t="s">
        <v>104</v>
      </c>
      <c r="I50" s="120" t="s">
        <v>104</v>
      </c>
      <c r="J50" s="120" t="s">
        <v>104</v>
      </c>
      <c r="K50" s="120" t="s">
        <v>104</v>
      </c>
      <c r="L50" s="120">
        <v>4.086111111111111</v>
      </c>
      <c r="M50" s="120">
        <v>3.6055555555555556</v>
      </c>
      <c r="N50" s="120">
        <v>3.7555555555555555</v>
      </c>
      <c r="O50" s="120">
        <v>4.502777777777778</v>
      </c>
      <c r="P50" s="120">
        <v>4.852777777777777</v>
      </c>
      <c r="Q50" s="120">
        <v>4.683333333333333</v>
      </c>
      <c r="R50" s="114"/>
      <c r="S50" s="114"/>
    </row>
    <row r="51" spans="1:19" s="15" customFormat="1" ht="14.25">
      <c r="A51" s="17" t="s">
        <v>5</v>
      </c>
      <c r="B51" s="61" t="s">
        <v>47</v>
      </c>
      <c r="C51" s="114"/>
      <c r="D51" s="120" t="s">
        <v>104</v>
      </c>
      <c r="E51" s="120" t="s">
        <v>104</v>
      </c>
      <c r="F51" s="120" t="s">
        <v>104</v>
      </c>
      <c r="G51" s="120" t="s">
        <v>104</v>
      </c>
      <c r="H51" s="120">
        <v>0.5972222222222222</v>
      </c>
      <c r="I51" s="120">
        <v>0.6555555555555556</v>
      </c>
      <c r="J51" s="120">
        <v>0.6138888888888888</v>
      </c>
      <c r="K51" s="120">
        <v>0.5805555555555555</v>
      </c>
      <c r="L51" s="120">
        <v>0.49722222222222223</v>
      </c>
      <c r="M51" s="120">
        <v>0.4305555555555556</v>
      </c>
      <c r="N51" s="120">
        <v>0.41388888888888886</v>
      </c>
      <c r="O51" s="120">
        <v>0.3916666666666666</v>
      </c>
      <c r="P51" s="120">
        <v>0.3666666666666667</v>
      </c>
      <c r="Q51" s="120">
        <v>0.37222222222222223</v>
      </c>
      <c r="R51" s="114"/>
      <c r="S51" s="114"/>
    </row>
    <row r="52" spans="1:19" s="15" customFormat="1" ht="14.25">
      <c r="A52" s="17" t="s">
        <v>70</v>
      </c>
      <c r="B52" s="61" t="s">
        <v>47</v>
      </c>
      <c r="C52" s="114"/>
      <c r="D52" s="120">
        <v>4</v>
      </c>
      <c r="E52" s="120">
        <v>4.275</v>
      </c>
      <c r="F52" s="120">
        <v>4.108333333333333</v>
      </c>
      <c r="G52" s="120">
        <v>4.730555555555556</v>
      </c>
      <c r="H52" s="120">
        <v>4.713888888888889</v>
      </c>
      <c r="I52" s="120">
        <v>5.283333333333333</v>
      </c>
      <c r="J52" s="120">
        <v>5.527777777777778</v>
      </c>
      <c r="K52" s="120">
        <v>6.022222222222222</v>
      </c>
      <c r="L52" s="120">
        <v>7.9</v>
      </c>
      <c r="M52" s="120">
        <v>6.647222222222222</v>
      </c>
      <c r="N52" s="120">
        <v>7.519444444444444</v>
      </c>
      <c r="O52" s="120">
        <v>8.494444444444444</v>
      </c>
      <c r="P52" s="120">
        <v>7.738888888888889</v>
      </c>
      <c r="Q52" s="120">
        <v>7.066666666666666</v>
      </c>
      <c r="R52" s="114"/>
      <c r="S52" s="114"/>
    </row>
    <row r="53" spans="1:19" s="15" customFormat="1" ht="14.25">
      <c r="A53" s="17" t="s">
        <v>6</v>
      </c>
      <c r="B53" s="61" t="s">
        <v>47</v>
      </c>
      <c r="C53" s="114"/>
      <c r="D53" s="120">
        <v>2.5111111111111106</v>
      </c>
      <c r="E53" s="120">
        <v>2.683333333333333</v>
      </c>
      <c r="F53" s="120">
        <v>2.7055555555555557</v>
      </c>
      <c r="G53" s="120">
        <v>2.783333333333333</v>
      </c>
      <c r="H53" s="120">
        <v>2.4972222222222222</v>
      </c>
      <c r="I53" s="120">
        <v>2.7388888888888885</v>
      </c>
      <c r="J53" s="120">
        <v>3.3388888888888886</v>
      </c>
      <c r="K53" s="120">
        <v>3.2027777777777775</v>
      </c>
      <c r="L53" s="120">
        <v>3.8777777777777778</v>
      </c>
      <c r="M53" s="120">
        <v>4.275</v>
      </c>
      <c r="N53" s="120">
        <v>4.341666666666667</v>
      </c>
      <c r="O53" s="120">
        <v>5.0361111111111105</v>
      </c>
      <c r="P53" s="120">
        <v>5.961111111111111</v>
      </c>
      <c r="Q53" s="120">
        <v>5.95</v>
      </c>
      <c r="R53" s="114"/>
      <c r="S53" s="114"/>
    </row>
    <row r="54" spans="1:19" ht="14.25">
      <c r="A54" s="17" t="s">
        <v>7</v>
      </c>
      <c r="B54" s="61" t="s">
        <v>47</v>
      </c>
      <c r="C54" s="114"/>
      <c r="D54" s="120">
        <v>8.555555555555555</v>
      </c>
      <c r="E54" s="120">
        <v>9.48611111111111</v>
      </c>
      <c r="F54" s="120">
        <v>9.708333333333334</v>
      </c>
      <c r="G54" s="120">
        <v>9.563888888888888</v>
      </c>
      <c r="H54" s="120">
        <v>9.944444444444443</v>
      </c>
      <c r="I54" s="120">
        <v>10.41111111111111</v>
      </c>
      <c r="J54" s="120" t="s">
        <v>104</v>
      </c>
      <c r="K54" s="120" t="s">
        <v>104</v>
      </c>
      <c r="L54" s="120" t="s">
        <v>104</v>
      </c>
      <c r="M54" s="120">
        <v>11.15</v>
      </c>
      <c r="N54" s="120">
        <v>12.7</v>
      </c>
      <c r="O54" s="120">
        <v>13.355555555555554</v>
      </c>
      <c r="P54" s="120">
        <v>13.355555555555554</v>
      </c>
      <c r="Q54" s="120">
        <v>14.897222222222222</v>
      </c>
      <c r="R54" s="114"/>
      <c r="S54" s="114"/>
    </row>
    <row r="55" spans="1:19" ht="14.25">
      <c r="A55" s="17" t="s">
        <v>71</v>
      </c>
      <c r="B55" s="61" t="s">
        <v>47</v>
      </c>
      <c r="C55" s="114"/>
      <c r="D55" s="120" t="s">
        <v>104</v>
      </c>
      <c r="E55" s="120" t="s">
        <v>104</v>
      </c>
      <c r="F55" s="120" t="s">
        <v>104</v>
      </c>
      <c r="G55" s="120" t="s">
        <v>104</v>
      </c>
      <c r="H55" s="120" t="s">
        <v>104</v>
      </c>
      <c r="I55" s="120" t="s">
        <v>104</v>
      </c>
      <c r="J55" s="120" t="s">
        <v>104</v>
      </c>
      <c r="K55" s="120" t="s">
        <v>104</v>
      </c>
      <c r="L55" s="120">
        <v>3.4138888888888888</v>
      </c>
      <c r="M55" s="120">
        <v>3.8361111111111112</v>
      </c>
      <c r="N55" s="120">
        <v>4.641666666666667</v>
      </c>
      <c r="O55" s="120">
        <v>5.011111111111111</v>
      </c>
      <c r="P55" s="120">
        <v>5.644444444444445</v>
      </c>
      <c r="Q55" s="120">
        <v>5.308333333333333</v>
      </c>
      <c r="R55" s="114"/>
      <c r="S55" s="114"/>
    </row>
    <row r="56" spans="1:19" ht="14.25">
      <c r="A56" s="17" t="s">
        <v>8</v>
      </c>
      <c r="B56" s="61" t="s">
        <v>47</v>
      </c>
      <c r="C56" s="114"/>
      <c r="D56" s="120">
        <v>1.2083333333333333</v>
      </c>
      <c r="E56" s="120">
        <v>1.5027777777777778</v>
      </c>
      <c r="F56" s="120">
        <v>1.3722222222222222</v>
      </c>
      <c r="G56" s="120">
        <v>1.4194444444444445</v>
      </c>
      <c r="H56" s="120">
        <v>1.4472222222222222</v>
      </c>
      <c r="I56" s="120">
        <v>1.5444444444444443</v>
      </c>
      <c r="J56" s="120">
        <v>1.775</v>
      </c>
      <c r="K56" s="120">
        <v>1.786111111111111</v>
      </c>
      <c r="L56" s="120">
        <v>2.2444444444444445</v>
      </c>
      <c r="M56" s="120">
        <v>2.2194444444444446</v>
      </c>
      <c r="N56" s="120">
        <v>2.3833333333333333</v>
      </c>
      <c r="O56" s="120">
        <v>5.05</v>
      </c>
      <c r="P56" s="120">
        <v>5.272222222222222</v>
      </c>
      <c r="Q56" s="120">
        <v>6.066666666666666</v>
      </c>
      <c r="R56" s="114"/>
      <c r="S56" s="114"/>
    </row>
    <row r="57" spans="1:19" ht="14.25">
      <c r="A57" s="17" t="s">
        <v>9</v>
      </c>
      <c r="B57" s="61" t="s">
        <v>47</v>
      </c>
      <c r="C57" s="114"/>
      <c r="D57" s="120">
        <v>1.4305555555555556</v>
      </c>
      <c r="E57" s="120">
        <v>1.7333333333333334</v>
      </c>
      <c r="F57" s="120">
        <v>1.7666666666666666</v>
      </c>
      <c r="G57" s="120">
        <v>1.7388888888888887</v>
      </c>
      <c r="H57" s="120">
        <v>1.6333333333333333</v>
      </c>
      <c r="I57" s="120">
        <v>1.8194444444444444</v>
      </c>
      <c r="J57" s="120">
        <v>2.2444444444444445</v>
      </c>
      <c r="K57" s="120">
        <v>2.3083333333333336</v>
      </c>
      <c r="L57" s="120">
        <v>2.5611111111111113</v>
      </c>
      <c r="M57" s="120">
        <v>2.5166666666666666</v>
      </c>
      <c r="N57" s="120">
        <v>2.9555555555555557</v>
      </c>
      <c r="O57" s="120">
        <v>3.4055555555555554</v>
      </c>
      <c r="P57" s="120">
        <v>3.5666666666666664</v>
      </c>
      <c r="Q57" s="120">
        <v>3.730555555555555</v>
      </c>
      <c r="R57" s="114"/>
      <c r="S57" s="114"/>
    </row>
    <row r="58" spans="1:19" ht="14.25">
      <c r="A58" s="17" t="s">
        <v>10</v>
      </c>
      <c r="B58" s="61" t="s">
        <v>47</v>
      </c>
      <c r="C58" s="114"/>
      <c r="D58" s="120">
        <v>2.3833333333333333</v>
      </c>
      <c r="E58" s="120" t="s">
        <v>104</v>
      </c>
      <c r="F58" s="120">
        <v>2.8694444444444445</v>
      </c>
      <c r="G58" s="120">
        <v>3.6555555555555554</v>
      </c>
      <c r="H58" s="120">
        <v>3.7611111111111106</v>
      </c>
      <c r="I58" s="120">
        <v>4.125</v>
      </c>
      <c r="J58" s="120">
        <v>4.722222222222222</v>
      </c>
      <c r="K58" s="120">
        <v>5.311111111111111</v>
      </c>
      <c r="L58" s="120">
        <v>5.763888888888888</v>
      </c>
      <c r="M58" s="120">
        <v>5.738888888888889</v>
      </c>
      <c r="N58" s="120">
        <v>5.461111111111111</v>
      </c>
      <c r="O58" s="120">
        <v>5.7555555555555555</v>
      </c>
      <c r="P58" s="120">
        <v>5.980555555555556</v>
      </c>
      <c r="Q58" s="120">
        <v>6.002777777777777</v>
      </c>
      <c r="R58" s="114"/>
      <c r="S58" s="114"/>
    </row>
    <row r="59" spans="1:19" ht="14.25">
      <c r="A59" s="17" t="s">
        <v>72</v>
      </c>
      <c r="B59" s="61" t="s">
        <v>47</v>
      </c>
      <c r="C59" s="114"/>
      <c r="D59" s="120">
        <v>0.7222222222222222</v>
      </c>
      <c r="E59" s="120">
        <v>0.7611111111111112</v>
      </c>
      <c r="F59" s="120">
        <v>0.8638888888888888</v>
      </c>
      <c r="G59" s="120">
        <v>0.9361111111111111</v>
      </c>
      <c r="H59" s="120">
        <v>0.8583333333333333</v>
      </c>
      <c r="I59" s="120">
        <v>1.3027777777777778</v>
      </c>
      <c r="J59" s="120" t="s">
        <v>104</v>
      </c>
      <c r="K59" s="120">
        <v>2.0027777777777778</v>
      </c>
      <c r="L59" s="120">
        <v>2.3361111111111112</v>
      </c>
      <c r="M59" s="120">
        <v>2.1277777777777778</v>
      </c>
      <c r="N59" s="120">
        <v>2.6249999999999996</v>
      </c>
      <c r="O59" s="120">
        <v>4.302777777777778</v>
      </c>
      <c r="P59" s="120">
        <v>7.352777777777777</v>
      </c>
      <c r="Q59" s="120">
        <v>7.966666666666667</v>
      </c>
      <c r="R59" s="114"/>
      <c r="S59" s="114"/>
    </row>
    <row r="60" spans="1:19" ht="14.25">
      <c r="A60" s="17" t="s">
        <v>11</v>
      </c>
      <c r="B60" s="61" t="s">
        <v>47</v>
      </c>
      <c r="C60" s="114"/>
      <c r="D60" s="120">
        <v>1.0472222222222223</v>
      </c>
      <c r="E60" s="120">
        <v>0.9944444444444445</v>
      </c>
      <c r="F60" s="120">
        <v>1.011111111111111</v>
      </c>
      <c r="G60" s="120">
        <v>1.161111111111111</v>
      </c>
      <c r="H60" s="120">
        <v>1.1222222222222222</v>
      </c>
      <c r="I60" s="120">
        <v>1.1833333333333333</v>
      </c>
      <c r="J60" s="120">
        <v>1.6694444444444443</v>
      </c>
      <c r="K60" s="120">
        <v>3.422222222222222</v>
      </c>
      <c r="L60" s="120">
        <v>3.9722222222222223</v>
      </c>
      <c r="M60" s="120">
        <v>5.080555555555555</v>
      </c>
      <c r="N60" s="120">
        <v>5.105555555555555</v>
      </c>
      <c r="O60" s="120">
        <v>5.7444444444444445</v>
      </c>
      <c r="P60" s="120">
        <v>6.4222222222222225</v>
      </c>
      <c r="Q60" s="120">
        <v>5.9750000000000005</v>
      </c>
      <c r="R60" s="114"/>
      <c r="S60" s="114"/>
    </row>
    <row r="61" spans="1:19" ht="14.25">
      <c r="A61" s="17" t="s">
        <v>12</v>
      </c>
      <c r="B61" s="61" t="s">
        <v>47</v>
      </c>
      <c r="C61" s="114"/>
      <c r="D61" s="120">
        <v>1.038888888888889</v>
      </c>
      <c r="E61" s="120">
        <v>1.0555555555555556</v>
      </c>
      <c r="F61" s="120">
        <v>1.0555555555555556</v>
      </c>
      <c r="G61" s="120">
        <v>1.25</v>
      </c>
      <c r="H61" s="120">
        <v>1.2944444444444445</v>
      </c>
      <c r="I61" s="120">
        <v>1.488888888888889</v>
      </c>
      <c r="J61" s="120">
        <v>2.111111111111111</v>
      </c>
      <c r="K61" s="120">
        <v>2.3777777777777778</v>
      </c>
      <c r="L61" s="120">
        <v>2.111111111111111</v>
      </c>
      <c r="M61" s="120">
        <v>2.3416666666666663</v>
      </c>
      <c r="N61" s="120">
        <v>2.8694444444444445</v>
      </c>
      <c r="O61" s="120">
        <v>3.2444444444444445</v>
      </c>
      <c r="P61" s="120">
        <v>3.888888888888889</v>
      </c>
      <c r="Q61" s="120">
        <v>4.269444444444444</v>
      </c>
      <c r="R61" s="114"/>
      <c r="S61" s="114"/>
    </row>
    <row r="62" spans="1:19" ht="14.25">
      <c r="A62" s="17" t="s">
        <v>74</v>
      </c>
      <c r="B62" s="61" t="s">
        <v>47</v>
      </c>
      <c r="C62" s="114"/>
      <c r="D62" s="120" t="s">
        <v>105</v>
      </c>
      <c r="E62" s="120" t="s">
        <v>105</v>
      </c>
      <c r="F62" s="120" t="s">
        <v>105</v>
      </c>
      <c r="G62" s="120" t="s">
        <v>105</v>
      </c>
      <c r="H62" s="120" t="s">
        <v>105</v>
      </c>
      <c r="I62" s="120" t="s">
        <v>105</v>
      </c>
      <c r="J62" s="120" t="s">
        <v>105</v>
      </c>
      <c r="K62" s="120" t="s">
        <v>105</v>
      </c>
      <c r="L62" s="120" t="s">
        <v>105</v>
      </c>
      <c r="M62" s="120" t="s">
        <v>105</v>
      </c>
      <c r="N62" s="120" t="s">
        <v>105</v>
      </c>
      <c r="O62" s="120" t="s">
        <v>105</v>
      </c>
      <c r="P62" s="120" t="s">
        <v>105</v>
      </c>
      <c r="Q62" s="120" t="s">
        <v>105</v>
      </c>
      <c r="R62" s="114"/>
      <c r="S62" s="114"/>
    </row>
    <row r="63" spans="1:19" ht="14.25">
      <c r="A63" s="17" t="s">
        <v>13</v>
      </c>
      <c r="B63" s="61" t="s">
        <v>47</v>
      </c>
      <c r="C63" s="114"/>
      <c r="D63" s="120" t="s">
        <v>106</v>
      </c>
      <c r="E63" s="120" t="s">
        <v>106</v>
      </c>
      <c r="F63" s="120" t="s">
        <v>106</v>
      </c>
      <c r="G63" s="120" t="s">
        <v>106</v>
      </c>
      <c r="H63" s="120">
        <v>6.886111111111111</v>
      </c>
      <c r="I63" s="120">
        <v>6.916666666666666</v>
      </c>
      <c r="J63" s="120">
        <v>7.644444444444444</v>
      </c>
      <c r="K63" s="120">
        <v>7.527777777777778</v>
      </c>
      <c r="L63" s="120">
        <v>7.569444444444445</v>
      </c>
      <c r="M63" s="120">
        <v>7.888888888888888</v>
      </c>
      <c r="N63" s="120">
        <v>9.494444444444444</v>
      </c>
      <c r="O63" s="120" t="s">
        <v>104</v>
      </c>
      <c r="P63" s="120" t="s">
        <v>104</v>
      </c>
      <c r="Q63" s="120" t="s">
        <v>104</v>
      </c>
      <c r="R63" s="114"/>
      <c r="S63" s="114"/>
    </row>
    <row r="64" spans="1:19" ht="14.25">
      <c r="A64" s="17" t="s">
        <v>14</v>
      </c>
      <c r="B64" s="61" t="s">
        <v>47</v>
      </c>
      <c r="C64" s="114"/>
      <c r="D64" s="120">
        <v>1.025</v>
      </c>
      <c r="E64" s="120">
        <v>1.0777777777777777</v>
      </c>
      <c r="F64" s="120">
        <v>1.0777777777777777</v>
      </c>
      <c r="G64" s="120">
        <v>1.1277777777777775</v>
      </c>
      <c r="H64" s="120">
        <v>1.163888888888889</v>
      </c>
      <c r="I64" s="120">
        <v>1.2027777777777777</v>
      </c>
      <c r="J64" s="120">
        <v>1.3166666666666667</v>
      </c>
      <c r="K64" s="120">
        <v>1.3777777777777778</v>
      </c>
      <c r="L64" s="120" t="s">
        <v>104</v>
      </c>
      <c r="M64" s="120">
        <v>1.45</v>
      </c>
      <c r="N64" s="120">
        <v>1.4777777777777779</v>
      </c>
      <c r="O64" s="120">
        <v>1.6249999999999998</v>
      </c>
      <c r="P64" s="120">
        <v>1.711111111111111</v>
      </c>
      <c r="Q64" s="120" t="s">
        <v>104</v>
      </c>
      <c r="R64" s="114"/>
      <c r="S64" s="114"/>
    </row>
    <row r="65" spans="1:19" ht="14.25">
      <c r="A65" s="17" t="s">
        <v>15</v>
      </c>
      <c r="B65" s="61" t="s">
        <v>47</v>
      </c>
      <c r="C65" s="114"/>
      <c r="D65" s="120" t="s">
        <v>104</v>
      </c>
      <c r="E65" s="120" t="s">
        <v>104</v>
      </c>
      <c r="F65" s="120" t="s">
        <v>104</v>
      </c>
      <c r="G65" s="120" t="s">
        <v>104</v>
      </c>
      <c r="H65" s="120">
        <v>2.6416666666666666</v>
      </c>
      <c r="I65" s="120">
        <v>2.811111111111111</v>
      </c>
      <c r="J65" s="120">
        <v>3.733333333333333</v>
      </c>
      <c r="K65" s="120">
        <v>4.094444444444444</v>
      </c>
      <c r="L65" s="120">
        <v>4.127777777777777</v>
      </c>
      <c r="M65" s="120">
        <v>4.091666666666667</v>
      </c>
      <c r="N65" s="120" t="s">
        <v>104</v>
      </c>
      <c r="O65" s="120" t="s">
        <v>104</v>
      </c>
      <c r="P65" s="120" t="s">
        <v>104</v>
      </c>
      <c r="Q65" s="120" t="s">
        <v>104</v>
      </c>
      <c r="R65" s="114"/>
      <c r="S65" s="114"/>
    </row>
    <row r="66" spans="1:19" ht="14.25">
      <c r="A66" s="17" t="s">
        <v>16</v>
      </c>
      <c r="B66" s="61" t="s">
        <v>47</v>
      </c>
      <c r="C66" s="114"/>
      <c r="D66" s="120">
        <v>0.4305555555555556</v>
      </c>
      <c r="E66" s="120">
        <v>0.47777777777777775</v>
      </c>
      <c r="F66" s="120">
        <v>0.41944444444444445</v>
      </c>
      <c r="G66" s="120">
        <v>0.4361111111111111</v>
      </c>
      <c r="H66" s="120">
        <v>0.43333333333333335</v>
      </c>
      <c r="I66" s="120">
        <v>0.5444444444444444</v>
      </c>
      <c r="J66" s="120">
        <v>0.6583333333333333</v>
      </c>
      <c r="K66" s="120" t="s">
        <v>104</v>
      </c>
      <c r="L66" s="120">
        <v>1.2055555555555555</v>
      </c>
      <c r="M66" s="120">
        <v>1.0999999999999999</v>
      </c>
      <c r="N66" s="120">
        <v>1.0694444444444444</v>
      </c>
      <c r="O66" s="120">
        <v>1.2555555555555553</v>
      </c>
      <c r="P66" s="120">
        <v>1.3416666666666666</v>
      </c>
      <c r="Q66" s="120">
        <v>1.3444444444444443</v>
      </c>
      <c r="R66" s="114"/>
      <c r="S66" s="114"/>
    </row>
    <row r="67" spans="1:19" ht="14.25">
      <c r="A67" s="17" t="s">
        <v>17</v>
      </c>
      <c r="B67" s="61" t="s">
        <v>47</v>
      </c>
      <c r="C67" s="114"/>
      <c r="D67" s="120" t="s">
        <v>104</v>
      </c>
      <c r="E67" s="120" t="s">
        <v>104</v>
      </c>
      <c r="F67" s="120" t="s">
        <v>104</v>
      </c>
      <c r="G67" s="120" t="s">
        <v>104</v>
      </c>
      <c r="H67" s="120">
        <v>2.658333333333333</v>
      </c>
      <c r="I67" s="120">
        <v>3.0083333333333333</v>
      </c>
      <c r="J67" s="120">
        <v>2.947222222222222</v>
      </c>
      <c r="K67" s="120">
        <v>2.9138888888888888</v>
      </c>
      <c r="L67" s="120">
        <v>2.0833333333333335</v>
      </c>
      <c r="M67" s="120">
        <v>2.4250000000000003</v>
      </c>
      <c r="N67" s="120">
        <v>2.4944444444444445</v>
      </c>
      <c r="O67" s="120">
        <v>2.2694444444444444</v>
      </c>
      <c r="P67" s="120">
        <v>1.9583333333333333</v>
      </c>
      <c r="Q67" s="120">
        <v>2.138888888888889</v>
      </c>
      <c r="R67" s="114"/>
      <c r="S67" s="114"/>
    </row>
    <row r="68" spans="1:19" ht="14.25">
      <c r="A68" s="17" t="s">
        <v>18</v>
      </c>
      <c r="B68" s="61" t="s">
        <v>47</v>
      </c>
      <c r="C68" s="114"/>
      <c r="D68" s="120">
        <v>3.686111111111111</v>
      </c>
      <c r="E68" s="120">
        <v>4.477777777777778</v>
      </c>
      <c r="F68" s="120">
        <v>4.780555555555556</v>
      </c>
      <c r="G68" s="120">
        <v>5</v>
      </c>
      <c r="H68" s="120">
        <v>5.269444444444444</v>
      </c>
      <c r="I68" s="120">
        <v>5.958333333333333</v>
      </c>
      <c r="J68" s="120">
        <v>6.5055555555555555</v>
      </c>
      <c r="K68" s="120">
        <v>6.788888888888889</v>
      </c>
      <c r="L68" s="120">
        <v>9.080555555555554</v>
      </c>
      <c r="M68" s="120">
        <v>9.16388888888889</v>
      </c>
      <c r="N68" s="120">
        <v>8.844444444444445</v>
      </c>
      <c r="O68" s="120">
        <v>9.311111111111112</v>
      </c>
      <c r="P68" s="120">
        <v>9.958333333333334</v>
      </c>
      <c r="Q68" s="120">
        <v>11.044444444444444</v>
      </c>
      <c r="R68" s="114"/>
      <c r="S68" s="114"/>
    </row>
    <row r="69" spans="1:33" s="56" customFormat="1" ht="14.25">
      <c r="A69" s="22" t="s">
        <v>19</v>
      </c>
      <c r="B69" s="77" t="s">
        <v>47</v>
      </c>
      <c r="C69" s="115"/>
      <c r="D69" s="118">
        <v>1.4277777777777776</v>
      </c>
      <c r="E69" s="118">
        <v>1.3027777777777778</v>
      </c>
      <c r="F69" s="118">
        <v>1.3416666666666666</v>
      </c>
      <c r="G69" s="118">
        <v>1.4944444444444445</v>
      </c>
      <c r="H69" s="118">
        <v>1.961111111111111</v>
      </c>
      <c r="I69" s="118">
        <v>2.2194444444444446</v>
      </c>
      <c r="J69" s="118">
        <v>2.375</v>
      </c>
      <c r="K69" s="118">
        <v>2.6750000000000003</v>
      </c>
      <c r="L69" s="118">
        <v>3.1638888888888888</v>
      </c>
      <c r="M69" s="118">
        <v>2.8361111111111112</v>
      </c>
      <c r="N69" s="118">
        <v>2.7777777777777777</v>
      </c>
      <c r="O69" s="118">
        <v>3.4916666666666667</v>
      </c>
      <c r="P69" s="118">
        <v>3.6638888888888888</v>
      </c>
      <c r="Q69" s="118">
        <v>3.861111111111111</v>
      </c>
      <c r="R69" s="115"/>
      <c r="S69" s="115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19" ht="14.25">
      <c r="A70" s="17" t="s">
        <v>20</v>
      </c>
      <c r="B70" s="61" t="s">
        <v>47</v>
      </c>
      <c r="C70" s="114"/>
      <c r="D70" s="120" t="s">
        <v>105</v>
      </c>
      <c r="E70" s="120" t="s">
        <v>105</v>
      </c>
      <c r="F70" s="120" t="s">
        <v>105</v>
      </c>
      <c r="G70" s="120" t="s">
        <v>105</v>
      </c>
      <c r="H70" s="120" t="s">
        <v>105</v>
      </c>
      <c r="I70" s="120" t="s">
        <v>105</v>
      </c>
      <c r="J70" s="120" t="s">
        <v>105</v>
      </c>
      <c r="K70" s="120" t="s">
        <v>105</v>
      </c>
      <c r="L70" s="120" t="s">
        <v>105</v>
      </c>
      <c r="M70" s="120" t="s">
        <v>105</v>
      </c>
      <c r="N70" s="120" t="s">
        <v>105</v>
      </c>
      <c r="O70" s="120" t="s">
        <v>105</v>
      </c>
      <c r="P70" s="120" t="s">
        <v>105</v>
      </c>
      <c r="Q70" s="120" t="s">
        <v>105</v>
      </c>
      <c r="R70" s="114"/>
      <c r="S70" s="114"/>
    </row>
    <row r="71" spans="1:19" ht="14.25">
      <c r="A71" s="17" t="s">
        <v>21</v>
      </c>
      <c r="B71" s="61" t="s">
        <v>47</v>
      </c>
      <c r="C71" s="114"/>
      <c r="D71" s="120">
        <v>2.5194444444444444</v>
      </c>
      <c r="E71" s="120">
        <v>2.886111111111111</v>
      </c>
      <c r="F71" s="120">
        <v>3.238888888888889</v>
      </c>
      <c r="G71" s="120">
        <v>3.091666666666667</v>
      </c>
      <c r="H71" s="120">
        <v>3.1194444444444445</v>
      </c>
      <c r="I71" s="120">
        <v>3.302777777777778</v>
      </c>
      <c r="J71" s="120">
        <v>4.022222222222222</v>
      </c>
      <c r="K71" s="120">
        <v>4.444444444444445</v>
      </c>
      <c r="L71" s="120">
        <v>5.219444444444444</v>
      </c>
      <c r="M71" s="120">
        <v>5.8</v>
      </c>
      <c r="N71" s="120">
        <v>5.513888888888889</v>
      </c>
      <c r="O71" s="120">
        <v>6.133333333333333</v>
      </c>
      <c r="P71" s="120">
        <v>6.566666666666666</v>
      </c>
      <c r="Q71" s="120">
        <v>6.191666666666666</v>
      </c>
      <c r="R71" s="114"/>
      <c r="S71" s="114"/>
    </row>
    <row r="72" spans="1:19" ht="14.25">
      <c r="A72" s="17" t="s">
        <v>22</v>
      </c>
      <c r="B72" s="61" t="s">
        <v>47</v>
      </c>
      <c r="C72" s="114"/>
      <c r="D72" s="120" t="s">
        <v>104</v>
      </c>
      <c r="E72" s="120" t="s">
        <v>104</v>
      </c>
      <c r="F72" s="120">
        <v>1.1111111111111112</v>
      </c>
      <c r="G72" s="120">
        <v>1.1333333333333333</v>
      </c>
      <c r="H72" s="120">
        <v>1.161111111111111</v>
      </c>
      <c r="I72" s="120">
        <v>1.2888888888888888</v>
      </c>
      <c r="J72" s="120">
        <v>1.3972222222222224</v>
      </c>
      <c r="K72" s="120">
        <v>1.3527777777777779</v>
      </c>
      <c r="L72" s="120">
        <v>1.2777777777777777</v>
      </c>
      <c r="M72" s="120">
        <v>1.2444444444444445</v>
      </c>
      <c r="N72" s="120">
        <v>1.4055555555555554</v>
      </c>
      <c r="O72" s="120">
        <v>2.833333333333333</v>
      </c>
      <c r="P72" s="120">
        <v>6.833333333333334</v>
      </c>
      <c r="Q72" s="120">
        <v>7.608333333333333</v>
      </c>
      <c r="R72" s="114"/>
      <c r="S72" s="114"/>
    </row>
    <row r="73" spans="1:19" ht="14.25">
      <c r="A73" s="17" t="s">
        <v>23</v>
      </c>
      <c r="B73" s="61" t="s">
        <v>47</v>
      </c>
      <c r="C73" s="114"/>
      <c r="D73" s="120">
        <v>0.6861111111111111</v>
      </c>
      <c r="E73" s="120">
        <v>0.7694444444444444</v>
      </c>
      <c r="F73" s="120">
        <v>0.7777777777777777</v>
      </c>
      <c r="G73" s="120">
        <v>1.4749999999999999</v>
      </c>
      <c r="H73" s="120">
        <v>2.5027777777777778</v>
      </c>
      <c r="I73" s="120">
        <v>2.9083333333333337</v>
      </c>
      <c r="J73" s="120">
        <v>3.7472222222222222</v>
      </c>
      <c r="K73" s="120">
        <v>3.758333333333333</v>
      </c>
      <c r="L73" s="120">
        <v>3.9888888888888885</v>
      </c>
      <c r="M73" s="120">
        <v>4.205555555555556</v>
      </c>
      <c r="N73" s="120">
        <v>3.9722222222222223</v>
      </c>
      <c r="O73" s="120">
        <v>4.508333333333334</v>
      </c>
      <c r="P73" s="120">
        <v>4.841666666666667</v>
      </c>
      <c r="Q73" s="120">
        <v>4.8500000000000005</v>
      </c>
      <c r="R73" s="114"/>
      <c r="S73" s="114"/>
    </row>
    <row r="74" spans="1:19" ht="14.25">
      <c r="A74" s="17" t="s">
        <v>73</v>
      </c>
      <c r="B74" s="61" t="s">
        <v>47</v>
      </c>
      <c r="C74" s="114"/>
      <c r="D74" s="120" t="s">
        <v>104</v>
      </c>
      <c r="E74" s="120" t="s">
        <v>104</v>
      </c>
      <c r="F74" s="120" t="s">
        <v>104</v>
      </c>
      <c r="G74" s="120" t="s">
        <v>104</v>
      </c>
      <c r="H74" s="120" t="s">
        <v>104</v>
      </c>
      <c r="I74" s="120" t="s">
        <v>104</v>
      </c>
      <c r="J74" s="120" t="s">
        <v>104</v>
      </c>
      <c r="K74" s="120" t="s">
        <v>104</v>
      </c>
      <c r="L74" s="120">
        <v>5.794444444444444</v>
      </c>
      <c r="M74" s="120">
        <v>5.730555555555555</v>
      </c>
      <c r="N74" s="120">
        <v>6.194444444444445</v>
      </c>
      <c r="O74" s="120">
        <v>7.236111111111111</v>
      </c>
      <c r="P74" s="120">
        <v>7.936111111111111</v>
      </c>
      <c r="Q74" s="120">
        <v>7.816666666666666</v>
      </c>
      <c r="R74" s="114"/>
      <c r="S74" s="114"/>
    </row>
    <row r="75" spans="1:19" ht="14.25">
      <c r="A75" s="17" t="s">
        <v>24</v>
      </c>
      <c r="B75" s="61" t="s">
        <v>47</v>
      </c>
      <c r="C75" s="114"/>
      <c r="D75" s="120">
        <v>2.3944444444444444</v>
      </c>
      <c r="E75" s="120">
        <v>2.5277777777777777</v>
      </c>
      <c r="F75" s="120">
        <v>2.369444444444444</v>
      </c>
      <c r="G75" s="120">
        <v>2.3027777777777776</v>
      </c>
      <c r="H75" s="120">
        <v>2.2472222222222222</v>
      </c>
      <c r="I75" s="120">
        <v>2.375</v>
      </c>
      <c r="J75" s="120">
        <v>2.702777777777778</v>
      </c>
      <c r="K75" s="120">
        <v>2.863888888888889</v>
      </c>
      <c r="L75" s="120">
        <v>3.213888888888889</v>
      </c>
      <c r="M75" s="120">
        <v>3.105555555555555</v>
      </c>
      <c r="N75" s="120">
        <v>3.1444444444444444</v>
      </c>
      <c r="O75" s="120">
        <v>3.8527777777777774</v>
      </c>
      <c r="P75" s="120">
        <v>5.152777777777778</v>
      </c>
      <c r="Q75" s="120">
        <v>5.852777777777778</v>
      </c>
      <c r="R75" s="114"/>
      <c r="S75" s="114"/>
    </row>
    <row r="76" spans="1:19" ht="14.25">
      <c r="A76" s="17" t="s">
        <v>25</v>
      </c>
      <c r="B76" s="61" t="s">
        <v>47</v>
      </c>
      <c r="C76" s="114"/>
      <c r="D76" s="120" t="s">
        <v>104</v>
      </c>
      <c r="E76" s="120" t="s">
        <v>104</v>
      </c>
      <c r="F76" s="120" t="s">
        <v>104</v>
      </c>
      <c r="G76" s="120" t="s">
        <v>104</v>
      </c>
      <c r="H76" s="120" t="s">
        <v>104</v>
      </c>
      <c r="I76" s="120" t="s">
        <v>104</v>
      </c>
      <c r="J76" s="120" t="s">
        <v>104</v>
      </c>
      <c r="K76" s="120">
        <v>10.963888888888889</v>
      </c>
      <c r="L76" s="120">
        <v>12.197222222222221</v>
      </c>
      <c r="M76" s="120">
        <v>12.483333333333333</v>
      </c>
      <c r="N76" s="120">
        <v>12.466666666666667</v>
      </c>
      <c r="O76" s="120">
        <v>14.822222222222221</v>
      </c>
      <c r="P76" s="120">
        <v>15.705555555555556</v>
      </c>
      <c r="Q76" s="120">
        <v>15.341666666666665</v>
      </c>
      <c r="R76" s="114"/>
      <c r="S76" s="114"/>
    </row>
    <row r="77" spans="1:19" ht="14.25">
      <c r="A77" s="17" t="s">
        <v>69</v>
      </c>
      <c r="B77" s="61" t="s">
        <v>47</v>
      </c>
      <c r="C77" s="114"/>
      <c r="D77" s="120">
        <v>0.6666666666666666</v>
      </c>
      <c r="E77" s="120">
        <v>0.8194444444444444</v>
      </c>
      <c r="F77" s="120">
        <v>0.7944444444444444</v>
      </c>
      <c r="G77" s="120">
        <v>0.7694444444444444</v>
      </c>
      <c r="H77" s="120">
        <v>0.7833333333333332</v>
      </c>
      <c r="I77" s="120">
        <v>0.8611111111111112</v>
      </c>
      <c r="J77" s="120">
        <v>1.036111111111111</v>
      </c>
      <c r="K77" s="120">
        <v>1.1916666666666667</v>
      </c>
      <c r="L77" s="120">
        <v>1.7694444444444444</v>
      </c>
      <c r="M77" s="120">
        <v>1.7249999999999999</v>
      </c>
      <c r="N77" s="120">
        <v>2.433333333333333</v>
      </c>
      <c r="O77" s="120">
        <v>2.672222222222222</v>
      </c>
      <c r="P77" s="120">
        <v>2.833333333333333</v>
      </c>
      <c r="Q77" s="120">
        <v>2.880555555555555</v>
      </c>
      <c r="R77" s="114"/>
      <c r="S77" s="114"/>
    </row>
    <row r="78" spans="1:19" ht="14.25">
      <c r="A78" s="17" t="s">
        <v>26</v>
      </c>
      <c r="B78" s="61" t="s">
        <v>47</v>
      </c>
      <c r="C78" s="114"/>
      <c r="D78" s="120">
        <v>1.0138888888888888</v>
      </c>
      <c r="E78" s="120">
        <v>2.5</v>
      </c>
      <c r="F78" s="120">
        <v>2.4027777777777777</v>
      </c>
      <c r="G78" s="120">
        <v>1.8777777777777778</v>
      </c>
      <c r="H78" s="120">
        <v>1.663888888888889</v>
      </c>
      <c r="I78" s="120">
        <v>2.1305555555555555</v>
      </c>
      <c r="J78" s="120">
        <v>2.5583333333333336</v>
      </c>
      <c r="K78" s="120">
        <v>2.8444444444444446</v>
      </c>
      <c r="L78" s="120">
        <v>3.505555555555555</v>
      </c>
      <c r="M78" s="120">
        <v>3.530555555555556</v>
      </c>
      <c r="N78" s="120">
        <v>3.058333333333333</v>
      </c>
      <c r="O78" s="120">
        <v>3.0388888888888888</v>
      </c>
      <c r="P78" s="120">
        <v>3.6944444444444446</v>
      </c>
      <c r="Q78" s="120" t="s">
        <v>104</v>
      </c>
      <c r="R78" s="114"/>
      <c r="S78" s="114"/>
    </row>
    <row r="79" spans="1:19" ht="14.25">
      <c r="A79" s="17" t="s">
        <v>27</v>
      </c>
      <c r="B79" s="61" t="s">
        <v>47</v>
      </c>
      <c r="C79" s="114"/>
      <c r="D79" s="120">
        <v>0.3472222222222222</v>
      </c>
      <c r="E79" s="120">
        <v>0.3611111111111111</v>
      </c>
      <c r="F79" s="120">
        <v>0.3833333333333333</v>
      </c>
      <c r="G79" s="120">
        <v>0.3833333333333333</v>
      </c>
      <c r="H79" s="120">
        <v>0.41388888888888886</v>
      </c>
      <c r="I79" s="120">
        <v>0.4444444444444445</v>
      </c>
      <c r="J79" s="120">
        <v>0.5833333333333334</v>
      </c>
      <c r="K79" s="120">
        <v>0.5777777777777778</v>
      </c>
      <c r="L79" s="120">
        <v>0.6833333333333333</v>
      </c>
      <c r="M79" s="120">
        <v>0.7666666666666666</v>
      </c>
      <c r="N79" s="120">
        <v>0.7</v>
      </c>
      <c r="O79" s="120">
        <v>0.7972222222222223</v>
      </c>
      <c r="P79" s="120">
        <v>0.875</v>
      </c>
      <c r="Q79" s="120">
        <v>0.9361111111111111</v>
      </c>
      <c r="R79" s="114"/>
      <c r="S79" s="114"/>
    </row>
    <row r="80" spans="1:19" ht="14.25">
      <c r="A80" s="17" t="s">
        <v>28</v>
      </c>
      <c r="B80" s="61" t="s">
        <v>47</v>
      </c>
      <c r="C80" s="114"/>
      <c r="D80" s="120" t="s">
        <v>104</v>
      </c>
      <c r="E80" s="120" t="s">
        <v>104</v>
      </c>
      <c r="F80" s="120" t="s">
        <v>104</v>
      </c>
      <c r="G80" s="120" t="s">
        <v>104</v>
      </c>
      <c r="H80" s="120" t="s">
        <v>104</v>
      </c>
      <c r="I80" s="120" t="s">
        <v>104</v>
      </c>
      <c r="J80" s="120" t="s">
        <v>104</v>
      </c>
      <c r="K80" s="120" t="s">
        <v>104</v>
      </c>
      <c r="L80" s="120" t="s">
        <v>104</v>
      </c>
      <c r="M80" s="120" t="s">
        <v>104</v>
      </c>
      <c r="N80" s="120" t="s">
        <v>104</v>
      </c>
      <c r="O80" s="120" t="s">
        <v>104</v>
      </c>
      <c r="P80" s="120" t="s">
        <v>104</v>
      </c>
      <c r="Q80" s="120" t="s">
        <v>104</v>
      </c>
      <c r="R80" s="114"/>
      <c r="S80" s="114"/>
    </row>
    <row r="82" ht="14.25">
      <c r="A82" s="3" t="s">
        <v>55</v>
      </c>
    </row>
    <row r="83" ht="14.25">
      <c r="A83" s="3" t="s">
        <v>56</v>
      </c>
    </row>
    <row r="84" ht="14.25">
      <c r="A84" s="3" t="s">
        <v>58</v>
      </c>
    </row>
    <row r="85" ht="14.25">
      <c r="A85" s="3" t="s">
        <v>57</v>
      </c>
    </row>
    <row r="86" ht="14.25">
      <c r="A86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87"/>
  <sheetViews>
    <sheetView zoomScale="85" zoomScaleNormal="85" workbookViewId="0" topLeftCell="I7">
      <selection activeCell="Q35" sqref="Q35:R35"/>
    </sheetView>
  </sheetViews>
  <sheetFormatPr defaultColWidth="8.625" defaultRowHeight="14.25"/>
  <cols>
    <col min="1" max="1" width="26.50390625" style="3" customWidth="1"/>
    <col min="2" max="2" width="32.50390625" style="61" customWidth="1"/>
    <col min="3" max="3" width="9.125" style="3" customWidth="1"/>
    <col min="4" max="20" width="9.625" style="15" customWidth="1"/>
    <col min="21" max="25" width="7.00390625" style="15" bestFit="1" customWidth="1"/>
    <col min="26" max="26" width="7.375" style="15" bestFit="1" customWidth="1"/>
    <col min="27" max="34" width="7.00390625" style="15" bestFit="1" customWidth="1"/>
    <col min="35" max="16384" width="8.625" style="2" customWidth="1"/>
  </cols>
  <sheetData>
    <row r="1" spans="1:34" ht="1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41"/>
      <c r="E4" s="41"/>
      <c r="F4" s="41"/>
      <c r="G4" s="41"/>
      <c r="H4" s="41"/>
      <c r="I4" s="4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41"/>
      <c r="E5" s="41"/>
      <c r="F5" s="41"/>
      <c r="G5" s="41"/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/>
      <c r="E6" s="126"/>
      <c r="F6" s="126"/>
      <c r="G6" s="126"/>
      <c r="H6" s="126"/>
      <c r="I6" s="1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100</v>
      </c>
      <c r="B7" s="62"/>
      <c r="C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4" s="66" customFormat="1" ht="14.25">
      <c r="A9" s="129" t="s">
        <v>0</v>
      </c>
      <c r="B9" s="130"/>
      <c r="C9" s="124"/>
      <c r="D9" s="65">
        <v>2000</v>
      </c>
      <c r="E9" s="65">
        <f aca="true" t="shared" si="0" ref="E9:R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>
        <f t="shared" si="0"/>
        <v>2014</v>
      </c>
      <c r="S9" s="65"/>
      <c r="T9" s="65"/>
      <c r="U9" s="65"/>
      <c r="V9" s="65"/>
      <c r="W9" s="65"/>
      <c r="X9" s="65"/>
    </row>
    <row r="10" spans="1:34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25" customHeight="1">
      <c r="A11" s="106" t="s">
        <v>91</v>
      </c>
      <c r="B11" s="64" t="s">
        <v>92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25">
      <c r="A12" s="22" t="s">
        <v>45</v>
      </c>
      <c r="B12" s="64" t="s">
        <v>49</v>
      </c>
      <c r="C12" s="117"/>
      <c r="D12" s="118">
        <v>104.725</v>
      </c>
      <c r="E12" s="118">
        <v>108.892</v>
      </c>
      <c r="F12" s="118">
        <v>109.677</v>
      </c>
      <c r="G12" s="118">
        <v>113.267</v>
      </c>
      <c r="H12" s="118">
        <v>116.205</v>
      </c>
      <c r="I12" s="118">
        <v>121.642</v>
      </c>
      <c r="J12" s="118">
        <v>132.245</v>
      </c>
      <c r="K12" s="118">
        <v>135.859</v>
      </c>
      <c r="L12" s="118">
        <v>146.931</v>
      </c>
      <c r="M12" s="118">
        <v>151.57</v>
      </c>
      <c r="N12" s="118">
        <v>154.155</v>
      </c>
      <c r="O12" s="118">
        <v>160.716</v>
      </c>
      <c r="P12" s="118">
        <v>163.409</v>
      </c>
      <c r="Q12" s="118">
        <v>169.525</v>
      </c>
      <c r="R12" s="118">
        <v>180.062</v>
      </c>
      <c r="S12" s="109"/>
      <c r="T12" s="109"/>
      <c r="U12" s="12"/>
      <c r="V12" s="12"/>
      <c r="W12" s="12"/>
      <c r="X12" s="1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4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2"/>
      <c r="V13" s="12"/>
      <c r="W13" s="12"/>
      <c r="X13" s="1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4.25">
      <c r="A14" s="17" t="s">
        <v>2</v>
      </c>
      <c r="B14" s="61" t="s">
        <v>99</v>
      </c>
      <c r="C14" s="114"/>
      <c r="D14" s="120">
        <v>83.275</v>
      </c>
      <c r="E14" s="120">
        <v>91.664</v>
      </c>
      <c r="F14" s="120">
        <v>91.733</v>
      </c>
      <c r="G14" s="120">
        <v>93.598</v>
      </c>
      <c r="H14" s="120">
        <v>97.894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20" t="s">
        <v>104</v>
      </c>
      <c r="S14" s="109"/>
      <c r="T14" s="109"/>
      <c r="U14" s="12"/>
      <c r="V14" s="12"/>
      <c r="W14" s="12"/>
      <c r="X14" s="1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4.25">
      <c r="A15" s="17" t="s">
        <v>3</v>
      </c>
      <c r="B15" s="61" t="s">
        <v>99</v>
      </c>
      <c r="C15" s="114"/>
      <c r="D15" s="120">
        <v>141.697</v>
      </c>
      <c r="E15" s="120">
        <v>144.407</v>
      </c>
      <c r="F15" s="120">
        <v>153.958</v>
      </c>
      <c r="G15" s="120">
        <v>152.601</v>
      </c>
      <c r="H15" s="120">
        <v>162.741</v>
      </c>
      <c r="I15" s="120">
        <v>158.168</v>
      </c>
      <c r="J15" s="120">
        <v>162.385</v>
      </c>
      <c r="K15" s="120">
        <v>179.844</v>
      </c>
      <c r="L15" s="120">
        <v>206.219</v>
      </c>
      <c r="M15" s="120">
        <v>218.013</v>
      </c>
      <c r="N15" s="120">
        <v>231.15</v>
      </c>
      <c r="O15" s="120">
        <v>234.723</v>
      </c>
      <c r="P15" s="120">
        <v>235.58</v>
      </c>
      <c r="Q15" s="120">
        <v>242.706</v>
      </c>
      <c r="R15" s="120">
        <v>238.042</v>
      </c>
      <c r="S15" s="109"/>
      <c r="T15" s="109"/>
      <c r="U15" s="12"/>
      <c r="V15" s="12"/>
      <c r="W15" s="12"/>
      <c r="X15" s="1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4.25">
      <c r="A16" s="17" t="s">
        <v>4</v>
      </c>
      <c r="B16" s="61" t="s">
        <v>99</v>
      </c>
      <c r="C16" s="114"/>
      <c r="D16" s="120">
        <v>161.14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208.014</v>
      </c>
      <c r="M16" s="120">
        <v>195.053</v>
      </c>
      <c r="N16" s="120">
        <v>204.765</v>
      </c>
      <c r="O16" s="120">
        <v>226.231</v>
      </c>
      <c r="P16" s="120">
        <v>230.771</v>
      </c>
      <c r="Q16" s="120">
        <v>233.718</v>
      </c>
      <c r="R16" s="120">
        <v>218.453</v>
      </c>
      <c r="S16" s="109"/>
      <c r="T16" s="109"/>
      <c r="U16" s="12"/>
      <c r="V16" s="12"/>
      <c r="W16" s="12"/>
      <c r="X16" s="1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4.25">
      <c r="A17" s="17" t="s">
        <v>5</v>
      </c>
      <c r="B17" s="61" t="s">
        <v>99</v>
      </c>
      <c r="C17" s="114"/>
      <c r="D17" s="120">
        <v>64.034</v>
      </c>
      <c r="E17" s="120">
        <v>66.661</v>
      </c>
      <c r="F17" s="120">
        <v>68.818</v>
      </c>
      <c r="G17" s="120">
        <v>69.963</v>
      </c>
      <c r="H17" s="120">
        <v>71.308</v>
      </c>
      <c r="I17" s="120">
        <v>75.558</v>
      </c>
      <c r="J17" s="120">
        <v>77.546</v>
      </c>
      <c r="K17" s="120">
        <v>78.184</v>
      </c>
      <c r="L17" s="120">
        <v>78.095</v>
      </c>
      <c r="M17" s="120">
        <v>78.668</v>
      </c>
      <c r="N17" s="120">
        <v>78.723</v>
      </c>
      <c r="O17" s="120">
        <v>83.716</v>
      </c>
      <c r="P17" s="120">
        <v>83.854</v>
      </c>
      <c r="Q17" s="120">
        <v>85.565</v>
      </c>
      <c r="R17" s="120" t="s">
        <v>104</v>
      </c>
      <c r="S17" s="109"/>
      <c r="T17" s="109"/>
      <c r="U17" s="12"/>
      <c r="V17" s="12"/>
      <c r="W17" s="12"/>
      <c r="X17" s="1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 customHeight="1">
      <c r="A18" s="17" t="s">
        <v>70</v>
      </c>
      <c r="B18" s="61" t="s">
        <v>99</v>
      </c>
      <c r="C18" s="114"/>
      <c r="D18" s="120">
        <v>160.856</v>
      </c>
      <c r="E18" s="120">
        <v>177.654</v>
      </c>
      <c r="F18" s="120">
        <v>183.6</v>
      </c>
      <c r="G18" s="120">
        <v>188.454</v>
      </c>
      <c r="H18" s="120">
        <v>184.124</v>
      </c>
      <c r="I18" s="120">
        <v>200.661</v>
      </c>
      <c r="J18" s="120">
        <v>223.966</v>
      </c>
      <c r="K18" s="120">
        <v>265.403</v>
      </c>
      <c r="L18" s="120">
        <v>348.865</v>
      </c>
      <c r="M18" s="120">
        <v>337.498</v>
      </c>
      <c r="N18" s="120">
        <v>298.034</v>
      </c>
      <c r="O18" s="120">
        <v>292.807</v>
      </c>
      <c r="P18" s="120">
        <v>257.193</v>
      </c>
      <c r="Q18" s="120">
        <v>240.457</v>
      </c>
      <c r="R18" s="120">
        <v>234.802</v>
      </c>
      <c r="S18" s="112"/>
      <c r="T18" s="112"/>
      <c r="U18" s="12"/>
      <c r="V18" s="14"/>
      <c r="W18" s="12"/>
      <c r="X18" s="1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17" t="s">
        <v>6</v>
      </c>
      <c r="B19" s="61" t="s">
        <v>99</v>
      </c>
      <c r="C19" s="114"/>
      <c r="D19" s="120">
        <v>147.83</v>
      </c>
      <c r="E19" s="120">
        <v>159.693</v>
      </c>
      <c r="F19" s="120">
        <v>173.896</v>
      </c>
      <c r="G19" s="120">
        <v>169.825</v>
      </c>
      <c r="H19" s="120">
        <v>174.303</v>
      </c>
      <c r="I19" s="120">
        <v>176.722</v>
      </c>
      <c r="J19" s="120">
        <v>196.736</v>
      </c>
      <c r="K19" s="120">
        <v>212.282</v>
      </c>
      <c r="L19" s="120">
        <v>229.281</v>
      </c>
      <c r="M19" s="120">
        <v>263.331</v>
      </c>
      <c r="N19" s="120">
        <v>253.698</v>
      </c>
      <c r="O19" s="120">
        <v>277.654</v>
      </c>
      <c r="P19" s="120">
        <v>289.428</v>
      </c>
      <c r="Q19" s="120">
        <v>300.229</v>
      </c>
      <c r="R19" s="120">
        <v>267.539</v>
      </c>
      <c r="S19" s="109"/>
      <c r="T19" s="109"/>
      <c r="U19" s="12"/>
      <c r="V19" s="12"/>
      <c r="W19" s="14"/>
      <c r="X19" s="14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17" t="s">
        <v>7</v>
      </c>
      <c r="B20" s="61" t="s">
        <v>99</v>
      </c>
      <c r="C20" s="114"/>
      <c r="D20" s="120">
        <v>189.995</v>
      </c>
      <c r="E20" s="120">
        <v>191.702</v>
      </c>
      <c r="F20" s="120">
        <v>198.248</v>
      </c>
      <c r="G20" s="120">
        <v>197.814</v>
      </c>
      <c r="H20" s="120">
        <v>201.765</v>
      </c>
      <c r="I20" s="120">
        <v>205.598</v>
      </c>
      <c r="J20" s="120">
        <v>230.004</v>
      </c>
      <c r="K20" s="120">
        <v>227.471</v>
      </c>
      <c r="L20" s="120">
        <v>252.238</v>
      </c>
      <c r="M20" s="120">
        <v>249.592</v>
      </c>
      <c r="N20" s="120">
        <v>258.282</v>
      </c>
      <c r="O20" s="120">
        <v>288.477</v>
      </c>
      <c r="P20" s="120">
        <v>289.656</v>
      </c>
      <c r="Q20" s="120">
        <v>288.397</v>
      </c>
      <c r="R20" s="120">
        <v>297.234</v>
      </c>
      <c r="S20" s="109"/>
      <c r="T20" s="109"/>
      <c r="U20" s="12"/>
      <c r="V20" s="12"/>
      <c r="W20" s="12"/>
      <c r="X20" s="1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17" t="s">
        <v>71</v>
      </c>
      <c r="B21" s="61" t="s">
        <v>99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145.879</v>
      </c>
      <c r="M21" s="120">
        <v>169.807</v>
      </c>
      <c r="N21" s="120">
        <v>183.04</v>
      </c>
      <c r="O21" s="120">
        <v>187.347</v>
      </c>
      <c r="P21" s="120">
        <v>200.534</v>
      </c>
      <c r="Q21" s="120">
        <v>239.116</v>
      </c>
      <c r="R21" s="120">
        <v>230.7</v>
      </c>
      <c r="S21" s="114"/>
      <c r="T21" s="114"/>
      <c r="U21" s="12"/>
      <c r="W21" s="12"/>
      <c r="X21" s="1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17" t="s">
        <v>8</v>
      </c>
      <c r="B22" s="61" t="s">
        <v>99</v>
      </c>
      <c r="C22" s="114"/>
      <c r="D22" s="120">
        <v>84.875</v>
      </c>
      <c r="E22" s="120">
        <v>84.958</v>
      </c>
      <c r="F22" s="120">
        <v>89.508</v>
      </c>
      <c r="G22" s="120">
        <v>98.108</v>
      </c>
      <c r="H22" s="120">
        <v>101.549</v>
      </c>
      <c r="I22" s="120">
        <v>99.567</v>
      </c>
      <c r="J22" s="120">
        <v>107.382</v>
      </c>
      <c r="K22" s="120">
        <v>112.831</v>
      </c>
      <c r="L22" s="120">
        <v>128.51</v>
      </c>
      <c r="M22" s="120">
        <v>138.469</v>
      </c>
      <c r="N22" s="120">
        <v>145.37</v>
      </c>
      <c r="O22" s="120">
        <v>169.134</v>
      </c>
      <c r="P22" s="120">
        <v>165.188</v>
      </c>
      <c r="Q22" s="120">
        <v>163.579</v>
      </c>
      <c r="R22" s="120">
        <v>163.272</v>
      </c>
      <c r="S22" s="114"/>
      <c r="T22" s="114"/>
      <c r="U22" s="14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>
      <c r="A23" s="17" t="s">
        <v>9</v>
      </c>
      <c r="B23" s="61" t="s">
        <v>99</v>
      </c>
      <c r="C23" s="114"/>
      <c r="D23" s="120">
        <v>117.514</v>
      </c>
      <c r="E23" s="120">
        <v>119.708</v>
      </c>
      <c r="F23" s="120">
        <v>122.545</v>
      </c>
      <c r="G23" s="120">
        <v>119.649</v>
      </c>
      <c r="H23" s="120">
        <v>121.311</v>
      </c>
      <c r="I23" s="120">
        <v>123.451</v>
      </c>
      <c r="J23" s="120">
        <v>127.021</v>
      </c>
      <c r="K23" s="120">
        <v>127.894</v>
      </c>
      <c r="L23" s="120">
        <v>127.403</v>
      </c>
      <c r="M23" s="120">
        <v>133.12</v>
      </c>
      <c r="N23" s="120">
        <v>145.63</v>
      </c>
      <c r="O23" s="120">
        <v>159.251</v>
      </c>
      <c r="P23" s="120">
        <v>159.666</v>
      </c>
      <c r="Q23" s="120">
        <v>170.547</v>
      </c>
      <c r="R23" s="120">
        <v>184.088</v>
      </c>
      <c r="S23" s="109"/>
      <c r="T23" s="109"/>
      <c r="U23" s="12"/>
      <c r="V23" s="1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>
      <c r="A24" s="17" t="s">
        <v>10</v>
      </c>
      <c r="B24" s="61" t="s">
        <v>99</v>
      </c>
      <c r="C24" s="114"/>
      <c r="D24" s="120">
        <v>135.441</v>
      </c>
      <c r="E24" s="120">
        <v>144.715</v>
      </c>
      <c r="F24" s="120">
        <v>152.717</v>
      </c>
      <c r="G24" s="120">
        <v>169.615</v>
      </c>
      <c r="H24" s="120">
        <v>177.408</v>
      </c>
      <c r="I24" s="120">
        <v>197.259</v>
      </c>
      <c r="J24" s="120">
        <v>211.121</v>
      </c>
      <c r="K24" s="120">
        <v>231.284</v>
      </c>
      <c r="L24" s="120">
        <v>272.038</v>
      </c>
      <c r="M24" s="120">
        <v>282.769</v>
      </c>
      <c r="N24" s="120">
        <v>302.146</v>
      </c>
      <c r="O24" s="120">
        <v>322.574</v>
      </c>
      <c r="P24" s="120">
        <v>335.472</v>
      </c>
      <c r="Q24" s="120">
        <v>367.855</v>
      </c>
      <c r="R24" s="120">
        <v>373.401</v>
      </c>
      <c r="S24" s="109"/>
      <c r="T24" s="109"/>
      <c r="U24" s="12"/>
      <c r="V24" s="12"/>
      <c r="W24" s="12"/>
      <c r="X24" s="1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4.25">
      <c r="A25" s="17" t="s">
        <v>72</v>
      </c>
      <c r="B25" s="61" t="s">
        <v>99</v>
      </c>
      <c r="C25" s="114"/>
      <c r="D25" s="120">
        <v>111.716</v>
      </c>
      <c r="E25" s="120">
        <v>116.919</v>
      </c>
      <c r="F25" s="120">
        <v>123.49</v>
      </c>
      <c r="G25" s="120">
        <v>123.448</v>
      </c>
      <c r="H25" s="120">
        <v>123.691</v>
      </c>
      <c r="I25" s="120">
        <v>126.464</v>
      </c>
      <c r="J25" s="120" t="s">
        <v>104</v>
      </c>
      <c r="K25" s="120" t="s">
        <v>104</v>
      </c>
      <c r="L25" s="120">
        <v>153.065</v>
      </c>
      <c r="M25" s="120">
        <v>156.709</v>
      </c>
      <c r="N25" s="120">
        <v>170.429</v>
      </c>
      <c r="O25" s="120">
        <v>177.671</v>
      </c>
      <c r="P25" s="120">
        <v>204.27</v>
      </c>
      <c r="Q25" s="120">
        <v>252.886</v>
      </c>
      <c r="R25" s="120">
        <v>285.912</v>
      </c>
      <c r="S25" s="109"/>
      <c r="T25" s="109"/>
      <c r="V25" s="12"/>
      <c r="W25" s="12"/>
      <c r="X25" s="1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25">
      <c r="A26" s="17" t="s">
        <v>11</v>
      </c>
      <c r="B26" s="61" t="s">
        <v>99</v>
      </c>
      <c r="C26" s="114"/>
      <c r="D26" s="120">
        <v>170.963</v>
      </c>
      <c r="E26" s="120">
        <v>177.019</v>
      </c>
      <c r="F26" s="120">
        <v>178.9</v>
      </c>
      <c r="G26" s="120">
        <v>190.154</v>
      </c>
      <c r="H26" s="120">
        <v>214.838</v>
      </c>
      <c r="I26" s="120">
        <v>226.687</v>
      </c>
      <c r="J26" s="120">
        <v>236.127</v>
      </c>
      <c r="K26" s="120">
        <v>263.266</v>
      </c>
      <c r="L26" s="120">
        <v>298.708</v>
      </c>
      <c r="M26" s="120">
        <v>331.896</v>
      </c>
      <c r="N26" s="120">
        <v>362.038</v>
      </c>
      <c r="O26" s="120">
        <v>351.742</v>
      </c>
      <c r="P26" s="120">
        <v>358.759</v>
      </c>
      <c r="Q26" s="120">
        <v>314.769</v>
      </c>
      <c r="R26" s="120">
        <v>282.922</v>
      </c>
      <c r="S26" s="109"/>
      <c r="T26" s="109"/>
      <c r="V26" s="12"/>
      <c r="W26" s="12"/>
      <c r="X26" s="1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4.25">
      <c r="A27" s="17" t="s">
        <v>12</v>
      </c>
      <c r="B27" s="61" t="s">
        <v>99</v>
      </c>
      <c r="C27" s="114"/>
      <c r="D27" s="120">
        <v>114.415</v>
      </c>
      <c r="E27" s="120">
        <v>106.198</v>
      </c>
      <c r="F27" s="120">
        <v>112.959</v>
      </c>
      <c r="G27" s="120">
        <v>127.681</v>
      </c>
      <c r="H27" s="120">
        <v>138.226</v>
      </c>
      <c r="I27" s="120">
        <v>153.43</v>
      </c>
      <c r="J27" s="120">
        <v>161.646</v>
      </c>
      <c r="K27" s="120">
        <v>185.485</v>
      </c>
      <c r="L27" s="120">
        <v>192.04</v>
      </c>
      <c r="M27" s="120">
        <v>205.778</v>
      </c>
      <c r="N27" s="120">
        <v>208.289</v>
      </c>
      <c r="O27" s="120">
        <v>224.108</v>
      </c>
      <c r="P27" s="120">
        <v>252.634</v>
      </c>
      <c r="Q27" s="120">
        <v>264.918</v>
      </c>
      <c r="R27" s="120">
        <v>280.097</v>
      </c>
      <c r="S27" s="114"/>
      <c r="T27" s="114"/>
      <c r="U27" s="12"/>
      <c r="W27" s="12"/>
      <c r="X27" s="1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4.25">
      <c r="A28" s="17" t="s">
        <v>74</v>
      </c>
      <c r="B28" s="61" t="s">
        <v>99</v>
      </c>
      <c r="C28" s="114"/>
      <c r="D28" s="120">
        <v>109.98</v>
      </c>
      <c r="E28" s="120">
        <v>109.909</v>
      </c>
      <c r="F28" s="120">
        <v>125.853</v>
      </c>
      <c r="G28" s="120">
        <v>132.72</v>
      </c>
      <c r="H28" s="120">
        <v>139.099</v>
      </c>
      <c r="I28" s="120">
        <v>143.332</v>
      </c>
      <c r="J28" s="120">
        <v>134.501</v>
      </c>
      <c r="K28" s="120">
        <v>136.569</v>
      </c>
      <c r="L28" s="120">
        <v>144.256</v>
      </c>
      <c r="M28" s="120">
        <v>135.5</v>
      </c>
      <c r="N28" s="120">
        <v>131.352</v>
      </c>
      <c r="O28" s="120">
        <v>134.779</v>
      </c>
      <c r="P28" s="120">
        <v>147.262</v>
      </c>
      <c r="Q28" s="120">
        <v>154.486</v>
      </c>
      <c r="R28" s="120" t="s">
        <v>104</v>
      </c>
      <c r="S28" s="112"/>
      <c r="T28" s="112"/>
      <c r="U28" s="12"/>
      <c r="V28" s="14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4.25">
      <c r="A29" s="17" t="s">
        <v>13</v>
      </c>
      <c r="B29" s="61" t="s">
        <v>99</v>
      </c>
      <c r="C29" s="114"/>
      <c r="D29" s="120">
        <v>179.986</v>
      </c>
      <c r="E29" s="120">
        <v>204.388</v>
      </c>
      <c r="F29" s="120">
        <v>195.169</v>
      </c>
      <c r="G29" s="120">
        <v>193.519</v>
      </c>
      <c r="H29" s="120">
        <v>176.514</v>
      </c>
      <c r="I29" s="120">
        <v>183.465</v>
      </c>
      <c r="J29" s="120">
        <v>216.102</v>
      </c>
      <c r="K29" s="120">
        <v>230.133</v>
      </c>
      <c r="L29" s="120">
        <v>264.686</v>
      </c>
      <c r="M29" s="120">
        <v>262.514</v>
      </c>
      <c r="N29" s="120">
        <v>254.643</v>
      </c>
      <c r="O29" s="120">
        <v>260.715</v>
      </c>
      <c r="P29" s="120">
        <v>293.84</v>
      </c>
      <c r="Q29" s="120">
        <v>302.155</v>
      </c>
      <c r="R29" s="120">
        <v>306.882</v>
      </c>
      <c r="S29" s="109"/>
      <c r="T29" s="109"/>
      <c r="U29" s="12"/>
      <c r="V29" s="12"/>
      <c r="W29" s="14"/>
      <c r="X29" s="14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4.25">
      <c r="A30" s="17" t="s">
        <v>14</v>
      </c>
      <c r="B30" s="61" t="s">
        <v>99</v>
      </c>
      <c r="C30" s="114"/>
      <c r="D30" s="120">
        <v>148.933</v>
      </c>
      <c r="E30" s="120">
        <v>152.237</v>
      </c>
      <c r="F30" s="120">
        <v>151.835</v>
      </c>
      <c r="G30" s="120">
        <v>161.68</v>
      </c>
      <c r="H30" s="120">
        <v>166.025</v>
      </c>
      <c r="I30" s="120">
        <v>168.508</v>
      </c>
      <c r="J30" s="120">
        <v>174.574</v>
      </c>
      <c r="K30" s="120">
        <v>181.41</v>
      </c>
      <c r="L30" s="120">
        <v>191.406</v>
      </c>
      <c r="M30" s="120">
        <v>193.645</v>
      </c>
      <c r="N30" s="120">
        <v>191.635</v>
      </c>
      <c r="O30" s="120">
        <v>203.569</v>
      </c>
      <c r="P30" s="120">
        <v>221.665</v>
      </c>
      <c r="Q30" s="120">
        <v>238.395</v>
      </c>
      <c r="R30" s="120">
        <v>257.447</v>
      </c>
      <c r="S30" s="109"/>
      <c r="T30" s="109"/>
      <c r="U30" s="12"/>
      <c r="V30" s="12"/>
      <c r="W30" s="12"/>
      <c r="X30" s="1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4.25">
      <c r="A31" s="17" t="s">
        <v>15</v>
      </c>
      <c r="B31" s="61" t="s">
        <v>99</v>
      </c>
      <c r="C31" s="114"/>
      <c r="D31" s="120">
        <v>126.82</v>
      </c>
      <c r="E31" s="120">
        <v>120.981</v>
      </c>
      <c r="F31" s="120">
        <v>113.034</v>
      </c>
      <c r="G31" s="120">
        <v>111.088</v>
      </c>
      <c r="H31" s="120">
        <v>114.539</v>
      </c>
      <c r="I31" s="120">
        <v>115.436</v>
      </c>
      <c r="J31" s="120">
        <v>121.343</v>
      </c>
      <c r="K31" s="120">
        <v>123.058</v>
      </c>
      <c r="L31" s="120">
        <v>124.192</v>
      </c>
      <c r="M31" s="120">
        <v>118.907</v>
      </c>
      <c r="N31" s="120">
        <v>114.327</v>
      </c>
      <c r="O31" s="120">
        <v>114.909</v>
      </c>
      <c r="P31" s="120">
        <v>121.825</v>
      </c>
      <c r="Q31" s="120">
        <v>129.095</v>
      </c>
      <c r="R31" s="120">
        <v>135.395</v>
      </c>
      <c r="S31" s="109"/>
      <c r="T31" s="109"/>
      <c r="V31" s="12"/>
      <c r="W31" s="12"/>
      <c r="X31" s="1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24" s="15" customFormat="1" ht="14.25">
      <c r="A32" s="17" t="s">
        <v>16</v>
      </c>
      <c r="B32" s="61" t="s">
        <v>99</v>
      </c>
      <c r="C32" s="114"/>
      <c r="D32" s="120">
        <v>114.651</v>
      </c>
      <c r="E32" s="120">
        <v>115.115</v>
      </c>
      <c r="F32" s="120">
        <v>126.822</v>
      </c>
      <c r="G32" s="120">
        <v>134.181</v>
      </c>
      <c r="H32" s="120">
        <v>128.043</v>
      </c>
      <c r="I32" s="120">
        <v>157.624</v>
      </c>
      <c r="J32" s="120">
        <v>159.87</v>
      </c>
      <c r="K32" s="120">
        <v>182.156</v>
      </c>
      <c r="L32" s="120">
        <v>162.652</v>
      </c>
      <c r="M32" s="120">
        <v>187.215</v>
      </c>
      <c r="N32" s="120">
        <v>176.291</v>
      </c>
      <c r="O32" s="120">
        <v>177.643</v>
      </c>
      <c r="P32" s="120">
        <v>181.213</v>
      </c>
      <c r="Q32" s="120">
        <v>170.191</v>
      </c>
      <c r="R32" s="120">
        <v>181.485</v>
      </c>
      <c r="S32" s="114"/>
      <c r="T32" s="114"/>
      <c r="U32" s="14"/>
      <c r="W32" s="12"/>
      <c r="X32" s="12"/>
    </row>
    <row r="33" spans="1:21" s="15" customFormat="1" ht="14.25">
      <c r="A33" s="17" t="s">
        <v>17</v>
      </c>
      <c r="B33" s="61" t="s">
        <v>99</v>
      </c>
      <c r="C33" s="114"/>
      <c r="D33" s="120">
        <v>105.931</v>
      </c>
      <c r="E33" s="120">
        <v>111.295</v>
      </c>
      <c r="F33" s="120">
        <v>135.985</v>
      </c>
      <c r="G33" s="120">
        <v>144.348</v>
      </c>
      <c r="H33" s="120">
        <v>141.685</v>
      </c>
      <c r="I33" s="120">
        <v>148.473</v>
      </c>
      <c r="J33" s="120">
        <v>152.808</v>
      </c>
      <c r="K33" s="120">
        <v>138.341</v>
      </c>
      <c r="L33" s="120">
        <v>143.422</v>
      </c>
      <c r="M33" s="120">
        <v>145.138</v>
      </c>
      <c r="N33" s="120">
        <v>147.684</v>
      </c>
      <c r="O33" s="120">
        <v>154.208</v>
      </c>
      <c r="P33" s="120">
        <v>149.588</v>
      </c>
      <c r="Q33" s="120">
        <v>144.262</v>
      </c>
      <c r="R33" s="120">
        <v>145.521</v>
      </c>
      <c r="S33" s="114"/>
      <c r="T33" s="114"/>
      <c r="U33" s="12"/>
    </row>
    <row r="34" spans="1:21" s="15" customFormat="1" ht="14.25">
      <c r="A34" s="17" t="s">
        <v>18</v>
      </c>
      <c r="B34" s="61" t="s">
        <v>99</v>
      </c>
      <c r="C34" s="114"/>
      <c r="D34" s="120">
        <v>159.394</v>
      </c>
      <c r="E34" s="120">
        <v>178.51</v>
      </c>
      <c r="F34" s="120">
        <v>182.163</v>
      </c>
      <c r="G34" s="120">
        <v>185.173</v>
      </c>
      <c r="H34" s="120">
        <v>195.768</v>
      </c>
      <c r="I34" s="120">
        <v>212.018</v>
      </c>
      <c r="J34" s="120">
        <v>237.01</v>
      </c>
      <c r="K34" s="120">
        <v>242.617</v>
      </c>
      <c r="L34" s="120">
        <v>197.033</v>
      </c>
      <c r="M34" s="120">
        <v>220.74</v>
      </c>
      <c r="N34" s="120">
        <v>196.559</v>
      </c>
      <c r="O34" s="120">
        <v>205.929</v>
      </c>
      <c r="P34" s="120">
        <v>223.245</v>
      </c>
      <c r="Q34" s="120">
        <v>233.796</v>
      </c>
      <c r="R34" s="120">
        <v>230.849</v>
      </c>
      <c r="S34" s="114"/>
      <c r="T34" s="114"/>
      <c r="U34" s="12"/>
    </row>
    <row r="35" spans="1:24" s="57" customFormat="1" ht="14.25">
      <c r="A35" s="22" t="s">
        <v>19</v>
      </c>
      <c r="B35" s="77" t="s">
        <v>99</v>
      </c>
      <c r="C35" s="115"/>
      <c r="D35" s="118">
        <v>92.063</v>
      </c>
      <c r="E35" s="118">
        <v>96.99</v>
      </c>
      <c r="F35" s="118">
        <v>102.866</v>
      </c>
      <c r="G35" s="118">
        <v>107.096</v>
      </c>
      <c r="H35" s="118">
        <v>116.144</v>
      </c>
      <c r="I35" s="118">
        <v>121.343</v>
      </c>
      <c r="J35" s="118">
        <v>134.294</v>
      </c>
      <c r="K35" s="118">
        <v>138.865</v>
      </c>
      <c r="L35" s="118">
        <v>147.794</v>
      </c>
      <c r="M35" s="118">
        <v>156.245</v>
      </c>
      <c r="N35" s="118">
        <v>162.822</v>
      </c>
      <c r="O35" s="118">
        <v>173.083</v>
      </c>
      <c r="P35" s="118">
        <v>180.578</v>
      </c>
      <c r="Q35" s="118">
        <v>187.978</v>
      </c>
      <c r="R35" s="118">
        <v>193.588</v>
      </c>
      <c r="S35" s="115"/>
      <c r="T35" s="115"/>
      <c r="U35" s="12"/>
      <c r="W35" s="15"/>
      <c r="X35" s="15"/>
    </row>
    <row r="36" spans="1:24" s="15" customFormat="1" ht="14.25">
      <c r="A36" s="17" t="s">
        <v>20</v>
      </c>
      <c r="B36" s="61" t="s">
        <v>99</v>
      </c>
      <c r="C36" s="114"/>
      <c r="D36" s="120">
        <v>55.74</v>
      </c>
      <c r="E36" s="120">
        <v>71.222</v>
      </c>
      <c r="F36" s="120">
        <v>70.705</v>
      </c>
      <c r="G36" s="120">
        <v>96.259</v>
      </c>
      <c r="H36" s="120">
        <v>87.637</v>
      </c>
      <c r="I36" s="120">
        <v>88.335</v>
      </c>
      <c r="J36" s="120">
        <v>115.069</v>
      </c>
      <c r="K36" s="120">
        <v>87.902</v>
      </c>
      <c r="L36" s="120">
        <v>97.611</v>
      </c>
      <c r="M36" s="120">
        <v>93.137</v>
      </c>
      <c r="N36" s="120">
        <v>117.91</v>
      </c>
      <c r="O36" s="120">
        <v>106.367</v>
      </c>
      <c r="P36" s="120">
        <v>88.814</v>
      </c>
      <c r="Q36" s="120">
        <v>94.823</v>
      </c>
      <c r="R36" s="120">
        <v>87.657</v>
      </c>
      <c r="S36" s="114"/>
      <c r="T36" s="114"/>
      <c r="W36" s="57"/>
      <c r="X36" s="57"/>
    </row>
    <row r="37" spans="1:20" s="15" customFormat="1" ht="14.25">
      <c r="A37" s="17" t="s">
        <v>21</v>
      </c>
      <c r="B37" s="61" t="s">
        <v>99</v>
      </c>
      <c r="C37" s="114"/>
      <c r="D37" s="120">
        <v>154.603</v>
      </c>
      <c r="E37" s="120">
        <v>174.423</v>
      </c>
      <c r="F37" s="120">
        <v>187.032</v>
      </c>
      <c r="G37" s="120">
        <v>200.059</v>
      </c>
      <c r="H37" s="120">
        <v>202.409</v>
      </c>
      <c r="I37" s="120">
        <v>209.189</v>
      </c>
      <c r="J37" s="120">
        <v>222.488</v>
      </c>
      <c r="K37" s="120">
        <v>226.445</v>
      </c>
      <c r="L37" s="120">
        <v>250.49</v>
      </c>
      <c r="M37" s="120">
        <v>280.201</v>
      </c>
      <c r="N37" s="120">
        <v>296.655</v>
      </c>
      <c r="O37" s="120">
        <v>321.258</v>
      </c>
      <c r="P37" s="120">
        <v>338.493</v>
      </c>
      <c r="Q37" s="120">
        <v>340.556</v>
      </c>
      <c r="R37" s="120">
        <v>334.87</v>
      </c>
      <c r="S37" s="114"/>
      <c r="T37" s="114"/>
    </row>
    <row r="38" spans="1:20" s="15" customFormat="1" ht="14.25">
      <c r="A38" s="17" t="s">
        <v>22</v>
      </c>
      <c r="B38" s="61" t="s">
        <v>99</v>
      </c>
      <c r="C38" s="114"/>
      <c r="D38" s="120">
        <v>185.461</v>
      </c>
      <c r="E38" s="120">
        <v>186.309</v>
      </c>
      <c r="F38" s="120">
        <v>190.086</v>
      </c>
      <c r="G38" s="120">
        <v>196.026</v>
      </c>
      <c r="H38" s="120">
        <v>197.108</v>
      </c>
      <c r="I38" s="120">
        <v>211.155</v>
      </c>
      <c r="J38" s="120">
        <v>222.246</v>
      </c>
      <c r="K38" s="120">
        <v>236.432</v>
      </c>
      <c r="L38" s="120">
        <v>231.435</v>
      </c>
      <c r="M38" s="120">
        <v>244.935</v>
      </c>
      <c r="N38" s="120">
        <v>257.1</v>
      </c>
      <c r="O38" s="120">
        <v>285.283</v>
      </c>
      <c r="P38" s="120">
        <v>341.903</v>
      </c>
      <c r="Q38" s="120">
        <v>357.646</v>
      </c>
      <c r="R38" s="120">
        <v>375.647</v>
      </c>
      <c r="S38" s="114"/>
      <c r="T38" s="114"/>
    </row>
    <row r="39" spans="1:21" s="15" customFormat="1" ht="14.25">
      <c r="A39" s="17" t="s">
        <v>23</v>
      </c>
      <c r="B39" s="61" t="s">
        <v>99</v>
      </c>
      <c r="C39" s="114"/>
      <c r="D39" s="120">
        <v>146.438</v>
      </c>
      <c r="E39" s="120">
        <v>193.399</v>
      </c>
      <c r="F39" s="120">
        <v>189.947</v>
      </c>
      <c r="G39" s="120">
        <v>228.815</v>
      </c>
      <c r="H39" s="120">
        <v>250.537</v>
      </c>
      <c r="I39" s="120">
        <v>256.308</v>
      </c>
      <c r="J39" s="120">
        <v>275.821</v>
      </c>
      <c r="K39" s="120">
        <v>281.85</v>
      </c>
      <c r="L39" s="120">
        <v>292.682</v>
      </c>
      <c r="M39" s="120">
        <v>325.156</v>
      </c>
      <c r="N39" s="120">
        <v>315.177</v>
      </c>
      <c r="O39" s="120">
        <v>335.059</v>
      </c>
      <c r="P39" s="120">
        <v>344.212</v>
      </c>
      <c r="Q39" s="120">
        <v>349.512</v>
      </c>
      <c r="R39" s="120">
        <v>320.61</v>
      </c>
      <c r="S39" s="114"/>
      <c r="T39" s="114"/>
      <c r="U39" s="57"/>
    </row>
    <row r="40" spans="1:20" s="15" customFormat="1" ht="14.25">
      <c r="A40" s="17" t="s">
        <v>73</v>
      </c>
      <c r="B40" s="61" t="s">
        <v>99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180.69</v>
      </c>
      <c r="M40" s="120">
        <v>204.461</v>
      </c>
      <c r="N40" s="120">
        <v>218.311</v>
      </c>
      <c r="O40" s="120">
        <v>230.146</v>
      </c>
      <c r="P40" s="120">
        <v>244.629</v>
      </c>
      <c r="Q40" s="120">
        <v>263.605</v>
      </c>
      <c r="R40" s="120">
        <v>267.265</v>
      </c>
      <c r="S40" s="114"/>
      <c r="T40" s="114"/>
    </row>
    <row r="41" spans="1:20" s="15" customFormat="1" ht="14.25">
      <c r="A41" s="17" t="s">
        <v>24</v>
      </c>
      <c r="B41" s="61" t="s">
        <v>99</v>
      </c>
      <c r="C41" s="114"/>
      <c r="D41" s="120">
        <v>173.224</v>
      </c>
      <c r="E41" s="120">
        <v>164.052</v>
      </c>
      <c r="F41" s="120">
        <v>164.849</v>
      </c>
      <c r="G41" s="120">
        <v>161.623</v>
      </c>
      <c r="H41" s="120">
        <v>160.749</v>
      </c>
      <c r="I41" s="120">
        <v>161.597</v>
      </c>
      <c r="J41" s="120">
        <v>178.583</v>
      </c>
      <c r="K41" s="120">
        <v>187.374</v>
      </c>
      <c r="L41" s="120">
        <v>207.075</v>
      </c>
      <c r="M41" s="120">
        <v>215.447</v>
      </c>
      <c r="N41" s="120">
        <v>259.66</v>
      </c>
      <c r="O41" s="120">
        <v>301.49</v>
      </c>
      <c r="P41" s="120" t="s">
        <v>104</v>
      </c>
      <c r="Q41" s="120" t="s">
        <v>104</v>
      </c>
      <c r="R41" s="120" t="s">
        <v>104</v>
      </c>
      <c r="S41" s="114"/>
      <c r="T41" s="114"/>
    </row>
    <row r="42" spans="1:20" s="15" customFormat="1" ht="14.25">
      <c r="A42" s="17" t="s">
        <v>25</v>
      </c>
      <c r="B42" s="61" t="s">
        <v>99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148.907</v>
      </c>
      <c r="L42" s="120">
        <v>164.248</v>
      </c>
      <c r="M42" s="120">
        <v>166.572</v>
      </c>
      <c r="N42" s="120">
        <v>174.539</v>
      </c>
      <c r="O42" s="120">
        <v>181.706</v>
      </c>
      <c r="P42" s="120">
        <v>171.813</v>
      </c>
      <c r="Q42" s="120">
        <v>172.788</v>
      </c>
      <c r="R42" s="120">
        <v>167.243</v>
      </c>
      <c r="S42" s="114"/>
      <c r="T42" s="114"/>
    </row>
    <row r="43" spans="1:20" s="15" customFormat="1" ht="14.25">
      <c r="A43" s="17" t="s">
        <v>69</v>
      </c>
      <c r="B43" s="61" t="s">
        <v>99</v>
      </c>
      <c r="C43" s="114"/>
      <c r="D43" s="120">
        <v>101.541</v>
      </c>
      <c r="E43" s="120">
        <v>99.965</v>
      </c>
      <c r="F43" s="120">
        <v>103.155</v>
      </c>
      <c r="G43" s="120">
        <v>101.092</v>
      </c>
      <c r="H43" s="120">
        <v>101.01</v>
      </c>
      <c r="I43" s="120">
        <v>99.268</v>
      </c>
      <c r="J43" s="120">
        <v>100.144</v>
      </c>
      <c r="K43" s="120">
        <v>102.198</v>
      </c>
      <c r="L43" s="120">
        <v>107.964</v>
      </c>
      <c r="M43" s="120">
        <v>117.229</v>
      </c>
      <c r="N43" s="120">
        <v>124.339</v>
      </c>
      <c r="O43" s="120">
        <v>137.937</v>
      </c>
      <c r="P43" s="120">
        <v>137.025</v>
      </c>
      <c r="Q43" s="120">
        <v>136.895</v>
      </c>
      <c r="R43" s="120">
        <v>140.694</v>
      </c>
      <c r="S43" s="114"/>
      <c r="T43" s="114"/>
    </row>
    <row r="44" spans="1:20" s="15" customFormat="1" ht="14.25">
      <c r="A44" s="17" t="s">
        <v>26</v>
      </c>
      <c r="B44" s="61" t="s">
        <v>99</v>
      </c>
      <c r="C44" s="114"/>
      <c r="D44" s="120">
        <v>186.727</v>
      </c>
      <c r="E44" s="120">
        <v>240.011</v>
      </c>
      <c r="F44" s="120">
        <v>244.76</v>
      </c>
      <c r="G44" s="120">
        <v>205.559</v>
      </c>
      <c r="H44" s="120">
        <v>195.043</v>
      </c>
      <c r="I44" s="120">
        <v>190.552</v>
      </c>
      <c r="J44" s="120">
        <v>186.9</v>
      </c>
      <c r="K44" s="120">
        <v>183.163</v>
      </c>
      <c r="L44" s="120">
        <v>240.478</v>
      </c>
      <c r="M44" s="120">
        <v>280</v>
      </c>
      <c r="N44" s="120">
        <v>293.444</v>
      </c>
      <c r="O44" s="120">
        <v>284.947</v>
      </c>
      <c r="P44" s="120">
        <v>314.998</v>
      </c>
      <c r="Q44" s="120">
        <v>325.318</v>
      </c>
      <c r="R44" s="120">
        <v>314.76</v>
      </c>
      <c r="S44" s="114"/>
      <c r="T44" s="114"/>
    </row>
    <row r="45" spans="1:20" s="15" customFormat="1" ht="14.25">
      <c r="A45" s="17" t="s">
        <v>27</v>
      </c>
      <c r="B45" s="61" t="s">
        <v>99</v>
      </c>
      <c r="C45" s="114"/>
      <c r="D45" s="120">
        <v>110.907</v>
      </c>
      <c r="E45" s="120">
        <v>111.595</v>
      </c>
      <c r="F45" s="120">
        <v>111.849</v>
      </c>
      <c r="G45" s="120">
        <v>110.792</v>
      </c>
      <c r="H45" s="120">
        <v>118.937</v>
      </c>
      <c r="I45" s="120">
        <v>130.06</v>
      </c>
      <c r="J45" s="120">
        <v>155.47</v>
      </c>
      <c r="K45" s="120">
        <v>158.298</v>
      </c>
      <c r="L45" s="120">
        <v>182.722</v>
      </c>
      <c r="M45" s="120">
        <v>186.951</v>
      </c>
      <c r="N45" s="120">
        <v>172.311</v>
      </c>
      <c r="O45" s="120">
        <v>186.586</v>
      </c>
      <c r="P45" s="120">
        <v>197.719</v>
      </c>
      <c r="Q45" s="120">
        <v>210.571</v>
      </c>
      <c r="R45" s="120">
        <v>221.672</v>
      </c>
      <c r="S45" s="114"/>
      <c r="T45" s="114"/>
    </row>
    <row r="46" spans="1:20" s="15" customFormat="1" ht="14.25">
      <c r="A46" s="17" t="s">
        <v>28</v>
      </c>
      <c r="B46" s="61" t="s">
        <v>99</v>
      </c>
      <c r="C46" s="114"/>
      <c r="D46" s="120">
        <v>82</v>
      </c>
      <c r="E46" s="120">
        <v>85</v>
      </c>
      <c r="F46" s="120">
        <v>84.538</v>
      </c>
      <c r="G46" s="120">
        <v>86.989</v>
      </c>
      <c r="H46" s="120">
        <v>89.702</v>
      </c>
      <c r="I46" s="120">
        <v>94.472</v>
      </c>
      <c r="J46" s="120">
        <v>104.027</v>
      </c>
      <c r="K46" s="120">
        <v>106.511</v>
      </c>
      <c r="L46" s="120">
        <v>112.634</v>
      </c>
      <c r="M46" s="120">
        <v>115.071</v>
      </c>
      <c r="N46" s="120">
        <v>115.765</v>
      </c>
      <c r="O46" s="120">
        <v>117.169</v>
      </c>
      <c r="P46" s="120">
        <v>118.785</v>
      </c>
      <c r="Q46" s="120">
        <v>121.237</v>
      </c>
      <c r="R46" s="120">
        <v>125.023</v>
      </c>
      <c r="S46" s="114"/>
      <c r="T46" s="114"/>
    </row>
    <row r="47" spans="1:20" s="15" customFormat="1" ht="14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14"/>
      <c r="T47" s="114"/>
    </row>
    <row r="48" spans="1:20" s="15" customFormat="1" ht="14.25">
      <c r="A48" s="17" t="s">
        <v>2</v>
      </c>
      <c r="B48" s="61" t="s">
        <v>47</v>
      </c>
      <c r="C48" s="114"/>
      <c r="D48" s="120">
        <v>0</v>
      </c>
      <c r="E48" s="120">
        <v>8.367</v>
      </c>
      <c r="F48" s="120">
        <v>8.305</v>
      </c>
      <c r="G48" s="120">
        <v>8.482</v>
      </c>
      <c r="H48" s="120">
        <v>8.926</v>
      </c>
      <c r="I48" s="120" t="s">
        <v>104</v>
      </c>
      <c r="J48" s="120" t="s">
        <v>104</v>
      </c>
      <c r="K48" s="120" t="s">
        <v>104</v>
      </c>
      <c r="L48" s="120" t="s">
        <v>104</v>
      </c>
      <c r="M48" s="120" t="s">
        <v>104</v>
      </c>
      <c r="N48" s="120" t="s">
        <v>104</v>
      </c>
      <c r="O48" s="120" t="s">
        <v>104</v>
      </c>
      <c r="P48" s="120" t="s">
        <v>104</v>
      </c>
      <c r="Q48" s="120" t="s">
        <v>104</v>
      </c>
      <c r="R48" s="120" t="s">
        <v>104</v>
      </c>
      <c r="S48" s="114"/>
      <c r="T48" s="114"/>
    </row>
    <row r="49" spans="1:20" s="15" customFormat="1" ht="14.25">
      <c r="A49" s="17" t="s">
        <v>3</v>
      </c>
      <c r="B49" s="61" t="s">
        <v>47</v>
      </c>
      <c r="C49" s="114"/>
      <c r="D49" s="120">
        <v>40.898</v>
      </c>
      <c r="E49" s="120">
        <v>40.465</v>
      </c>
      <c r="F49" s="120">
        <v>48.007</v>
      </c>
      <c r="G49" s="120">
        <v>48.112</v>
      </c>
      <c r="H49" s="120">
        <v>50.51</v>
      </c>
      <c r="I49" s="120">
        <v>50.09</v>
      </c>
      <c r="J49" s="120">
        <v>52.571</v>
      </c>
      <c r="K49" s="120">
        <v>57.642</v>
      </c>
      <c r="L49" s="120">
        <v>58.065</v>
      </c>
      <c r="M49" s="120">
        <v>61.149</v>
      </c>
      <c r="N49" s="120">
        <v>63.637</v>
      </c>
      <c r="O49" s="120">
        <v>63.848</v>
      </c>
      <c r="P49" s="120">
        <v>65.436</v>
      </c>
      <c r="Q49" s="120">
        <v>76.855</v>
      </c>
      <c r="R49" s="120">
        <v>81.344</v>
      </c>
      <c r="S49" s="114"/>
      <c r="T49" s="114"/>
    </row>
    <row r="50" spans="1:20" s="15" customFormat="1" ht="14.25">
      <c r="A50" s="17" t="s">
        <v>4</v>
      </c>
      <c r="B50" s="61" t="s">
        <v>47</v>
      </c>
      <c r="C50" s="114"/>
      <c r="D50" s="120">
        <v>29.533</v>
      </c>
      <c r="E50" s="120" t="s">
        <v>104</v>
      </c>
      <c r="F50" s="120" t="s">
        <v>104</v>
      </c>
      <c r="G50" s="120" t="s">
        <v>104</v>
      </c>
      <c r="H50" s="120" t="s">
        <v>104</v>
      </c>
      <c r="I50" s="120" t="s">
        <v>104</v>
      </c>
      <c r="J50" s="120" t="s">
        <v>104</v>
      </c>
      <c r="K50" s="120" t="s">
        <v>104</v>
      </c>
      <c r="L50" s="120">
        <v>51.631</v>
      </c>
      <c r="M50" s="120">
        <v>51.501</v>
      </c>
      <c r="N50" s="120">
        <v>55.611</v>
      </c>
      <c r="O50" s="120">
        <v>60.368</v>
      </c>
      <c r="P50" s="120">
        <v>59.577</v>
      </c>
      <c r="Q50" s="120">
        <v>64.399</v>
      </c>
      <c r="R50" s="120">
        <v>42.134</v>
      </c>
      <c r="S50" s="114"/>
      <c r="T50" s="114"/>
    </row>
    <row r="51" spans="1:20" s="15" customFormat="1" ht="14.25">
      <c r="A51" s="17" t="s">
        <v>5</v>
      </c>
      <c r="B51" s="61" t="s">
        <v>47</v>
      </c>
      <c r="C51" s="114"/>
      <c r="D51" s="120">
        <v>6.517</v>
      </c>
      <c r="E51" s="120">
        <v>6.724</v>
      </c>
      <c r="F51" s="120">
        <v>6.833</v>
      </c>
      <c r="G51" s="120">
        <v>7.013</v>
      </c>
      <c r="H51" s="120">
        <v>7.139</v>
      </c>
      <c r="I51" s="120">
        <v>7.498</v>
      </c>
      <c r="J51" s="120">
        <v>7.788</v>
      </c>
      <c r="K51" s="120">
        <v>7.003</v>
      </c>
      <c r="L51" s="120">
        <v>6.319</v>
      </c>
      <c r="M51" s="120">
        <v>6.978</v>
      </c>
      <c r="N51" s="120">
        <v>6.308</v>
      </c>
      <c r="O51" s="120">
        <v>6.13</v>
      </c>
      <c r="P51" s="120">
        <v>6.58</v>
      </c>
      <c r="Q51" s="120">
        <v>5.353</v>
      </c>
      <c r="R51" s="120" t="s">
        <v>104</v>
      </c>
      <c r="S51" s="114"/>
      <c r="T51" s="114"/>
    </row>
    <row r="52" spans="1:20" s="15" customFormat="1" ht="14.25">
      <c r="A52" s="17" t="s">
        <v>70</v>
      </c>
      <c r="B52" s="61" t="s">
        <v>47</v>
      </c>
      <c r="C52" s="114"/>
      <c r="D52" s="120">
        <v>24.537</v>
      </c>
      <c r="E52" s="120">
        <v>27.1</v>
      </c>
      <c r="F52" s="120">
        <v>28.007</v>
      </c>
      <c r="G52" s="120">
        <v>29.087</v>
      </c>
      <c r="H52" s="120">
        <v>29.398</v>
      </c>
      <c r="I52" s="120">
        <v>32.038</v>
      </c>
      <c r="J52" s="120">
        <v>35.759</v>
      </c>
      <c r="K52" s="120">
        <v>42.375</v>
      </c>
      <c r="L52" s="120">
        <v>55.701</v>
      </c>
      <c r="M52" s="120">
        <v>53.886</v>
      </c>
      <c r="N52" s="120">
        <v>47.585</v>
      </c>
      <c r="O52" s="120">
        <v>46.751</v>
      </c>
      <c r="P52" s="120">
        <v>41.064</v>
      </c>
      <c r="Q52" s="120">
        <v>38.392</v>
      </c>
      <c r="R52" s="120">
        <v>37.489</v>
      </c>
      <c r="S52" s="114"/>
      <c r="T52" s="114"/>
    </row>
    <row r="53" spans="1:20" s="15" customFormat="1" ht="14.25">
      <c r="A53" s="17" t="s">
        <v>6</v>
      </c>
      <c r="B53" s="61" t="s">
        <v>47</v>
      </c>
      <c r="C53" s="114"/>
      <c r="D53" s="120">
        <v>26.68</v>
      </c>
      <c r="E53" s="120">
        <v>28.773</v>
      </c>
      <c r="F53" s="120">
        <v>31.357</v>
      </c>
      <c r="G53" s="120">
        <v>30.611</v>
      </c>
      <c r="H53" s="120">
        <v>28.771</v>
      </c>
      <c r="I53" s="120">
        <v>28.22</v>
      </c>
      <c r="J53" s="120">
        <v>31.435</v>
      </c>
      <c r="K53" s="120">
        <v>33.922</v>
      </c>
      <c r="L53" s="120">
        <v>38.704</v>
      </c>
      <c r="M53" s="120">
        <v>44.176</v>
      </c>
      <c r="N53" s="120">
        <v>44.433</v>
      </c>
      <c r="O53" s="120">
        <v>48.515</v>
      </c>
      <c r="P53" s="120">
        <v>50.484</v>
      </c>
      <c r="Q53" s="120">
        <v>54.356</v>
      </c>
      <c r="R53" s="120">
        <v>48.69</v>
      </c>
      <c r="S53" s="114"/>
      <c r="T53" s="114"/>
    </row>
    <row r="54" spans="1:20" ht="14.25">
      <c r="A54" s="17" t="s">
        <v>7</v>
      </c>
      <c r="B54" s="61" t="s">
        <v>47</v>
      </c>
      <c r="C54" s="114"/>
      <c r="D54" s="120">
        <v>113.837</v>
      </c>
      <c r="E54" s="120">
        <v>116.924</v>
      </c>
      <c r="F54" s="120">
        <v>119.414</v>
      </c>
      <c r="G54" s="120">
        <v>120.861</v>
      </c>
      <c r="H54" s="120">
        <v>119.63</v>
      </c>
      <c r="I54" s="120">
        <v>118.648</v>
      </c>
      <c r="J54" s="120">
        <v>126.057</v>
      </c>
      <c r="K54" s="120">
        <v>126.614</v>
      </c>
      <c r="L54" s="120">
        <v>134.669</v>
      </c>
      <c r="M54" s="120">
        <v>137.372</v>
      </c>
      <c r="N54" s="120">
        <v>144.679</v>
      </c>
      <c r="O54" s="120">
        <v>162.137</v>
      </c>
      <c r="P54" s="120">
        <v>163.094</v>
      </c>
      <c r="Q54" s="120">
        <v>164.594</v>
      </c>
      <c r="R54" s="120">
        <v>168.76</v>
      </c>
      <c r="S54" s="114"/>
      <c r="T54" s="114"/>
    </row>
    <row r="55" spans="1:20" ht="14.25">
      <c r="A55" s="17" t="s">
        <v>71</v>
      </c>
      <c r="B55" s="61" t="s">
        <v>47</v>
      </c>
      <c r="C55" s="114"/>
      <c r="D55" s="120" t="s">
        <v>104</v>
      </c>
      <c r="E55" s="120" t="s">
        <v>104</v>
      </c>
      <c r="F55" s="120" t="s">
        <v>104</v>
      </c>
      <c r="G55" s="120" t="s">
        <v>104</v>
      </c>
      <c r="H55" s="120" t="s">
        <v>104</v>
      </c>
      <c r="I55" s="120" t="s">
        <v>104</v>
      </c>
      <c r="J55" s="120" t="s">
        <v>104</v>
      </c>
      <c r="K55" s="120" t="s">
        <v>104</v>
      </c>
      <c r="L55" s="120">
        <v>31.614</v>
      </c>
      <c r="M55" s="120">
        <v>40.54</v>
      </c>
      <c r="N55" s="120">
        <v>53.633</v>
      </c>
      <c r="O55" s="120">
        <v>51.511</v>
      </c>
      <c r="P55" s="120">
        <v>59.641</v>
      </c>
      <c r="Q55" s="120">
        <v>63.843</v>
      </c>
      <c r="R55" s="120">
        <v>60.71</v>
      </c>
      <c r="S55" s="114"/>
      <c r="T55" s="114"/>
    </row>
    <row r="56" spans="1:20" ht="14.25">
      <c r="A56" s="17" t="s">
        <v>8</v>
      </c>
      <c r="B56" s="61" t="s">
        <v>47</v>
      </c>
      <c r="C56" s="114"/>
      <c r="D56" s="120">
        <v>22.325</v>
      </c>
      <c r="E56" s="120">
        <v>22.253</v>
      </c>
      <c r="F56" s="120">
        <v>23.125</v>
      </c>
      <c r="G56" s="120">
        <v>25.072</v>
      </c>
      <c r="H56" s="120">
        <v>25.644</v>
      </c>
      <c r="I56" s="120">
        <v>25.558</v>
      </c>
      <c r="J56" s="120">
        <v>27.19</v>
      </c>
      <c r="K56" s="120">
        <v>28.246</v>
      </c>
      <c r="L56" s="120">
        <v>32.796</v>
      </c>
      <c r="M56" s="120">
        <v>34.747</v>
      </c>
      <c r="N56" s="120">
        <v>36.392</v>
      </c>
      <c r="O56" s="120">
        <v>50.388</v>
      </c>
      <c r="P56" s="120">
        <v>49.445</v>
      </c>
      <c r="Q56" s="120">
        <v>49.943</v>
      </c>
      <c r="R56" s="120">
        <v>52.075</v>
      </c>
      <c r="S56" s="114"/>
      <c r="T56" s="114"/>
    </row>
    <row r="57" spans="1:20" ht="14.25">
      <c r="A57" s="17" t="s">
        <v>9</v>
      </c>
      <c r="B57" s="61" t="s">
        <v>47</v>
      </c>
      <c r="C57" s="114"/>
      <c r="D57" s="120">
        <v>24.824</v>
      </c>
      <c r="E57" s="120">
        <v>25.27</v>
      </c>
      <c r="F57" s="120">
        <v>25.857</v>
      </c>
      <c r="G57" s="120">
        <v>28.403</v>
      </c>
      <c r="H57" s="120">
        <v>30.317</v>
      </c>
      <c r="I57" s="120">
        <v>30.851</v>
      </c>
      <c r="J57" s="120">
        <v>31.589</v>
      </c>
      <c r="K57" s="120">
        <v>31.693</v>
      </c>
      <c r="L57" s="120">
        <v>31.737</v>
      </c>
      <c r="M57" s="120">
        <v>33.338</v>
      </c>
      <c r="N57" s="120">
        <v>39.42</v>
      </c>
      <c r="O57" s="120">
        <v>46.749</v>
      </c>
      <c r="P57" s="120">
        <v>48.246</v>
      </c>
      <c r="Q57" s="120">
        <v>54.623</v>
      </c>
      <c r="R57" s="120">
        <v>60.989</v>
      </c>
      <c r="S57" s="114"/>
      <c r="T57" s="114"/>
    </row>
    <row r="58" spans="1:20" ht="14.25">
      <c r="A58" s="17" t="s">
        <v>10</v>
      </c>
      <c r="B58" s="61" t="s">
        <v>47</v>
      </c>
      <c r="C58" s="114"/>
      <c r="D58" s="120">
        <v>18.624</v>
      </c>
      <c r="E58" s="120">
        <v>19.896</v>
      </c>
      <c r="F58" s="120">
        <v>21.064</v>
      </c>
      <c r="G58" s="120">
        <v>23.358</v>
      </c>
      <c r="H58" s="120">
        <v>24.547</v>
      </c>
      <c r="I58" s="120">
        <v>27.224</v>
      </c>
      <c r="J58" s="120">
        <v>29.153</v>
      </c>
      <c r="K58" s="120">
        <v>36.962</v>
      </c>
      <c r="L58" s="120">
        <v>105.218</v>
      </c>
      <c r="M58" s="120">
        <v>112.218</v>
      </c>
      <c r="N58" s="120">
        <v>129.446</v>
      </c>
      <c r="O58" s="120">
        <v>143.976</v>
      </c>
      <c r="P58" s="120">
        <v>152.62</v>
      </c>
      <c r="Q58" s="120">
        <v>180.022</v>
      </c>
      <c r="R58" s="120">
        <v>193.128</v>
      </c>
      <c r="S58" s="114"/>
      <c r="T58" s="114"/>
    </row>
    <row r="59" spans="1:20" ht="14.25">
      <c r="A59" s="17" t="s">
        <v>72</v>
      </c>
      <c r="B59" s="61" t="s">
        <v>47</v>
      </c>
      <c r="C59" s="114"/>
      <c r="D59" s="120">
        <v>8.264</v>
      </c>
      <c r="E59" s="120">
        <v>8.65</v>
      </c>
      <c r="F59" s="120">
        <v>9.091</v>
      </c>
      <c r="G59" s="120">
        <v>9.16</v>
      </c>
      <c r="H59" s="120">
        <v>8.63</v>
      </c>
      <c r="I59" s="120">
        <v>10.224</v>
      </c>
      <c r="J59" s="120" t="s">
        <v>104</v>
      </c>
      <c r="K59" s="120" t="s">
        <v>104</v>
      </c>
      <c r="L59" s="120">
        <v>12.981</v>
      </c>
      <c r="M59" s="120">
        <v>13.334</v>
      </c>
      <c r="N59" s="120">
        <v>32.632</v>
      </c>
      <c r="O59" s="120">
        <v>32.849</v>
      </c>
      <c r="P59" s="120">
        <v>48.868</v>
      </c>
      <c r="Q59" s="120">
        <v>69.582</v>
      </c>
      <c r="R59" s="120">
        <v>91.118</v>
      </c>
      <c r="S59" s="114"/>
      <c r="T59" s="114"/>
    </row>
    <row r="60" spans="1:20" ht="14.25">
      <c r="A60" s="17" t="s">
        <v>11</v>
      </c>
      <c r="B60" s="61" t="s">
        <v>47</v>
      </c>
      <c r="C60" s="114"/>
      <c r="D60" s="120">
        <v>18.317</v>
      </c>
      <c r="E60" s="120">
        <v>18.966</v>
      </c>
      <c r="F60" s="120">
        <v>19.168</v>
      </c>
      <c r="G60" s="120">
        <v>20.374</v>
      </c>
      <c r="H60" s="120">
        <v>42.968</v>
      </c>
      <c r="I60" s="120">
        <v>43.506</v>
      </c>
      <c r="J60" s="120">
        <v>39.354</v>
      </c>
      <c r="K60" s="120">
        <v>43.878</v>
      </c>
      <c r="L60" s="120">
        <v>49.785</v>
      </c>
      <c r="M60" s="120">
        <v>60.96</v>
      </c>
      <c r="N60" s="120">
        <v>74.448</v>
      </c>
      <c r="O60" s="120">
        <v>75.86</v>
      </c>
      <c r="P60" s="120">
        <v>85.257</v>
      </c>
      <c r="Q60" s="120">
        <v>74.33</v>
      </c>
      <c r="R60" s="120">
        <v>60.149</v>
      </c>
      <c r="S60" s="114"/>
      <c r="T60" s="114"/>
    </row>
    <row r="61" spans="1:20" ht="14.25">
      <c r="A61" s="17" t="s">
        <v>12</v>
      </c>
      <c r="B61" s="61" t="s">
        <v>47</v>
      </c>
      <c r="C61" s="114"/>
      <c r="D61" s="120">
        <v>12.69</v>
      </c>
      <c r="E61" s="120">
        <v>11.789</v>
      </c>
      <c r="F61" s="120">
        <v>12.551</v>
      </c>
      <c r="G61" s="120">
        <v>15.207</v>
      </c>
      <c r="H61" s="120">
        <v>16.432</v>
      </c>
      <c r="I61" s="120">
        <v>17.818</v>
      </c>
      <c r="J61" s="120">
        <v>19.316</v>
      </c>
      <c r="K61" s="120">
        <v>22.062</v>
      </c>
      <c r="L61" s="120">
        <v>22.839</v>
      </c>
      <c r="M61" s="120">
        <v>24.476</v>
      </c>
      <c r="N61" s="120">
        <v>24.791</v>
      </c>
      <c r="O61" s="120">
        <v>26.656</v>
      </c>
      <c r="P61" s="120">
        <v>30.049</v>
      </c>
      <c r="Q61" s="120">
        <v>31.51</v>
      </c>
      <c r="R61" s="120">
        <v>33.315</v>
      </c>
      <c r="S61" s="114"/>
      <c r="T61" s="114"/>
    </row>
    <row r="62" spans="1:20" ht="14.25">
      <c r="A62" s="17" t="s">
        <v>74</v>
      </c>
      <c r="B62" s="61" t="s">
        <v>47</v>
      </c>
      <c r="C62" s="114"/>
      <c r="D62" s="120">
        <v>15.98</v>
      </c>
      <c r="E62" s="120">
        <v>15.97</v>
      </c>
      <c r="F62" s="120">
        <v>18.783</v>
      </c>
      <c r="G62" s="120">
        <v>20.245</v>
      </c>
      <c r="H62" s="120">
        <v>20.381</v>
      </c>
      <c r="I62" s="120">
        <v>20.65</v>
      </c>
      <c r="J62" s="120">
        <v>18.552</v>
      </c>
      <c r="K62" s="120">
        <v>18.328</v>
      </c>
      <c r="L62" s="120">
        <v>19.359</v>
      </c>
      <c r="M62" s="120">
        <v>19.191</v>
      </c>
      <c r="N62" s="120">
        <v>18.117</v>
      </c>
      <c r="O62" s="120">
        <v>18.589</v>
      </c>
      <c r="P62" s="120">
        <v>20.681</v>
      </c>
      <c r="Q62" s="120">
        <v>23.113</v>
      </c>
      <c r="R62" s="120" t="s">
        <v>104</v>
      </c>
      <c r="S62" s="114"/>
      <c r="T62" s="114"/>
    </row>
    <row r="63" spans="1:20" ht="14.25">
      <c r="A63" s="17" t="s">
        <v>13</v>
      </c>
      <c r="B63" s="61" t="s">
        <v>47</v>
      </c>
      <c r="C63" s="114"/>
      <c r="D63" s="120">
        <v>41.14</v>
      </c>
      <c r="E63" s="120">
        <v>55.742</v>
      </c>
      <c r="F63" s="120">
        <v>65.056</v>
      </c>
      <c r="G63" s="120">
        <v>52.778</v>
      </c>
      <c r="H63" s="120">
        <v>50.433</v>
      </c>
      <c r="I63" s="120">
        <v>45.001</v>
      </c>
      <c r="J63" s="120">
        <v>55.706</v>
      </c>
      <c r="K63" s="120">
        <v>66.102</v>
      </c>
      <c r="L63" s="120">
        <v>67.972</v>
      </c>
      <c r="M63" s="120">
        <v>64.852</v>
      </c>
      <c r="N63" s="120">
        <v>66.31</v>
      </c>
      <c r="O63" s="120">
        <v>73.728</v>
      </c>
      <c r="P63" s="120">
        <v>89.654</v>
      </c>
      <c r="Q63" s="120">
        <v>101.24</v>
      </c>
      <c r="R63" s="120">
        <v>111.51</v>
      </c>
      <c r="S63" s="114"/>
      <c r="T63" s="114"/>
    </row>
    <row r="64" spans="1:20" ht="14.25">
      <c r="A64" s="17" t="s">
        <v>14</v>
      </c>
      <c r="B64" s="61" t="s">
        <v>47</v>
      </c>
      <c r="C64" s="114"/>
      <c r="D64" s="120">
        <v>9.873</v>
      </c>
      <c r="E64" s="120">
        <v>10.087</v>
      </c>
      <c r="F64" s="120">
        <v>10.224</v>
      </c>
      <c r="G64" s="120">
        <v>10.775</v>
      </c>
      <c r="H64" s="120">
        <v>11.073</v>
      </c>
      <c r="I64" s="120">
        <v>11.112</v>
      </c>
      <c r="J64" s="120">
        <v>11.522</v>
      </c>
      <c r="K64" s="120">
        <v>11.756</v>
      </c>
      <c r="L64" s="120">
        <v>12.324</v>
      </c>
      <c r="M64" s="120">
        <v>12.468</v>
      </c>
      <c r="N64" s="120">
        <v>12.485</v>
      </c>
      <c r="O64" s="120">
        <v>13.183</v>
      </c>
      <c r="P64" s="120">
        <v>14.14</v>
      </c>
      <c r="Q64" s="120">
        <v>14.954</v>
      </c>
      <c r="R64" s="120">
        <v>20.58</v>
      </c>
      <c r="S64" s="114"/>
      <c r="T64" s="114"/>
    </row>
    <row r="65" spans="1:20" ht="14.25">
      <c r="A65" s="17" t="s">
        <v>15</v>
      </c>
      <c r="B65" s="61" t="s">
        <v>47</v>
      </c>
      <c r="C65" s="114"/>
      <c r="D65" s="120" t="s">
        <v>104</v>
      </c>
      <c r="E65" s="120" t="s">
        <v>104</v>
      </c>
      <c r="F65" s="120" t="s">
        <v>104</v>
      </c>
      <c r="G65" s="120" t="s">
        <v>104</v>
      </c>
      <c r="H65" s="120" t="s">
        <v>104</v>
      </c>
      <c r="I65" s="120" t="s">
        <v>104</v>
      </c>
      <c r="J65" s="120" t="s">
        <v>104</v>
      </c>
      <c r="K65" s="120" t="s">
        <v>104</v>
      </c>
      <c r="L65" s="120" t="s">
        <v>104</v>
      </c>
      <c r="M65" s="120" t="s">
        <v>104</v>
      </c>
      <c r="N65" s="120" t="s">
        <v>104</v>
      </c>
      <c r="O65" s="120" t="s">
        <v>104</v>
      </c>
      <c r="P65" s="120" t="s">
        <v>104</v>
      </c>
      <c r="Q65" s="120" t="s">
        <v>104</v>
      </c>
      <c r="R65" s="120" t="s">
        <v>104</v>
      </c>
      <c r="S65" s="114"/>
      <c r="T65" s="114"/>
    </row>
    <row r="66" spans="1:20" ht="14.25">
      <c r="A66" s="17" t="s">
        <v>16</v>
      </c>
      <c r="B66" s="61" t="s">
        <v>47</v>
      </c>
      <c r="C66" s="114"/>
      <c r="D66" s="120">
        <v>6.494</v>
      </c>
      <c r="E66" s="120">
        <v>6.542</v>
      </c>
      <c r="F66" s="120">
        <v>7.171</v>
      </c>
      <c r="G66" s="120">
        <v>7.549</v>
      </c>
      <c r="H66" s="120">
        <v>7.698</v>
      </c>
      <c r="I66" s="120">
        <v>20.044</v>
      </c>
      <c r="J66" s="120">
        <v>22.323</v>
      </c>
      <c r="K66" s="120">
        <v>18.93</v>
      </c>
      <c r="L66" s="120">
        <v>19.973</v>
      </c>
      <c r="M66" s="120">
        <v>24.036</v>
      </c>
      <c r="N66" s="120">
        <v>31.767</v>
      </c>
      <c r="O66" s="120">
        <v>24.819</v>
      </c>
      <c r="P66" s="120">
        <v>24.933</v>
      </c>
      <c r="Q66" s="120">
        <v>22.066</v>
      </c>
      <c r="R66" s="120">
        <v>32.195</v>
      </c>
      <c r="S66" s="114"/>
      <c r="T66" s="114"/>
    </row>
    <row r="67" spans="1:20" ht="14.25">
      <c r="A67" s="17" t="s">
        <v>17</v>
      </c>
      <c r="B67" s="61" t="s">
        <v>47</v>
      </c>
      <c r="C67" s="114"/>
      <c r="D67" s="120">
        <v>13.818</v>
      </c>
      <c r="E67" s="120">
        <v>14.517</v>
      </c>
      <c r="F67" s="120">
        <v>17.737</v>
      </c>
      <c r="G67" s="120">
        <v>18.828</v>
      </c>
      <c r="H67" s="120">
        <v>18.481</v>
      </c>
      <c r="I67" s="120">
        <v>19.366</v>
      </c>
      <c r="J67" s="120">
        <v>19.927</v>
      </c>
      <c r="K67" s="120">
        <v>18.044</v>
      </c>
      <c r="L67" s="120">
        <v>18.707</v>
      </c>
      <c r="M67" s="120">
        <v>18.931</v>
      </c>
      <c r="N67" s="120">
        <v>20.37</v>
      </c>
      <c r="O67" s="120">
        <v>21.27</v>
      </c>
      <c r="P67" s="120">
        <v>20.633</v>
      </c>
      <c r="Q67" s="120">
        <v>19.898</v>
      </c>
      <c r="R67" s="120">
        <v>20.072</v>
      </c>
      <c r="S67" s="114"/>
      <c r="T67" s="114"/>
    </row>
    <row r="68" spans="1:20" ht="14.25">
      <c r="A68" s="17" t="s">
        <v>18</v>
      </c>
      <c r="B68" s="61" t="s">
        <v>47</v>
      </c>
      <c r="C68" s="114"/>
      <c r="D68" s="120">
        <v>54.252</v>
      </c>
      <c r="E68" s="120">
        <v>76.173</v>
      </c>
      <c r="F68" s="120">
        <v>78.719</v>
      </c>
      <c r="G68" s="120">
        <v>82.107</v>
      </c>
      <c r="H68" s="120">
        <v>84.073</v>
      </c>
      <c r="I68" s="120">
        <v>89.271</v>
      </c>
      <c r="J68" s="120">
        <v>97.061</v>
      </c>
      <c r="K68" s="120">
        <v>83.05</v>
      </c>
      <c r="L68" s="120">
        <v>40.502</v>
      </c>
      <c r="M68" s="120">
        <v>37.97</v>
      </c>
      <c r="N68" s="120">
        <v>37.497</v>
      </c>
      <c r="O68" s="120">
        <v>39.978</v>
      </c>
      <c r="P68" s="120">
        <v>45.816</v>
      </c>
      <c r="Q68" s="120">
        <v>54.324</v>
      </c>
      <c r="R68" s="120">
        <v>56.316</v>
      </c>
      <c r="S68" s="114"/>
      <c r="T68" s="114"/>
    </row>
    <row r="69" spans="1:34" s="56" customFormat="1" ht="14.25">
      <c r="A69" s="22" t="s">
        <v>19</v>
      </c>
      <c r="B69" s="77" t="s">
        <v>47</v>
      </c>
      <c r="C69" s="115"/>
      <c r="D69" s="118">
        <v>10.229</v>
      </c>
      <c r="E69" s="118">
        <v>10.777</v>
      </c>
      <c r="F69" s="118">
        <v>11.43</v>
      </c>
      <c r="G69" s="118">
        <v>11.9</v>
      </c>
      <c r="H69" s="118">
        <v>12.905</v>
      </c>
      <c r="I69" s="118">
        <v>13.483</v>
      </c>
      <c r="J69" s="118">
        <v>14.922</v>
      </c>
      <c r="K69" s="118">
        <v>15.429</v>
      </c>
      <c r="L69" s="118">
        <v>16.422</v>
      </c>
      <c r="M69" s="118">
        <v>17.361</v>
      </c>
      <c r="N69" s="118">
        <v>21.238</v>
      </c>
      <c r="O69" s="118">
        <v>22.576</v>
      </c>
      <c r="P69" s="118">
        <v>23.554</v>
      </c>
      <c r="Q69" s="118">
        <v>24.519</v>
      </c>
      <c r="R69" s="118">
        <v>25.251</v>
      </c>
      <c r="S69" s="115"/>
      <c r="T69" s="115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</row>
    <row r="70" spans="1:20" ht="14.25">
      <c r="A70" s="17" t="s">
        <v>20</v>
      </c>
      <c r="B70" s="61" t="s">
        <v>47</v>
      </c>
      <c r="C70" s="114"/>
      <c r="D70" s="120">
        <v>19.805</v>
      </c>
      <c r="E70" s="120">
        <v>26.101</v>
      </c>
      <c r="F70" s="120">
        <v>23.947</v>
      </c>
      <c r="G70" s="120">
        <v>29.071</v>
      </c>
      <c r="H70" s="120">
        <v>27.725</v>
      </c>
      <c r="I70" s="120">
        <v>28.773</v>
      </c>
      <c r="J70" s="120">
        <v>34.584</v>
      </c>
      <c r="K70" s="120">
        <v>29.238</v>
      </c>
      <c r="L70" s="120">
        <v>31.524</v>
      </c>
      <c r="M70" s="120">
        <v>30.707</v>
      </c>
      <c r="N70" s="120">
        <v>35.79</v>
      </c>
      <c r="O70" s="120">
        <v>33.745</v>
      </c>
      <c r="P70" s="120">
        <v>30.556</v>
      </c>
      <c r="Q70" s="120">
        <v>31.579</v>
      </c>
      <c r="R70" s="120">
        <v>31.09</v>
      </c>
      <c r="S70" s="114"/>
      <c r="T70" s="114"/>
    </row>
    <row r="71" spans="1:20" ht="14.25">
      <c r="A71" s="17" t="s">
        <v>21</v>
      </c>
      <c r="B71" s="61" t="s">
        <v>47</v>
      </c>
      <c r="C71" s="114"/>
      <c r="D71" s="120">
        <v>27.877</v>
      </c>
      <c r="E71" s="120">
        <v>31.454</v>
      </c>
      <c r="F71" s="120">
        <v>41.933</v>
      </c>
      <c r="G71" s="120">
        <v>46.941</v>
      </c>
      <c r="H71" s="120">
        <v>47.243</v>
      </c>
      <c r="I71" s="120">
        <v>48.424</v>
      </c>
      <c r="J71" s="120">
        <v>50.972</v>
      </c>
      <c r="K71" s="120">
        <v>51.686</v>
      </c>
      <c r="L71" s="120">
        <v>55.943</v>
      </c>
      <c r="M71" s="120">
        <v>61.255</v>
      </c>
      <c r="N71" s="120">
        <v>64.483</v>
      </c>
      <c r="O71" s="120">
        <v>71.016</v>
      </c>
      <c r="P71" s="120">
        <v>74.203</v>
      </c>
      <c r="Q71" s="120">
        <v>74.661</v>
      </c>
      <c r="R71" s="120">
        <v>73.668</v>
      </c>
      <c r="S71" s="114"/>
      <c r="T71" s="114"/>
    </row>
    <row r="72" spans="1:20" ht="14.25">
      <c r="A72" s="17" t="s">
        <v>22</v>
      </c>
      <c r="B72" s="61" t="s">
        <v>47</v>
      </c>
      <c r="C72" s="114"/>
      <c r="D72" s="120">
        <v>8.866</v>
      </c>
      <c r="E72" s="120">
        <v>8.933</v>
      </c>
      <c r="F72" s="120">
        <v>9.038</v>
      </c>
      <c r="G72" s="120">
        <v>9.362</v>
      </c>
      <c r="H72" s="120">
        <v>9.36</v>
      </c>
      <c r="I72" s="120">
        <v>10.083</v>
      </c>
      <c r="J72" s="120">
        <v>10.583</v>
      </c>
      <c r="K72" s="120">
        <v>11.259</v>
      </c>
      <c r="L72" s="120">
        <v>11.021</v>
      </c>
      <c r="M72" s="120">
        <v>11.664</v>
      </c>
      <c r="N72" s="120">
        <v>13.428</v>
      </c>
      <c r="O72" s="120">
        <v>26.779</v>
      </c>
      <c r="P72" s="120">
        <v>63.933</v>
      </c>
      <c r="Q72" s="120">
        <v>68.574</v>
      </c>
      <c r="R72" s="120">
        <v>71.952</v>
      </c>
      <c r="S72" s="114"/>
      <c r="T72" s="114"/>
    </row>
    <row r="73" spans="1:20" ht="14.25">
      <c r="A73" s="17" t="s">
        <v>23</v>
      </c>
      <c r="B73" s="61" t="s">
        <v>47</v>
      </c>
      <c r="C73" s="114"/>
      <c r="D73" s="120">
        <v>14.712</v>
      </c>
      <c r="E73" s="120">
        <v>19.294</v>
      </c>
      <c r="F73" s="120">
        <v>18.246</v>
      </c>
      <c r="G73" s="120">
        <v>28.151</v>
      </c>
      <c r="H73" s="120">
        <v>40.009</v>
      </c>
      <c r="I73" s="120">
        <v>41.063</v>
      </c>
      <c r="J73" s="120">
        <v>43.675</v>
      </c>
      <c r="K73" s="120">
        <v>45.081</v>
      </c>
      <c r="L73" s="120">
        <v>46.747</v>
      </c>
      <c r="M73" s="120">
        <v>51.845</v>
      </c>
      <c r="N73" s="120">
        <v>50.177</v>
      </c>
      <c r="O73" s="120">
        <v>55.835</v>
      </c>
      <c r="P73" s="120">
        <v>55.757</v>
      </c>
      <c r="Q73" s="120">
        <v>57.503</v>
      </c>
      <c r="R73" s="120">
        <v>53.435</v>
      </c>
      <c r="S73" s="114"/>
      <c r="T73" s="114"/>
    </row>
    <row r="74" spans="1:20" ht="14.25">
      <c r="A74" s="17" t="s">
        <v>73</v>
      </c>
      <c r="B74" s="61" t="s">
        <v>47</v>
      </c>
      <c r="C74" s="114"/>
      <c r="D74" s="120" t="s">
        <v>104</v>
      </c>
      <c r="E74" s="120" t="s">
        <v>104</v>
      </c>
      <c r="F74" s="120" t="s">
        <v>104</v>
      </c>
      <c r="G74" s="120" t="s">
        <v>104</v>
      </c>
      <c r="H74" s="120" t="s">
        <v>104</v>
      </c>
      <c r="I74" s="120" t="s">
        <v>104</v>
      </c>
      <c r="J74" s="120" t="s">
        <v>104</v>
      </c>
      <c r="K74" s="120" t="s">
        <v>104</v>
      </c>
      <c r="L74" s="120">
        <v>37.024</v>
      </c>
      <c r="M74" s="120">
        <v>43.926</v>
      </c>
      <c r="N74" s="120">
        <v>53.849</v>
      </c>
      <c r="O74" s="120">
        <v>54.762</v>
      </c>
      <c r="P74" s="120">
        <v>55.293</v>
      </c>
      <c r="Q74" s="120">
        <v>72.814</v>
      </c>
      <c r="R74" s="120">
        <v>77.574</v>
      </c>
      <c r="S74" s="114"/>
      <c r="T74" s="114"/>
    </row>
    <row r="75" spans="1:20" ht="14.25">
      <c r="A75" s="17" t="s">
        <v>24</v>
      </c>
      <c r="B75" s="61" t="s">
        <v>47</v>
      </c>
      <c r="C75" s="114"/>
      <c r="D75" s="120">
        <v>31.074</v>
      </c>
      <c r="E75" s="120">
        <v>29.483</v>
      </c>
      <c r="F75" s="120">
        <v>29.725</v>
      </c>
      <c r="G75" s="120">
        <v>28.999</v>
      </c>
      <c r="H75" s="120">
        <v>28.912</v>
      </c>
      <c r="I75" s="120">
        <v>29.065</v>
      </c>
      <c r="J75" s="120">
        <v>32.121</v>
      </c>
      <c r="K75" s="120">
        <v>33.701</v>
      </c>
      <c r="L75" s="120">
        <v>37.245</v>
      </c>
      <c r="M75" s="120">
        <v>38.751</v>
      </c>
      <c r="N75" s="120">
        <v>50.309</v>
      </c>
      <c r="O75" s="120">
        <v>58.412</v>
      </c>
      <c r="P75" s="120" t="s">
        <v>104</v>
      </c>
      <c r="Q75" s="120" t="s">
        <v>104</v>
      </c>
      <c r="R75" s="120" t="s">
        <v>104</v>
      </c>
      <c r="S75" s="114"/>
      <c r="T75" s="114"/>
    </row>
    <row r="76" spans="1:20" ht="14.25">
      <c r="A76" s="17" t="s">
        <v>25</v>
      </c>
      <c r="B76" s="61" t="s">
        <v>47</v>
      </c>
      <c r="C76" s="114"/>
      <c r="D76" s="120" t="s">
        <v>104</v>
      </c>
      <c r="E76" s="120" t="s">
        <v>104</v>
      </c>
      <c r="F76" s="120" t="s">
        <v>104</v>
      </c>
      <c r="G76" s="120" t="s">
        <v>104</v>
      </c>
      <c r="H76" s="120" t="s">
        <v>104</v>
      </c>
      <c r="I76" s="120" t="s">
        <v>104</v>
      </c>
      <c r="J76" s="120" t="s">
        <v>104</v>
      </c>
      <c r="K76" s="120">
        <v>58.753</v>
      </c>
      <c r="L76" s="120">
        <v>61.892</v>
      </c>
      <c r="M76" s="120">
        <v>63.376</v>
      </c>
      <c r="N76" s="120">
        <v>64.479</v>
      </c>
      <c r="O76" s="120">
        <v>66.704</v>
      </c>
      <c r="P76" s="120">
        <v>65.467</v>
      </c>
      <c r="Q76" s="120">
        <v>65.883</v>
      </c>
      <c r="R76" s="120">
        <v>64.975</v>
      </c>
      <c r="S76" s="114"/>
      <c r="T76" s="114"/>
    </row>
    <row r="77" spans="1:20" ht="14.25">
      <c r="A77" s="17" t="s">
        <v>69</v>
      </c>
      <c r="B77" s="61" t="s">
        <v>47</v>
      </c>
      <c r="C77" s="114"/>
      <c r="D77" s="120">
        <v>7.079</v>
      </c>
      <c r="E77" s="120">
        <v>7.07</v>
      </c>
      <c r="F77" s="120">
        <v>7.284</v>
      </c>
      <c r="G77" s="120">
        <v>7.16</v>
      </c>
      <c r="H77" s="120">
        <v>7.129</v>
      </c>
      <c r="I77" s="120">
        <v>6.886</v>
      </c>
      <c r="J77" s="120">
        <v>7.239</v>
      </c>
      <c r="K77" s="120">
        <v>7.231</v>
      </c>
      <c r="L77" s="120">
        <v>7.619</v>
      </c>
      <c r="M77" s="120">
        <v>11.214</v>
      </c>
      <c r="N77" s="120">
        <v>11.743</v>
      </c>
      <c r="O77" s="120">
        <v>13.385</v>
      </c>
      <c r="P77" s="120">
        <v>13.37</v>
      </c>
      <c r="Q77" s="120">
        <v>13.412</v>
      </c>
      <c r="R77" s="120">
        <v>14.841</v>
      </c>
      <c r="S77" s="114"/>
      <c r="T77" s="114"/>
    </row>
    <row r="78" spans="1:20" ht="14.25">
      <c r="A78" s="17" t="s">
        <v>26</v>
      </c>
      <c r="B78" s="61" t="s">
        <v>47</v>
      </c>
      <c r="C78" s="114"/>
      <c r="D78" s="120">
        <v>34.539</v>
      </c>
      <c r="E78" s="120">
        <v>45.899</v>
      </c>
      <c r="F78" s="120">
        <v>47.214</v>
      </c>
      <c r="G78" s="120">
        <v>39.652</v>
      </c>
      <c r="H78" s="120">
        <v>37.623</v>
      </c>
      <c r="I78" s="120">
        <v>41.029</v>
      </c>
      <c r="J78" s="120">
        <v>40.242</v>
      </c>
      <c r="K78" s="120">
        <v>39.438</v>
      </c>
      <c r="L78" s="120">
        <v>51.794</v>
      </c>
      <c r="M78" s="120">
        <v>60.291</v>
      </c>
      <c r="N78" s="120">
        <v>63.183</v>
      </c>
      <c r="O78" s="120">
        <v>61.354</v>
      </c>
      <c r="P78" s="120">
        <v>67.824</v>
      </c>
      <c r="Q78" s="120">
        <v>70.047</v>
      </c>
      <c r="R78" s="120">
        <v>67.781</v>
      </c>
      <c r="S78" s="114"/>
      <c r="T78" s="114"/>
    </row>
    <row r="79" spans="1:20" ht="14.25">
      <c r="A79" s="17" t="s">
        <v>27</v>
      </c>
      <c r="B79" s="61" t="s">
        <v>47</v>
      </c>
      <c r="C79" s="114"/>
      <c r="D79" s="120">
        <v>5.349</v>
      </c>
      <c r="E79" s="120">
        <v>5.268</v>
      </c>
      <c r="F79" s="120">
        <v>5.258</v>
      </c>
      <c r="G79" s="120">
        <v>5.313</v>
      </c>
      <c r="H79" s="120">
        <v>5.694</v>
      </c>
      <c r="I79" s="120">
        <v>6.193</v>
      </c>
      <c r="J79" s="120">
        <v>7.403</v>
      </c>
      <c r="K79" s="120">
        <v>7.538</v>
      </c>
      <c r="L79" s="120">
        <v>8.701</v>
      </c>
      <c r="M79" s="120">
        <v>8.902</v>
      </c>
      <c r="N79" s="120">
        <v>8.205</v>
      </c>
      <c r="O79" s="120">
        <v>8.885</v>
      </c>
      <c r="P79" s="120">
        <v>9.415</v>
      </c>
      <c r="Q79" s="120">
        <v>10.027</v>
      </c>
      <c r="R79" s="120">
        <v>10.556</v>
      </c>
      <c r="S79" s="114"/>
      <c r="T79" s="114"/>
    </row>
    <row r="80" spans="1:20" ht="14.25">
      <c r="A80" s="17" t="s">
        <v>28</v>
      </c>
      <c r="B80" s="61" t="s">
        <v>47</v>
      </c>
      <c r="C80" s="114"/>
      <c r="D80" s="120" t="s">
        <v>104</v>
      </c>
      <c r="E80" s="120" t="s">
        <v>104</v>
      </c>
      <c r="F80" s="120" t="s">
        <v>104</v>
      </c>
      <c r="G80" s="120" t="s">
        <v>104</v>
      </c>
      <c r="H80" s="120" t="s">
        <v>104</v>
      </c>
      <c r="I80" s="120" t="s">
        <v>104</v>
      </c>
      <c r="J80" s="120" t="s">
        <v>104</v>
      </c>
      <c r="K80" s="120" t="s">
        <v>104</v>
      </c>
      <c r="L80" s="120" t="s">
        <v>104</v>
      </c>
      <c r="M80" s="120" t="s">
        <v>104</v>
      </c>
      <c r="N80" s="120" t="s">
        <v>104</v>
      </c>
      <c r="O80" s="120" t="s">
        <v>104</v>
      </c>
      <c r="P80" s="120" t="s">
        <v>104</v>
      </c>
      <c r="Q80" s="120" t="s">
        <v>104</v>
      </c>
      <c r="R80" s="120" t="s">
        <v>104</v>
      </c>
      <c r="S80" s="114"/>
      <c r="T80" s="114"/>
    </row>
    <row r="82" ht="14.25">
      <c r="A82" s="3" t="s">
        <v>55</v>
      </c>
    </row>
    <row r="83" ht="14.25">
      <c r="A83" s="3" t="s">
        <v>102</v>
      </c>
    </row>
    <row r="84" ht="14.25">
      <c r="A84" s="3" t="s">
        <v>56</v>
      </c>
    </row>
    <row r="85" ht="14.25">
      <c r="A85" s="3" t="s">
        <v>58</v>
      </c>
    </row>
    <row r="86" ht="14.25">
      <c r="A86" s="3" t="s">
        <v>57</v>
      </c>
    </row>
    <row r="87" ht="14.25">
      <c r="A87" s="3" t="s">
        <v>95</v>
      </c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54"/>
  <sheetViews>
    <sheetView zoomScale="85" zoomScaleNormal="85" workbookViewId="0" topLeftCell="A1">
      <selection activeCell="A8" sqref="A8"/>
    </sheetView>
  </sheetViews>
  <sheetFormatPr defaultColWidth="8.625" defaultRowHeight="14.25"/>
  <cols>
    <col min="1" max="1" width="26.50390625" style="3" customWidth="1"/>
    <col min="2" max="2" width="32.50390625" style="61" customWidth="1"/>
    <col min="3" max="3" width="9.125" style="3" customWidth="1"/>
    <col min="4" max="19" width="9.625" style="15" customWidth="1"/>
    <col min="20" max="24" width="7.00390625" style="15" bestFit="1" customWidth="1"/>
    <col min="25" max="25" width="7.375" style="15" bestFit="1" customWidth="1"/>
    <col min="26" max="33" width="7.00390625" style="15" bestFit="1" customWidth="1"/>
    <col min="34" max="16384" width="8.625" style="2" customWidth="1"/>
  </cols>
  <sheetData>
    <row r="1" spans="1:33" ht="15">
      <c r="A1" s="1"/>
      <c r="B1" s="60"/>
      <c r="C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4.25">
      <c r="D4" s="41"/>
      <c r="E4" s="41"/>
      <c r="F4" s="41"/>
      <c r="G4" s="41"/>
      <c r="H4" s="41"/>
      <c r="I4" s="4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4:33" ht="15">
      <c r="D5" s="41"/>
      <c r="E5" s="41"/>
      <c r="F5" s="41"/>
      <c r="G5" s="41"/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4.25">
      <c r="A6" s="39" t="s">
        <v>44</v>
      </c>
      <c r="D6"/>
      <c r="E6" s="126"/>
      <c r="F6" s="126"/>
      <c r="G6" s="126"/>
      <c r="H6" s="126"/>
      <c r="I6" s="12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">
      <c r="A7" s="4" t="s">
        <v>101</v>
      </c>
      <c r="B7" s="62"/>
      <c r="C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4.25">
      <c r="A8" s="5"/>
      <c r="B8" s="63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3" s="66" customFormat="1" ht="14.25">
      <c r="A9" s="129" t="s">
        <v>0</v>
      </c>
      <c r="B9" s="130"/>
      <c r="C9" s="125"/>
      <c r="D9" s="65">
        <v>2000</v>
      </c>
      <c r="E9" s="65">
        <f aca="true" t="shared" si="0" ref="E9:Q9">D9+1</f>
        <v>2001</v>
      </c>
      <c r="F9" s="65">
        <f t="shared" si="0"/>
        <v>2002</v>
      </c>
      <c r="G9" s="65">
        <f t="shared" si="0"/>
        <v>2003</v>
      </c>
      <c r="H9" s="65">
        <f t="shared" si="0"/>
        <v>2004</v>
      </c>
      <c r="I9" s="65">
        <f t="shared" si="0"/>
        <v>2005</v>
      </c>
      <c r="J9" s="65">
        <f t="shared" si="0"/>
        <v>2006</v>
      </c>
      <c r="K9" s="65">
        <f t="shared" si="0"/>
        <v>2007</v>
      </c>
      <c r="L9" s="65">
        <f t="shared" si="0"/>
        <v>2008</v>
      </c>
      <c r="M9" s="65">
        <f t="shared" si="0"/>
        <v>2009</v>
      </c>
      <c r="N9" s="65">
        <f t="shared" si="0"/>
        <v>2010</v>
      </c>
      <c r="O9" s="65">
        <f t="shared" si="0"/>
        <v>2011</v>
      </c>
      <c r="P9" s="65">
        <f t="shared" si="0"/>
        <v>2012</v>
      </c>
      <c r="Q9" s="65">
        <f t="shared" si="0"/>
        <v>2013</v>
      </c>
      <c r="R9" s="65"/>
      <c r="S9" s="65"/>
      <c r="T9" s="65"/>
      <c r="U9" s="65"/>
      <c r="V9" s="65"/>
      <c r="W9" s="65"/>
    </row>
    <row r="10" spans="1:33" ht="14.25">
      <c r="A10" s="7"/>
      <c r="B10" s="68" t="s">
        <v>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>
      <c r="A11" s="106" t="s">
        <v>91</v>
      </c>
      <c r="B11" s="64" t="s">
        <v>92</v>
      </c>
      <c r="C11" s="1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4.25">
      <c r="A12" s="22" t="s">
        <v>45</v>
      </c>
      <c r="B12" s="64" t="s">
        <v>49</v>
      </c>
      <c r="C12" s="117"/>
      <c r="D12" s="118">
        <v>63.221</v>
      </c>
      <c r="E12" s="118">
        <v>69.396</v>
      </c>
      <c r="F12" s="118">
        <v>70.248</v>
      </c>
      <c r="G12" s="118">
        <v>73.626</v>
      </c>
      <c r="H12" s="118">
        <v>75.323</v>
      </c>
      <c r="I12" s="118">
        <v>81.48</v>
      </c>
      <c r="J12" s="118">
        <v>90.789</v>
      </c>
      <c r="K12" s="118">
        <v>94.476</v>
      </c>
      <c r="L12" s="118">
        <v>107.261</v>
      </c>
      <c r="M12" s="118">
        <v>110.494</v>
      </c>
      <c r="N12" s="118">
        <v>112.908</v>
      </c>
      <c r="O12" s="118">
        <v>118.502</v>
      </c>
      <c r="P12" s="118">
        <v>122.223</v>
      </c>
      <c r="Q12" s="118">
        <v>127.877</v>
      </c>
      <c r="R12" s="109"/>
      <c r="S12" s="109"/>
      <c r="T12" s="12"/>
      <c r="U12" s="12"/>
      <c r="V12" s="12"/>
      <c r="W12" s="1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14.25">
      <c r="B13" s="80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"/>
      <c r="U13" s="12"/>
      <c r="V13" s="12"/>
      <c r="W13" s="1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4.25">
      <c r="A14" s="17" t="s">
        <v>2</v>
      </c>
      <c r="B14" s="61" t="s">
        <v>99</v>
      </c>
      <c r="C14" s="114"/>
      <c r="D14" s="120">
        <v>59.537</v>
      </c>
      <c r="E14" s="120">
        <v>64.075</v>
      </c>
      <c r="F14" s="120">
        <v>67.191</v>
      </c>
      <c r="G14" s="120">
        <v>61.292</v>
      </c>
      <c r="H14" s="120">
        <v>60.58</v>
      </c>
      <c r="I14" s="120" t="s">
        <v>104</v>
      </c>
      <c r="J14" s="120" t="s">
        <v>104</v>
      </c>
      <c r="K14" s="120" t="s">
        <v>104</v>
      </c>
      <c r="L14" s="120" t="s">
        <v>104</v>
      </c>
      <c r="M14" s="120" t="s">
        <v>104</v>
      </c>
      <c r="N14" s="120" t="s">
        <v>104</v>
      </c>
      <c r="O14" s="120" t="s">
        <v>104</v>
      </c>
      <c r="P14" s="120" t="s">
        <v>104</v>
      </c>
      <c r="Q14" s="120" t="s">
        <v>104</v>
      </c>
      <c r="R14" s="109"/>
      <c r="S14" s="109"/>
      <c r="T14" s="12"/>
      <c r="U14" s="12"/>
      <c r="V14" s="12"/>
      <c r="W14" s="1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4.25">
      <c r="A15" s="17" t="s">
        <v>3</v>
      </c>
      <c r="B15" s="61" t="s">
        <v>99</v>
      </c>
      <c r="C15" s="114"/>
      <c r="D15" s="120">
        <v>46.121</v>
      </c>
      <c r="E15" s="120" t="s">
        <v>104</v>
      </c>
      <c r="F15" s="120" t="s">
        <v>104</v>
      </c>
      <c r="G15" s="120" t="s">
        <v>104</v>
      </c>
      <c r="H15" s="120">
        <v>88.206</v>
      </c>
      <c r="I15" s="120">
        <v>92.396</v>
      </c>
      <c r="J15" s="120">
        <v>101.637</v>
      </c>
      <c r="K15" s="120">
        <v>112.979</v>
      </c>
      <c r="L15" s="120">
        <v>123.638</v>
      </c>
      <c r="M15" s="120" t="s">
        <v>104</v>
      </c>
      <c r="N15" s="120" t="s">
        <v>104</v>
      </c>
      <c r="O15" s="120" t="s">
        <v>104</v>
      </c>
      <c r="P15" s="120">
        <v>128.083</v>
      </c>
      <c r="Q15" s="120">
        <v>126.003</v>
      </c>
      <c r="R15" s="109"/>
      <c r="S15" s="109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4.25">
      <c r="A16" s="17" t="s">
        <v>4</v>
      </c>
      <c r="B16" s="61" t="s">
        <v>99</v>
      </c>
      <c r="C16" s="114"/>
      <c r="D16" s="120">
        <v>58.168</v>
      </c>
      <c r="E16" s="120" t="s">
        <v>104</v>
      </c>
      <c r="F16" s="120" t="s">
        <v>104</v>
      </c>
      <c r="G16" s="120" t="s">
        <v>104</v>
      </c>
      <c r="H16" s="120" t="s">
        <v>104</v>
      </c>
      <c r="I16" s="120" t="s">
        <v>104</v>
      </c>
      <c r="J16" s="120" t="s">
        <v>104</v>
      </c>
      <c r="K16" s="120" t="s">
        <v>104</v>
      </c>
      <c r="L16" s="120">
        <v>108.529</v>
      </c>
      <c r="M16" s="120">
        <v>116.402</v>
      </c>
      <c r="N16" s="120">
        <v>110.051</v>
      </c>
      <c r="O16" s="120">
        <v>118.533</v>
      </c>
      <c r="P16" s="120">
        <v>116.899</v>
      </c>
      <c r="Q16" s="120">
        <v>113.624</v>
      </c>
      <c r="R16" s="109"/>
      <c r="S16" s="109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4.25">
      <c r="A17" s="17" t="s">
        <v>5</v>
      </c>
      <c r="B17" s="61" t="s">
        <v>99</v>
      </c>
      <c r="C17" s="114"/>
      <c r="D17" s="120">
        <v>46.518</v>
      </c>
      <c r="E17" s="120">
        <v>52.558</v>
      </c>
      <c r="F17" s="120">
        <v>49.865</v>
      </c>
      <c r="G17" s="120">
        <v>53.329</v>
      </c>
      <c r="H17" s="120">
        <v>51.595</v>
      </c>
      <c r="I17" s="120">
        <v>55.123</v>
      </c>
      <c r="J17" s="120">
        <v>55.923</v>
      </c>
      <c r="K17" s="120">
        <v>57.34</v>
      </c>
      <c r="L17" s="120">
        <v>61.326</v>
      </c>
      <c r="M17" s="120">
        <v>57.984</v>
      </c>
      <c r="N17" s="120">
        <v>61.602</v>
      </c>
      <c r="O17" s="120">
        <v>64.602</v>
      </c>
      <c r="P17" s="120">
        <v>68.287</v>
      </c>
      <c r="Q17" s="120">
        <v>79.333</v>
      </c>
      <c r="R17" s="109"/>
      <c r="S17" s="109"/>
      <c r="T17" s="12"/>
      <c r="U17" s="12"/>
      <c r="V17" s="12"/>
      <c r="W17" s="1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4.25" customHeight="1">
      <c r="A18" s="17" t="s">
        <v>70</v>
      </c>
      <c r="B18" s="61" t="s">
        <v>99</v>
      </c>
      <c r="C18" s="114"/>
      <c r="D18" s="120">
        <v>89.599</v>
      </c>
      <c r="E18" s="120">
        <v>109.158</v>
      </c>
      <c r="F18" s="120">
        <v>112.498</v>
      </c>
      <c r="G18" s="120">
        <v>114.383</v>
      </c>
      <c r="H18" s="120">
        <v>113.831</v>
      </c>
      <c r="I18" s="120">
        <v>129.726</v>
      </c>
      <c r="J18" s="120">
        <v>147.982</v>
      </c>
      <c r="K18" s="120">
        <v>182.732</v>
      </c>
      <c r="L18" s="120">
        <v>260.586</v>
      </c>
      <c r="M18" s="120">
        <v>249.269</v>
      </c>
      <c r="N18" s="120">
        <v>216.287</v>
      </c>
      <c r="O18" s="120">
        <v>214.398</v>
      </c>
      <c r="P18" s="120">
        <v>175.775</v>
      </c>
      <c r="Q18" s="120">
        <v>164.697</v>
      </c>
      <c r="R18" s="112"/>
      <c r="S18" s="112"/>
      <c r="T18" s="12"/>
      <c r="U18" s="14"/>
      <c r="V18" s="1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>
      <c r="A19" s="17" t="s">
        <v>6</v>
      </c>
      <c r="B19" s="61" t="s">
        <v>99</v>
      </c>
      <c r="C19" s="114"/>
      <c r="D19" s="120">
        <v>116.856</v>
      </c>
      <c r="E19" s="120">
        <v>113.966</v>
      </c>
      <c r="F19" s="120">
        <v>112.439</v>
      </c>
      <c r="G19" s="120">
        <v>112.741</v>
      </c>
      <c r="H19" s="120">
        <v>119.002</v>
      </c>
      <c r="I19" s="120">
        <v>134.812</v>
      </c>
      <c r="J19" s="120">
        <v>151.116</v>
      </c>
      <c r="K19" s="120">
        <v>167.817</v>
      </c>
      <c r="L19" s="120">
        <v>181.132</v>
      </c>
      <c r="M19" s="120">
        <v>202.412</v>
      </c>
      <c r="N19" s="120">
        <v>196.745</v>
      </c>
      <c r="O19" s="120">
        <v>210.755</v>
      </c>
      <c r="P19" s="120">
        <v>210.764</v>
      </c>
      <c r="Q19" s="120">
        <v>217.374</v>
      </c>
      <c r="R19" s="109"/>
      <c r="S19" s="109"/>
      <c r="T19" s="12"/>
      <c r="U19" s="12"/>
      <c r="V19" s="14"/>
      <c r="W19" s="14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4.25">
      <c r="A20" s="17" t="s">
        <v>7</v>
      </c>
      <c r="B20" s="61" t="s">
        <v>99</v>
      </c>
      <c r="C20" s="114"/>
      <c r="D20" s="120">
        <v>55.515</v>
      </c>
      <c r="E20" s="120">
        <v>58.627</v>
      </c>
      <c r="F20" s="120">
        <v>66.103</v>
      </c>
      <c r="G20" s="120">
        <v>70.619</v>
      </c>
      <c r="H20" s="120">
        <v>68.326</v>
      </c>
      <c r="I20" s="120">
        <v>64.726</v>
      </c>
      <c r="J20" s="120">
        <v>69.097</v>
      </c>
      <c r="K20" s="120">
        <v>66.671</v>
      </c>
      <c r="L20" s="120">
        <v>82.623</v>
      </c>
      <c r="M20" s="120">
        <v>75.708</v>
      </c>
      <c r="N20" s="120">
        <v>82.913</v>
      </c>
      <c r="O20" s="120">
        <v>83.306</v>
      </c>
      <c r="P20" s="120">
        <v>83.896</v>
      </c>
      <c r="Q20" s="120">
        <v>87.575</v>
      </c>
      <c r="R20" s="109"/>
      <c r="S20" s="109"/>
      <c r="T20" s="12"/>
      <c r="U20" s="12"/>
      <c r="V20" s="12"/>
      <c r="W20" s="1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4.25">
      <c r="A21" s="17" t="s">
        <v>71</v>
      </c>
      <c r="B21" s="61" t="s">
        <v>99</v>
      </c>
      <c r="C21" s="114"/>
      <c r="D21" s="120" t="s">
        <v>104</v>
      </c>
      <c r="E21" s="120" t="s">
        <v>104</v>
      </c>
      <c r="F21" s="120" t="s">
        <v>104</v>
      </c>
      <c r="G21" s="120" t="s">
        <v>104</v>
      </c>
      <c r="H21" s="120" t="s">
        <v>104</v>
      </c>
      <c r="I21" s="120" t="s">
        <v>104</v>
      </c>
      <c r="J21" s="120" t="s">
        <v>104</v>
      </c>
      <c r="K21" s="120" t="s">
        <v>104</v>
      </c>
      <c r="L21" s="120">
        <v>99.251</v>
      </c>
      <c r="M21" s="120">
        <v>115.823</v>
      </c>
      <c r="N21" s="120">
        <v>134.178</v>
      </c>
      <c r="O21" s="120">
        <v>138.507</v>
      </c>
      <c r="P21" s="120">
        <v>145.717</v>
      </c>
      <c r="Q21" s="120">
        <v>170.823</v>
      </c>
      <c r="R21" s="114"/>
      <c r="S21" s="114"/>
      <c r="T21" s="12"/>
      <c r="V21" s="12"/>
      <c r="W21" s="1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4.25">
      <c r="A22" s="17" t="s">
        <v>8</v>
      </c>
      <c r="B22" s="61" t="s">
        <v>99</v>
      </c>
      <c r="C22" s="114"/>
      <c r="D22" s="120">
        <v>42.136</v>
      </c>
      <c r="E22" s="120">
        <v>42.133</v>
      </c>
      <c r="F22" s="120">
        <v>45.153</v>
      </c>
      <c r="G22" s="120">
        <v>57.378</v>
      </c>
      <c r="H22" s="120">
        <v>59.493</v>
      </c>
      <c r="I22" s="120">
        <v>57.958</v>
      </c>
      <c r="J22" s="120" t="s">
        <v>104</v>
      </c>
      <c r="K22" s="120">
        <v>63.185</v>
      </c>
      <c r="L22" s="120">
        <v>72.218</v>
      </c>
      <c r="M22" s="120">
        <v>77.66</v>
      </c>
      <c r="N22" s="120">
        <v>78.613</v>
      </c>
      <c r="O22" s="120">
        <v>89.978</v>
      </c>
      <c r="P22" s="120">
        <v>88.068</v>
      </c>
      <c r="Q22" s="120">
        <v>86.217</v>
      </c>
      <c r="R22" s="114"/>
      <c r="S22" s="114"/>
      <c r="T22" s="14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25">
      <c r="A23" s="17" t="s">
        <v>9</v>
      </c>
      <c r="B23" s="61" t="s">
        <v>99</v>
      </c>
      <c r="C23" s="114"/>
      <c r="D23" s="120">
        <v>41.338</v>
      </c>
      <c r="E23" s="120">
        <v>42.263</v>
      </c>
      <c r="F23" s="120">
        <v>42.874</v>
      </c>
      <c r="G23" s="120">
        <v>42.233</v>
      </c>
      <c r="H23" s="120">
        <v>42.677</v>
      </c>
      <c r="I23" s="120">
        <v>43.43</v>
      </c>
      <c r="J23" s="120">
        <v>44.779</v>
      </c>
      <c r="K23" s="120">
        <v>75.37</v>
      </c>
      <c r="L23" s="120">
        <v>81.27</v>
      </c>
      <c r="M23" s="120">
        <v>89.211</v>
      </c>
      <c r="N23" s="120">
        <v>94.232</v>
      </c>
      <c r="O23" s="120">
        <v>103.452</v>
      </c>
      <c r="P23" s="120">
        <v>105.955</v>
      </c>
      <c r="Q23" s="120">
        <v>111.149</v>
      </c>
      <c r="R23" s="109"/>
      <c r="S23" s="109"/>
      <c r="T23" s="12"/>
      <c r="U23" s="1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17" t="s">
        <v>10</v>
      </c>
      <c r="B24" s="61" t="s">
        <v>99</v>
      </c>
      <c r="C24" s="114"/>
      <c r="D24" s="120">
        <v>45.527</v>
      </c>
      <c r="E24" s="120">
        <v>51.31</v>
      </c>
      <c r="F24" s="120">
        <v>54.678</v>
      </c>
      <c r="G24" s="120">
        <v>63.196</v>
      </c>
      <c r="H24" s="120">
        <v>69.066</v>
      </c>
      <c r="I24" s="120">
        <v>77.981</v>
      </c>
      <c r="J24" s="120">
        <v>89.729</v>
      </c>
      <c r="K24" s="120">
        <v>95.716</v>
      </c>
      <c r="L24" s="120">
        <v>108.668</v>
      </c>
      <c r="M24" s="120">
        <v>124.144</v>
      </c>
      <c r="N24" s="120">
        <v>128.756</v>
      </c>
      <c r="O24" s="120">
        <v>144.103</v>
      </c>
      <c r="P24" s="120">
        <v>147.274</v>
      </c>
      <c r="Q24" s="120">
        <v>160.685</v>
      </c>
      <c r="R24" s="109"/>
      <c r="S24" s="109"/>
      <c r="T24" s="12"/>
      <c r="U24" s="12"/>
      <c r="V24" s="12"/>
      <c r="W24" s="1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4.25">
      <c r="A25" s="17" t="s">
        <v>72</v>
      </c>
      <c r="B25" s="61" t="s">
        <v>99</v>
      </c>
      <c r="C25" s="114"/>
      <c r="D25" s="120">
        <v>66.705</v>
      </c>
      <c r="E25" s="120">
        <v>71.881</v>
      </c>
      <c r="F25" s="120">
        <v>73.791</v>
      </c>
      <c r="G25" s="120">
        <v>71.684</v>
      </c>
      <c r="H25" s="120">
        <v>73.352</v>
      </c>
      <c r="I25" s="120">
        <v>75.486</v>
      </c>
      <c r="J25" s="120" t="s">
        <v>104</v>
      </c>
      <c r="K25" s="120" t="s">
        <v>104</v>
      </c>
      <c r="L25" s="120">
        <v>109.556</v>
      </c>
      <c r="M25" s="120">
        <v>117.568</v>
      </c>
      <c r="N25" s="120">
        <v>122.549</v>
      </c>
      <c r="O25" s="120">
        <v>128.897</v>
      </c>
      <c r="P25" s="120">
        <v>151.33</v>
      </c>
      <c r="Q25" s="120">
        <v>165.85</v>
      </c>
      <c r="R25" s="109"/>
      <c r="S25" s="109"/>
      <c r="U25" s="12"/>
      <c r="V25" s="12"/>
      <c r="W25" s="1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4.25">
      <c r="A26" s="17" t="s">
        <v>11</v>
      </c>
      <c r="B26" s="61" t="s">
        <v>99</v>
      </c>
      <c r="C26" s="114"/>
      <c r="D26" s="120">
        <v>127.537</v>
      </c>
      <c r="E26" s="120">
        <v>131.424</v>
      </c>
      <c r="F26" s="120">
        <v>131.855</v>
      </c>
      <c r="G26" s="120">
        <v>146.078</v>
      </c>
      <c r="H26" s="120">
        <v>148.395</v>
      </c>
      <c r="I26" s="120">
        <v>148.269</v>
      </c>
      <c r="J26" s="120">
        <v>171.43</v>
      </c>
      <c r="K26" s="120">
        <v>187.757</v>
      </c>
      <c r="L26" s="120">
        <v>226.048</v>
      </c>
      <c r="M26" s="120">
        <v>257.079</v>
      </c>
      <c r="N26" s="120">
        <v>219.697</v>
      </c>
      <c r="O26" s="120">
        <v>220.73</v>
      </c>
      <c r="P26" s="120">
        <v>231.197</v>
      </c>
      <c r="Q26" s="120">
        <v>229.517</v>
      </c>
      <c r="R26" s="109"/>
      <c r="S26" s="109"/>
      <c r="U26" s="12"/>
      <c r="V26" s="12"/>
      <c r="W26" s="1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4.25">
      <c r="A27" s="17" t="s">
        <v>12</v>
      </c>
      <c r="B27" s="61" t="s">
        <v>99</v>
      </c>
      <c r="C27" s="114"/>
      <c r="D27" s="120">
        <v>55.231</v>
      </c>
      <c r="E27" s="120">
        <v>67.91</v>
      </c>
      <c r="F27" s="120">
        <v>79.39</v>
      </c>
      <c r="G27" s="120">
        <v>82.158</v>
      </c>
      <c r="H27" s="120">
        <v>76.568</v>
      </c>
      <c r="I27" s="120">
        <v>79.19</v>
      </c>
      <c r="J27" s="120">
        <v>98.614</v>
      </c>
      <c r="K27" s="120">
        <v>113.561</v>
      </c>
      <c r="L27" s="120">
        <v>133.627</v>
      </c>
      <c r="M27" s="120">
        <v>136.349</v>
      </c>
      <c r="N27" s="120">
        <v>122.886</v>
      </c>
      <c r="O27" s="120">
        <v>131.625</v>
      </c>
      <c r="P27" s="120">
        <v>145.04</v>
      </c>
      <c r="Q27" s="120">
        <v>156.891</v>
      </c>
      <c r="R27" s="114"/>
      <c r="S27" s="114"/>
      <c r="T27" s="12"/>
      <c r="V27" s="12"/>
      <c r="W27" s="1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17" t="s">
        <v>74</v>
      </c>
      <c r="B28" s="61" t="s">
        <v>99</v>
      </c>
      <c r="C28" s="114"/>
      <c r="D28" s="120">
        <v>75.756</v>
      </c>
      <c r="E28" s="120">
        <v>75.716</v>
      </c>
      <c r="F28" s="120">
        <v>84.689</v>
      </c>
      <c r="G28" s="120">
        <v>83.121</v>
      </c>
      <c r="H28" s="120">
        <v>89.923</v>
      </c>
      <c r="I28" s="120">
        <v>96.136</v>
      </c>
      <c r="J28" s="120">
        <v>91.603</v>
      </c>
      <c r="K28" s="120">
        <v>90.167</v>
      </c>
      <c r="L28" s="120">
        <v>104.21</v>
      </c>
      <c r="M28" s="120">
        <v>95.621</v>
      </c>
      <c r="N28" s="120">
        <v>81.582</v>
      </c>
      <c r="O28" s="120">
        <v>87.924</v>
      </c>
      <c r="P28" s="120">
        <v>104.803</v>
      </c>
      <c r="Q28" s="120">
        <v>109.325</v>
      </c>
      <c r="R28" s="112"/>
      <c r="S28" s="112"/>
      <c r="T28" s="12"/>
      <c r="U28" s="14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4.25">
      <c r="A29" s="17" t="s">
        <v>13</v>
      </c>
      <c r="B29" s="61" t="s">
        <v>99</v>
      </c>
      <c r="C29" s="114"/>
      <c r="D29" s="120">
        <v>118.154</v>
      </c>
      <c r="E29" s="120">
        <v>148.645</v>
      </c>
      <c r="F29" s="120">
        <v>141.941</v>
      </c>
      <c r="G29" s="120">
        <v>152.469</v>
      </c>
      <c r="H29" s="120">
        <v>149.006</v>
      </c>
      <c r="I29" s="120">
        <v>161.542</v>
      </c>
      <c r="J29" s="120">
        <v>200.495</v>
      </c>
      <c r="K29" s="120">
        <v>211.771</v>
      </c>
      <c r="L29" s="120">
        <v>251.287</v>
      </c>
      <c r="M29" s="120">
        <v>255.059</v>
      </c>
      <c r="N29" s="120">
        <v>249.734</v>
      </c>
      <c r="O29" s="120">
        <v>261.118</v>
      </c>
      <c r="P29" s="120">
        <v>297.288</v>
      </c>
      <c r="Q29" s="120">
        <v>318.106</v>
      </c>
      <c r="R29" s="109"/>
      <c r="S29" s="109"/>
      <c r="T29" s="12"/>
      <c r="U29" s="12"/>
      <c r="V29" s="14"/>
      <c r="W29" s="14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4.25">
      <c r="A30" s="17" t="s">
        <v>14</v>
      </c>
      <c r="B30" s="61" t="s">
        <v>99</v>
      </c>
      <c r="C30" s="114"/>
      <c r="D30" s="120">
        <v>99.633</v>
      </c>
      <c r="E30" s="120">
        <v>103.273</v>
      </c>
      <c r="F30" s="120">
        <v>100.087</v>
      </c>
      <c r="G30" s="120">
        <v>105.841</v>
      </c>
      <c r="H30" s="120">
        <v>107.606</v>
      </c>
      <c r="I30" s="120">
        <v>109.513</v>
      </c>
      <c r="J30" s="120">
        <v>114.703</v>
      </c>
      <c r="K30" s="120">
        <v>119.185</v>
      </c>
      <c r="L30" s="120">
        <v>129.41</v>
      </c>
      <c r="M30" s="120">
        <v>134.214</v>
      </c>
      <c r="N30" s="120">
        <v>127.445</v>
      </c>
      <c r="O30" s="120">
        <v>139.675</v>
      </c>
      <c r="P30" s="120">
        <v>155.596</v>
      </c>
      <c r="Q30" s="120">
        <v>171.531</v>
      </c>
      <c r="R30" s="109"/>
      <c r="S30" s="109"/>
      <c r="T30" s="12"/>
      <c r="U30" s="12"/>
      <c r="V30" s="12"/>
      <c r="W30" s="1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4.25">
      <c r="A31" s="17" t="s">
        <v>15</v>
      </c>
      <c r="B31" s="61" t="s">
        <v>99</v>
      </c>
      <c r="C31" s="114"/>
      <c r="D31" s="120">
        <v>78.058</v>
      </c>
      <c r="E31" s="120">
        <v>81.332</v>
      </c>
      <c r="F31" s="120">
        <v>76.672</v>
      </c>
      <c r="G31" s="120">
        <v>76.121</v>
      </c>
      <c r="H31" s="120">
        <v>75.859</v>
      </c>
      <c r="I31" s="120">
        <v>76.37</v>
      </c>
      <c r="J31" s="120">
        <v>80.187</v>
      </c>
      <c r="K31" s="120">
        <v>83.822</v>
      </c>
      <c r="L31" s="120">
        <v>84.305</v>
      </c>
      <c r="M31" s="120">
        <v>89.347</v>
      </c>
      <c r="N31" s="120" t="s">
        <v>104</v>
      </c>
      <c r="O31" s="120" t="s">
        <v>104</v>
      </c>
      <c r="P31" s="120" t="s">
        <v>104</v>
      </c>
      <c r="Q31" s="120" t="s">
        <v>104</v>
      </c>
      <c r="R31" s="109"/>
      <c r="S31" s="109"/>
      <c r="U31" s="12"/>
      <c r="V31" s="12"/>
      <c r="W31" s="1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23" s="15" customFormat="1" ht="14.25">
      <c r="A32" s="17" t="s">
        <v>16</v>
      </c>
      <c r="B32" s="61" t="s">
        <v>99</v>
      </c>
      <c r="C32" s="114"/>
      <c r="D32" s="120" t="s">
        <v>104</v>
      </c>
      <c r="E32" s="120" t="s">
        <v>104</v>
      </c>
      <c r="F32" s="120" t="s">
        <v>104</v>
      </c>
      <c r="G32" s="120" t="s">
        <v>104</v>
      </c>
      <c r="H32" s="120" t="s">
        <v>104</v>
      </c>
      <c r="I32" s="120" t="s">
        <v>104</v>
      </c>
      <c r="J32" s="120" t="s">
        <v>104</v>
      </c>
      <c r="K32" s="120" t="s">
        <v>104</v>
      </c>
      <c r="L32" s="120">
        <v>93.023</v>
      </c>
      <c r="M32" s="120">
        <v>108.271</v>
      </c>
      <c r="N32" s="120">
        <v>94.867</v>
      </c>
      <c r="O32" s="120">
        <v>94.803</v>
      </c>
      <c r="P32" s="120">
        <v>96.729</v>
      </c>
      <c r="Q32" s="120">
        <v>87.717</v>
      </c>
      <c r="R32" s="114"/>
      <c r="S32" s="114"/>
      <c r="T32" s="14"/>
      <c r="V32" s="12"/>
      <c r="W32" s="12"/>
    </row>
    <row r="33" spans="1:20" s="15" customFormat="1" ht="14.25">
      <c r="A33" s="17" t="s">
        <v>17</v>
      </c>
      <c r="B33" s="61" t="s">
        <v>99</v>
      </c>
      <c r="C33" s="114"/>
      <c r="D33" s="120">
        <v>78.897</v>
      </c>
      <c r="E33" s="120">
        <v>78.358</v>
      </c>
      <c r="F33" s="120">
        <v>82.702</v>
      </c>
      <c r="G33" s="120">
        <v>99.113</v>
      </c>
      <c r="H33" s="120">
        <v>121.849</v>
      </c>
      <c r="I33" s="120">
        <v>134.151</v>
      </c>
      <c r="J33" s="120">
        <v>150.145</v>
      </c>
      <c r="K33" s="120">
        <v>151.834</v>
      </c>
      <c r="L33" s="120">
        <v>188.134</v>
      </c>
      <c r="M33" s="120">
        <v>156.659</v>
      </c>
      <c r="N33" s="120">
        <v>171.353</v>
      </c>
      <c r="O33" s="120">
        <v>186.882</v>
      </c>
      <c r="P33" s="120">
        <v>190.296</v>
      </c>
      <c r="Q33" s="120">
        <v>192.975</v>
      </c>
      <c r="R33" s="114"/>
      <c r="S33" s="114"/>
      <c r="T33" s="12"/>
    </row>
    <row r="34" spans="1:20" s="15" customFormat="1" ht="14.25">
      <c r="A34" s="17" t="s">
        <v>18</v>
      </c>
      <c r="B34" s="61" t="s">
        <v>99</v>
      </c>
      <c r="C34" s="114"/>
      <c r="D34" s="120">
        <v>69.385</v>
      </c>
      <c r="E34" s="120">
        <v>72.309</v>
      </c>
      <c r="F34" s="120" t="s">
        <v>106</v>
      </c>
      <c r="G34" s="120" t="s">
        <v>106</v>
      </c>
      <c r="H34" s="120" t="s">
        <v>106</v>
      </c>
      <c r="I34" s="120" t="s">
        <v>106</v>
      </c>
      <c r="J34" s="120" t="s">
        <v>106</v>
      </c>
      <c r="K34" s="120">
        <v>102.812</v>
      </c>
      <c r="L34" s="120">
        <v>107.915</v>
      </c>
      <c r="M34" s="120">
        <v>118.615</v>
      </c>
      <c r="N34" s="120">
        <v>103.182</v>
      </c>
      <c r="O34" s="120">
        <v>102.557</v>
      </c>
      <c r="P34" s="120">
        <v>102.62</v>
      </c>
      <c r="Q34" s="120">
        <v>102.569</v>
      </c>
      <c r="R34" s="114"/>
      <c r="S34" s="114"/>
      <c r="T34" s="12"/>
    </row>
    <row r="35" spans="1:23" s="57" customFormat="1" ht="14.25">
      <c r="A35" s="22" t="s">
        <v>19</v>
      </c>
      <c r="B35" s="77" t="s">
        <v>99</v>
      </c>
      <c r="C35" s="115"/>
      <c r="D35" s="118">
        <v>43.261</v>
      </c>
      <c r="E35" s="118">
        <v>45.015</v>
      </c>
      <c r="F35" s="118">
        <v>48.495</v>
      </c>
      <c r="G35" s="118">
        <v>52.793</v>
      </c>
      <c r="H35" s="118">
        <v>52.968</v>
      </c>
      <c r="I35" s="118">
        <v>58.934</v>
      </c>
      <c r="J35" s="118">
        <v>62.658</v>
      </c>
      <c r="K35" s="118">
        <v>64.86</v>
      </c>
      <c r="L35" s="118">
        <v>72.421</v>
      </c>
      <c r="M35" s="118">
        <v>69.716</v>
      </c>
      <c r="N35" s="118">
        <v>65.454</v>
      </c>
      <c r="O35" s="118">
        <v>69.397</v>
      </c>
      <c r="P35" s="118">
        <v>71.282</v>
      </c>
      <c r="Q35" s="118">
        <v>77.955</v>
      </c>
      <c r="R35" s="115"/>
      <c r="S35" s="115"/>
      <c r="T35" s="12"/>
      <c r="V35" s="15"/>
      <c r="W35" s="15"/>
    </row>
    <row r="36" spans="1:23" s="15" customFormat="1" ht="14.25">
      <c r="A36" s="17" t="s">
        <v>20</v>
      </c>
      <c r="B36" s="61" t="s">
        <v>99</v>
      </c>
      <c r="C36" s="114"/>
      <c r="D36" s="120">
        <v>18.738</v>
      </c>
      <c r="E36" s="120">
        <v>24.868</v>
      </c>
      <c r="F36" s="120">
        <v>26.947</v>
      </c>
      <c r="G36" s="120">
        <v>35.432</v>
      </c>
      <c r="H36" s="120">
        <v>32.479</v>
      </c>
      <c r="I36" s="120">
        <v>31.451</v>
      </c>
      <c r="J36" s="120">
        <v>40.871</v>
      </c>
      <c r="K36" s="120">
        <v>32.121</v>
      </c>
      <c r="L36" s="120">
        <v>41.019</v>
      </c>
      <c r="M36" s="120">
        <v>41.214</v>
      </c>
      <c r="N36" s="120">
        <v>49.436</v>
      </c>
      <c r="O36" s="120">
        <v>44.345</v>
      </c>
      <c r="P36" s="120">
        <v>37.592</v>
      </c>
      <c r="Q36" s="120">
        <v>43.868</v>
      </c>
      <c r="R36" s="114"/>
      <c r="S36" s="114"/>
      <c r="V36" s="57"/>
      <c r="W36" s="57"/>
    </row>
    <row r="37" spans="1:19" s="15" customFormat="1" ht="14.25">
      <c r="A37" s="17" t="s">
        <v>21</v>
      </c>
      <c r="B37" s="61" t="s">
        <v>99</v>
      </c>
      <c r="C37" s="114"/>
      <c r="D37" s="120">
        <v>87.11</v>
      </c>
      <c r="E37" s="120">
        <v>98.718</v>
      </c>
      <c r="F37" s="120">
        <v>108.797</v>
      </c>
      <c r="G37" s="120">
        <v>119.067</v>
      </c>
      <c r="H37" s="120">
        <v>117.866</v>
      </c>
      <c r="I37" s="120">
        <v>120.986</v>
      </c>
      <c r="J37" s="120">
        <v>123.609</v>
      </c>
      <c r="K37" s="120">
        <v>123.72</v>
      </c>
      <c r="L37" s="120">
        <v>154.829</v>
      </c>
      <c r="M37" s="120">
        <v>200.317</v>
      </c>
      <c r="N37" s="120">
        <v>199.365</v>
      </c>
      <c r="O37" s="120">
        <v>197.067</v>
      </c>
      <c r="P37" s="120">
        <v>203.212</v>
      </c>
      <c r="Q37" s="120">
        <v>189.931</v>
      </c>
      <c r="R37" s="114"/>
      <c r="S37" s="114"/>
    </row>
    <row r="38" spans="1:19" s="15" customFormat="1" ht="14.25">
      <c r="A38" s="17" t="s">
        <v>22</v>
      </c>
      <c r="B38" s="61" t="s">
        <v>99</v>
      </c>
      <c r="C38" s="114"/>
      <c r="D38" s="120">
        <v>103.955</v>
      </c>
      <c r="E38" s="120">
        <v>104.356</v>
      </c>
      <c r="F38" s="120">
        <v>102.528</v>
      </c>
      <c r="G38" s="120">
        <v>104.112</v>
      </c>
      <c r="H38" s="120">
        <v>104.351</v>
      </c>
      <c r="I38" s="120">
        <v>115.222</v>
      </c>
      <c r="J38" s="120">
        <v>133.045</v>
      </c>
      <c r="K38" s="120">
        <v>142.465</v>
      </c>
      <c r="L38" s="120">
        <v>138.322</v>
      </c>
      <c r="M38" s="120">
        <v>144.805</v>
      </c>
      <c r="N38" s="120">
        <v>147.14</v>
      </c>
      <c r="O38" s="120">
        <v>161.526</v>
      </c>
      <c r="P38" s="120">
        <v>193.206</v>
      </c>
      <c r="Q38" s="120">
        <v>194.532</v>
      </c>
      <c r="R38" s="114"/>
      <c r="S38" s="114"/>
    </row>
    <row r="39" spans="1:20" s="15" customFormat="1" ht="14.25">
      <c r="A39" s="17" t="s">
        <v>23</v>
      </c>
      <c r="B39" s="61" t="s">
        <v>99</v>
      </c>
      <c r="C39" s="114"/>
      <c r="D39" s="120">
        <v>123.446</v>
      </c>
      <c r="E39" s="120">
        <v>132.679</v>
      </c>
      <c r="F39" s="120">
        <v>135.094</v>
      </c>
      <c r="G39" s="120">
        <v>153.945</v>
      </c>
      <c r="H39" s="120">
        <v>154.847</v>
      </c>
      <c r="I39" s="120">
        <v>157.184</v>
      </c>
      <c r="J39" s="120">
        <v>174.105</v>
      </c>
      <c r="K39" s="120">
        <v>205.615</v>
      </c>
      <c r="L39" s="120">
        <v>231.48</v>
      </c>
      <c r="M39" s="120">
        <v>274.289</v>
      </c>
      <c r="N39" s="120">
        <v>250.299</v>
      </c>
      <c r="O39" s="120">
        <v>247.401</v>
      </c>
      <c r="P39" s="120">
        <v>254.431</v>
      </c>
      <c r="Q39" s="120">
        <v>262.907</v>
      </c>
      <c r="R39" s="114"/>
      <c r="S39" s="114"/>
      <c r="T39" s="57"/>
    </row>
    <row r="40" spans="1:19" s="15" customFormat="1" ht="14.25">
      <c r="A40" s="17" t="s">
        <v>73</v>
      </c>
      <c r="B40" s="61" t="s">
        <v>99</v>
      </c>
      <c r="C40" s="114"/>
      <c r="D40" s="120" t="s">
        <v>104</v>
      </c>
      <c r="E40" s="120" t="s">
        <v>104</v>
      </c>
      <c r="F40" s="120" t="s">
        <v>104</v>
      </c>
      <c r="G40" s="120" t="s">
        <v>104</v>
      </c>
      <c r="H40" s="120" t="s">
        <v>104</v>
      </c>
      <c r="I40" s="120" t="s">
        <v>104</v>
      </c>
      <c r="J40" s="120" t="s">
        <v>104</v>
      </c>
      <c r="K40" s="120" t="s">
        <v>104</v>
      </c>
      <c r="L40" s="120">
        <v>139.669</v>
      </c>
      <c r="M40" s="120">
        <v>150.174</v>
      </c>
      <c r="N40" s="120">
        <v>142.884</v>
      </c>
      <c r="O40" s="120">
        <v>144.098</v>
      </c>
      <c r="P40" s="120">
        <v>148.933</v>
      </c>
      <c r="Q40" s="120">
        <v>155.778</v>
      </c>
      <c r="R40" s="114"/>
      <c r="S40" s="114"/>
    </row>
    <row r="41" spans="1:19" s="15" customFormat="1" ht="14.25">
      <c r="A41" s="17" t="s">
        <v>24</v>
      </c>
      <c r="B41" s="61" t="s">
        <v>99</v>
      </c>
      <c r="C41" s="114"/>
      <c r="D41" s="120">
        <v>62.966</v>
      </c>
      <c r="E41" s="120">
        <v>62.077</v>
      </c>
      <c r="F41" s="120">
        <v>70.085</v>
      </c>
      <c r="G41" s="120">
        <v>63.319</v>
      </c>
      <c r="H41" s="120">
        <v>63.522</v>
      </c>
      <c r="I41" s="120">
        <v>87.693</v>
      </c>
      <c r="J41" s="120">
        <v>98.991</v>
      </c>
      <c r="K41" s="120">
        <v>89.782</v>
      </c>
      <c r="L41" s="120">
        <v>118.873</v>
      </c>
      <c r="M41" s="120">
        <v>104.664</v>
      </c>
      <c r="N41" s="120">
        <v>138.801</v>
      </c>
      <c r="O41" s="120">
        <v>151.881</v>
      </c>
      <c r="P41" s="120" t="s">
        <v>104</v>
      </c>
      <c r="Q41" s="120" t="s">
        <v>104</v>
      </c>
      <c r="R41" s="114"/>
      <c r="S41" s="114"/>
    </row>
    <row r="42" spans="1:19" s="15" customFormat="1" ht="14.25">
      <c r="A42" s="17" t="s">
        <v>25</v>
      </c>
      <c r="B42" s="61" t="s">
        <v>99</v>
      </c>
      <c r="C42" s="114"/>
      <c r="D42" s="120" t="s">
        <v>104</v>
      </c>
      <c r="E42" s="120" t="s">
        <v>104</v>
      </c>
      <c r="F42" s="120" t="s">
        <v>104</v>
      </c>
      <c r="G42" s="120" t="s">
        <v>104</v>
      </c>
      <c r="H42" s="120" t="s">
        <v>104</v>
      </c>
      <c r="I42" s="120" t="s">
        <v>104</v>
      </c>
      <c r="J42" s="120" t="s">
        <v>104</v>
      </c>
      <c r="K42" s="120">
        <v>57.627</v>
      </c>
      <c r="L42" s="120">
        <v>71.695</v>
      </c>
      <c r="M42" s="120">
        <v>71.004</v>
      </c>
      <c r="N42" s="120">
        <v>77.097</v>
      </c>
      <c r="O42" s="120">
        <v>76.288</v>
      </c>
      <c r="P42" s="120">
        <v>68.425</v>
      </c>
      <c r="Q42" s="120">
        <v>66.876</v>
      </c>
      <c r="R42" s="114"/>
      <c r="S42" s="114"/>
    </row>
    <row r="43" spans="1:19" s="15" customFormat="1" ht="14.25">
      <c r="A43" s="17" t="s">
        <v>69</v>
      </c>
      <c r="B43" s="61" t="s">
        <v>99</v>
      </c>
      <c r="C43" s="114"/>
      <c r="D43" s="120">
        <v>63.01</v>
      </c>
      <c r="E43" s="120">
        <v>61.948</v>
      </c>
      <c r="F43" s="120">
        <v>61.938</v>
      </c>
      <c r="G43" s="120">
        <v>59.708</v>
      </c>
      <c r="H43" s="120">
        <v>59.203</v>
      </c>
      <c r="I43" s="120">
        <v>57.61</v>
      </c>
      <c r="J43" s="120">
        <v>60.689</v>
      </c>
      <c r="K43" s="120">
        <v>62.718</v>
      </c>
      <c r="L43" s="120">
        <v>65.605</v>
      </c>
      <c r="M43" s="120">
        <v>66.902</v>
      </c>
      <c r="N43" s="120">
        <v>77.515</v>
      </c>
      <c r="O43" s="120">
        <v>81.673</v>
      </c>
      <c r="P43" s="120">
        <v>87.412</v>
      </c>
      <c r="Q43" s="120">
        <v>89.082</v>
      </c>
      <c r="R43" s="114"/>
      <c r="S43" s="114"/>
    </row>
    <row r="44" spans="1:19" s="15" customFormat="1" ht="14.25">
      <c r="A44" s="17" t="s">
        <v>26</v>
      </c>
      <c r="B44" s="61" t="s">
        <v>99</v>
      </c>
      <c r="C44" s="114"/>
      <c r="D44" s="120">
        <v>176.848</v>
      </c>
      <c r="E44" s="120">
        <v>227.667</v>
      </c>
      <c r="F44" s="120">
        <v>232.431</v>
      </c>
      <c r="G44" s="120">
        <v>193.492</v>
      </c>
      <c r="H44" s="120">
        <v>175.87</v>
      </c>
      <c r="I44" s="120">
        <v>171.823</v>
      </c>
      <c r="J44" s="120">
        <v>168.53</v>
      </c>
      <c r="K44" s="120">
        <v>163.587</v>
      </c>
      <c r="L44" s="120">
        <v>202.537</v>
      </c>
      <c r="M44" s="120">
        <v>233.436</v>
      </c>
      <c r="N44" s="120">
        <v>240.501</v>
      </c>
      <c r="O44" s="120">
        <v>233.277</v>
      </c>
      <c r="P44" s="120">
        <v>252.719</v>
      </c>
      <c r="Q44" s="120">
        <v>251.113</v>
      </c>
      <c r="R44" s="114"/>
      <c r="S44" s="114"/>
    </row>
    <row r="45" spans="1:19" s="15" customFormat="1" ht="14.25">
      <c r="A45" s="17" t="s">
        <v>27</v>
      </c>
      <c r="B45" s="61" t="s">
        <v>99</v>
      </c>
      <c r="C45" s="114"/>
      <c r="D45" s="120">
        <v>57.577</v>
      </c>
      <c r="E45" s="120">
        <v>56.356</v>
      </c>
      <c r="F45" s="120">
        <v>55.128</v>
      </c>
      <c r="G45" s="120">
        <v>52.349</v>
      </c>
      <c r="H45" s="120">
        <v>57.57</v>
      </c>
      <c r="I45" s="120">
        <v>74.98</v>
      </c>
      <c r="J45" s="120">
        <v>101.383</v>
      </c>
      <c r="K45" s="120">
        <v>100.569</v>
      </c>
      <c r="L45" s="120">
        <v>122.457</v>
      </c>
      <c r="M45" s="120">
        <v>131.303</v>
      </c>
      <c r="N45" s="120">
        <v>113.409</v>
      </c>
      <c r="O45" s="120">
        <v>115.522</v>
      </c>
      <c r="P45" s="120">
        <v>121.836</v>
      </c>
      <c r="Q45" s="120">
        <v>127.328</v>
      </c>
      <c r="R45" s="114"/>
      <c r="S45" s="114"/>
    </row>
    <row r="46" spans="1:19" s="15" customFormat="1" ht="14.25">
      <c r="A46" s="17" t="s">
        <v>28</v>
      </c>
      <c r="B46" s="61" t="s">
        <v>99</v>
      </c>
      <c r="C46" s="114"/>
      <c r="D46" s="120">
        <v>46</v>
      </c>
      <c r="E46" s="120">
        <v>50</v>
      </c>
      <c r="F46" s="120">
        <v>48</v>
      </c>
      <c r="G46" s="120">
        <v>51.306</v>
      </c>
      <c r="H46" s="120">
        <v>52.685</v>
      </c>
      <c r="I46" s="120">
        <v>57.349</v>
      </c>
      <c r="J46" s="120">
        <v>61.601</v>
      </c>
      <c r="K46" s="120">
        <v>63.941</v>
      </c>
      <c r="L46" s="120">
        <v>68.28</v>
      </c>
      <c r="M46" s="120">
        <v>68.116</v>
      </c>
      <c r="N46" s="120">
        <v>67.89</v>
      </c>
      <c r="O46" s="120">
        <v>68.205</v>
      </c>
      <c r="P46" s="120">
        <v>66.721</v>
      </c>
      <c r="Q46" s="120">
        <v>68.381</v>
      </c>
      <c r="R46" s="114"/>
      <c r="S46" s="114"/>
    </row>
    <row r="47" spans="1:19" s="15" customFormat="1" ht="14.25">
      <c r="A47" s="17"/>
      <c r="B47" s="61"/>
      <c r="C47" s="11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4"/>
      <c r="S47" s="114"/>
    </row>
    <row r="49" spans="1:34" s="61" customFormat="1" ht="14.25">
      <c r="A49" s="3" t="s">
        <v>55</v>
      </c>
      <c r="C49" s="3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"/>
    </row>
    <row r="50" spans="1:34" s="61" customFormat="1" ht="14.25">
      <c r="A50" s="3" t="s">
        <v>102</v>
      </c>
      <c r="C50" s="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"/>
    </row>
    <row r="51" spans="1:34" s="61" customFormat="1" ht="14.25">
      <c r="A51" s="3" t="s">
        <v>56</v>
      </c>
      <c r="C51" s="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"/>
    </row>
    <row r="52" spans="1:34" s="61" customFormat="1" ht="14.25">
      <c r="A52" s="3" t="s">
        <v>58</v>
      </c>
      <c r="C52" s="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2"/>
    </row>
    <row r="53" spans="1:34" s="61" customFormat="1" ht="14.25">
      <c r="A53" s="3" t="s">
        <v>57</v>
      </c>
      <c r="C53" s="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"/>
    </row>
    <row r="54" spans="1:34" s="61" customFormat="1" ht="14.25">
      <c r="A54" s="3" t="s">
        <v>95</v>
      </c>
      <c r="C54" s="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2"/>
    </row>
  </sheetData>
  <mergeCells count="1">
    <mergeCell ref="A9:B9"/>
  </mergeCells>
  <hyperlinks>
    <hyperlink ref="A6" location="Contents!A1" display="Return to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4"/>
  <sheetViews>
    <sheetView zoomScale="85" zoomScaleNormal="85" workbookViewId="0" topLeftCell="A1">
      <selection activeCell="A8" sqref="A8"/>
    </sheetView>
  </sheetViews>
  <sheetFormatPr defaultColWidth="8.625" defaultRowHeight="14.25" outlineLevelRow="1"/>
  <cols>
    <col min="1" max="1" width="29.75390625" style="3" customWidth="1"/>
    <col min="2" max="2" width="10.00390625" style="3" customWidth="1"/>
    <col min="3" max="3" width="7.25390625" style="61" bestFit="1" customWidth="1"/>
    <col min="4" max="28" width="7.125" style="15" customWidth="1"/>
    <col min="29" max="34" width="7.00390625" style="15" bestFit="1" customWidth="1"/>
    <col min="35" max="16384" width="8.625" style="2" customWidth="1"/>
  </cols>
  <sheetData>
    <row r="1" spans="1:34" ht="15">
      <c r="A1" s="1"/>
      <c r="B1" s="1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ht="14.25">
      <c r="A9" s="129" t="s">
        <v>0</v>
      </c>
      <c r="B9" s="129"/>
      <c r="C9" s="130"/>
      <c r="D9" s="65">
        <v>1990</v>
      </c>
      <c r="E9" s="65">
        <f aca="true" t="shared" si="0" ref="E9:X9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aca="true" t="shared" si="1" ref="Y9:AA9">X9+1</f>
        <v>2011</v>
      </c>
      <c r="Z9" s="65">
        <f aca="true" t="shared" si="2" ref="Z9:AB9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ht="14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>
      <c r="A11" s="10" t="s">
        <v>31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>
      <c r="A12" s="22" t="s">
        <v>32</v>
      </c>
      <c r="B12" s="21" t="s">
        <v>67</v>
      </c>
      <c r="C12" s="71"/>
      <c r="D12" s="14">
        <f>AVERAGE(D14:D41)</f>
        <v>1.107249229936154</v>
      </c>
      <c r="E12" s="14">
        <f aca="true" t="shared" si="3" ref="E12:AA12">AVERAGE(E14:E41)</f>
        <v>1.1281115298245992</v>
      </c>
      <c r="F12" s="14">
        <f t="shared" si="3"/>
        <v>1.1430351429936538</v>
      </c>
      <c r="G12" s="14">
        <f t="shared" si="3"/>
        <v>1.1615693730181227</v>
      </c>
      <c r="H12" s="14">
        <f t="shared" si="3"/>
        <v>1.1807778402712932</v>
      </c>
      <c r="I12" s="14">
        <f t="shared" si="3"/>
        <v>1.174080172664421</v>
      </c>
      <c r="J12" s="14">
        <f t="shared" si="3"/>
        <v>1.2219881294928778</v>
      </c>
      <c r="K12" s="14">
        <f t="shared" si="3"/>
        <v>1.2280485086824864</v>
      </c>
      <c r="L12" s="14">
        <f t="shared" si="3"/>
        <v>1.2421647011092354</v>
      </c>
      <c r="M12" s="14">
        <f t="shared" si="3"/>
        <v>1.261061558712333</v>
      </c>
      <c r="N12" s="14">
        <f t="shared" si="3"/>
        <v>1.3992119844404252</v>
      </c>
      <c r="O12" s="14">
        <f t="shared" si="3"/>
        <v>1.424854441130478</v>
      </c>
      <c r="P12" s="14">
        <f t="shared" si="3"/>
        <v>1.4515874645580362</v>
      </c>
      <c r="Q12" s="14">
        <f t="shared" si="3"/>
        <v>1.4641387104616528</v>
      </c>
      <c r="R12" s="14">
        <f t="shared" si="3"/>
        <v>1.4802351764396344</v>
      </c>
      <c r="S12" s="14">
        <f t="shared" si="3"/>
        <v>1.468198471127117</v>
      </c>
      <c r="T12" s="14">
        <f t="shared" si="3"/>
        <v>1.4388364358268064</v>
      </c>
      <c r="U12" s="14">
        <f t="shared" si="3"/>
        <v>1.387196348060424</v>
      </c>
      <c r="V12" s="14">
        <f t="shared" si="3"/>
        <v>1.3771936706492214</v>
      </c>
      <c r="W12" s="14">
        <f t="shared" si="3"/>
        <v>1.3305990007715685</v>
      </c>
      <c r="X12" s="14">
        <f t="shared" si="3"/>
        <v>1.319211431392359</v>
      </c>
      <c r="Y12" s="14">
        <f t="shared" si="3"/>
        <v>1.3376567472932364</v>
      </c>
      <c r="Z12" s="14">
        <f t="shared" si="3"/>
        <v>1.238154044345238</v>
      </c>
      <c r="AA12" s="14">
        <f t="shared" si="3"/>
        <v>1.2255992932196214</v>
      </c>
      <c r="AB12" s="14">
        <f aca="true" t="shared" si="4" ref="AB12">AVERAGE(AB14:AB41)</f>
        <v>1.082371793166005</v>
      </c>
      <c r="AC12" s="12"/>
      <c r="AD12" s="12"/>
      <c r="AE12" s="12"/>
      <c r="AF12" s="12"/>
      <c r="AG12" s="12"/>
      <c r="AH12" s="12"/>
    </row>
    <row r="13" spans="1:34" ht="14.25" outlineLevel="1">
      <c r="A13" s="18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4.25" outlineLevel="1">
      <c r="A14" s="17" t="s">
        <v>2</v>
      </c>
      <c r="B14" s="85"/>
      <c r="C14" s="64"/>
      <c r="D14" s="15">
        <v>1.198572021196202</v>
      </c>
      <c r="E14" s="15">
        <v>1.1763128899874207</v>
      </c>
      <c r="F14" s="15">
        <v>1.1662718447714835</v>
      </c>
      <c r="G14" s="15">
        <v>1.2251408045551868</v>
      </c>
      <c r="H14" s="15">
        <v>1.2694813493583084</v>
      </c>
      <c r="I14" s="15">
        <v>1.2875196872241073</v>
      </c>
      <c r="J14" s="15">
        <v>1.3380803485326767</v>
      </c>
      <c r="K14" s="15">
        <v>1.3041362841743753</v>
      </c>
      <c r="L14" s="15">
        <v>1.3013372317469238</v>
      </c>
      <c r="M14" s="15">
        <v>1.329283326617829</v>
      </c>
      <c r="N14" s="15">
        <v>1.5997849388548455</v>
      </c>
      <c r="O14" s="15">
        <v>1.4805960136220846</v>
      </c>
      <c r="P14" s="15">
        <v>1.526546948856454</v>
      </c>
      <c r="Q14" s="15">
        <v>1.545288148558119</v>
      </c>
      <c r="R14" s="15">
        <v>1.5778885550566826</v>
      </c>
      <c r="S14" s="15">
        <v>1.6953545574991649</v>
      </c>
      <c r="T14" s="15">
        <v>1.6108760635705988</v>
      </c>
      <c r="U14" s="15">
        <v>1.5925589016668975</v>
      </c>
      <c r="V14" s="15">
        <v>1.7348246872160216</v>
      </c>
      <c r="W14" s="15">
        <v>1.78905339181525</v>
      </c>
      <c r="X14" s="15">
        <v>1.7597338210875622</v>
      </c>
      <c r="Y14" s="15">
        <v>1.806290348596993</v>
      </c>
      <c r="Z14" s="15">
        <v>1.8464654297484653</v>
      </c>
      <c r="AA14" s="15">
        <v>1.9130824519670993</v>
      </c>
      <c r="AB14" s="15">
        <v>1.8276923763186481</v>
      </c>
      <c r="AC14" s="12"/>
      <c r="AD14" s="12"/>
      <c r="AE14" s="12"/>
      <c r="AF14" s="12"/>
      <c r="AG14" s="12"/>
      <c r="AH14" s="12"/>
    </row>
    <row r="15" spans="1:34" ht="14.25" outlineLevel="1">
      <c r="A15" s="17" t="s">
        <v>3</v>
      </c>
      <c r="B15" s="85"/>
      <c r="C15" s="71"/>
      <c r="D15" s="15">
        <v>0.9831904722331969</v>
      </c>
      <c r="E15" s="15">
        <v>1.0633917018770571</v>
      </c>
      <c r="F15" s="15">
        <v>1.0249740361576394</v>
      </c>
      <c r="G15" s="15">
        <v>1.0617667855022175</v>
      </c>
      <c r="H15" s="15">
        <v>1.043892705378984</v>
      </c>
      <c r="I15" s="15">
        <v>1.0567759709223536</v>
      </c>
      <c r="J15" s="15">
        <v>1.1565922625196325</v>
      </c>
      <c r="K15" s="15">
        <v>1.123745738656807</v>
      </c>
      <c r="L15" s="15">
        <v>1.2000007428189141</v>
      </c>
      <c r="M15" s="15">
        <v>1.1341916296379178</v>
      </c>
      <c r="N15" s="15">
        <v>1.1780492377252336</v>
      </c>
      <c r="O15" s="15">
        <v>1.277594202435164</v>
      </c>
      <c r="P15" s="15">
        <v>1.297814811214887</v>
      </c>
      <c r="Q15" s="15">
        <v>1.4093451935252446</v>
      </c>
      <c r="R15" s="15">
        <v>1.4210811274994917</v>
      </c>
      <c r="S15" s="15">
        <v>1.4453813833656028</v>
      </c>
      <c r="T15" s="15">
        <v>1.383274257648104</v>
      </c>
      <c r="U15" s="15">
        <v>1.3439380042130384</v>
      </c>
      <c r="V15" s="15">
        <v>1.2907144484093842</v>
      </c>
      <c r="W15" s="15">
        <v>1.1897278546251948</v>
      </c>
      <c r="X15" s="15">
        <v>1.2301927403410697</v>
      </c>
      <c r="Y15" s="15">
        <v>1.2160958370653063</v>
      </c>
      <c r="Z15" s="15">
        <v>1.2435911925713494</v>
      </c>
      <c r="AA15" s="15">
        <v>1.2644669935922805</v>
      </c>
      <c r="AB15" s="15">
        <v>1.1047110039801165</v>
      </c>
      <c r="AC15" s="12"/>
      <c r="AD15" s="12"/>
      <c r="AE15" s="12"/>
      <c r="AF15" s="12"/>
      <c r="AG15" s="12"/>
      <c r="AH15" s="12"/>
    </row>
    <row r="16" spans="1:34" ht="14.25" outlineLevel="1">
      <c r="A16" s="17" t="s">
        <v>4</v>
      </c>
      <c r="B16" s="85"/>
      <c r="C16" s="71"/>
      <c r="D16" s="15">
        <v>1.5174344775957487</v>
      </c>
      <c r="E16" s="15">
        <v>1.6555529638562967</v>
      </c>
      <c r="F16" s="15">
        <v>1.7484625641501188</v>
      </c>
      <c r="G16" s="15">
        <v>1.7054785249337239</v>
      </c>
      <c r="H16" s="15">
        <v>1.769732099083283</v>
      </c>
      <c r="I16" s="15">
        <v>1.6857218857907847</v>
      </c>
      <c r="J16" s="15">
        <v>1.8806184611197796</v>
      </c>
      <c r="K16" s="15">
        <v>1.896726351592176</v>
      </c>
      <c r="L16" s="15">
        <v>1.8957474190220303</v>
      </c>
      <c r="M16" s="15">
        <v>1.8808854427298192</v>
      </c>
      <c r="N16" s="15">
        <v>2.00572546639986</v>
      </c>
      <c r="O16" s="15">
        <v>2.325373731535933</v>
      </c>
      <c r="P16" s="15">
        <v>2.738274064024624</v>
      </c>
      <c r="Q16" s="15">
        <v>2.686620157307878</v>
      </c>
      <c r="R16" s="15">
        <v>2.475001633122271</v>
      </c>
      <c r="S16" s="15">
        <v>2.1291175127754767</v>
      </c>
      <c r="T16" s="15">
        <v>2.032745332504357</v>
      </c>
      <c r="U16" s="15">
        <v>2.029786496175122</v>
      </c>
      <c r="V16" s="15">
        <v>1.9854957025460807</v>
      </c>
      <c r="W16" s="15">
        <v>1.9263830166416755</v>
      </c>
      <c r="X16" s="15">
        <v>1.908669195633364</v>
      </c>
      <c r="Y16" s="15">
        <v>1.9786268042387478</v>
      </c>
      <c r="Z16" s="15">
        <v>1.850004497836009</v>
      </c>
      <c r="AA16" s="15">
        <v>1.6768049230448703</v>
      </c>
      <c r="AB16" s="15">
        <v>1.1073507245747405</v>
      </c>
      <c r="AC16" s="12"/>
      <c r="AD16" s="12"/>
      <c r="AE16" s="12"/>
      <c r="AF16" s="12"/>
      <c r="AG16" s="12"/>
      <c r="AH16" s="12"/>
    </row>
    <row r="17" spans="1:34" ht="14.25" outlineLevel="1">
      <c r="A17" s="17" t="s">
        <v>5</v>
      </c>
      <c r="B17" s="85"/>
      <c r="C17" s="74"/>
      <c r="D17" s="15">
        <v>1.8594888950404567</v>
      </c>
      <c r="E17" s="15">
        <v>1.760995550403115</v>
      </c>
      <c r="F17" s="15">
        <v>1.7855973563938472</v>
      </c>
      <c r="G17" s="15">
        <v>1.807500714586296</v>
      </c>
      <c r="H17" s="15">
        <v>1.8182945057794293</v>
      </c>
      <c r="I17" s="15">
        <v>1.83032269330582</v>
      </c>
      <c r="J17" s="15">
        <v>1.8802152706825905</v>
      </c>
      <c r="K17" s="15">
        <v>1.9231607803233548</v>
      </c>
      <c r="L17" s="15">
        <v>1.9692066342429981</v>
      </c>
      <c r="M17" s="15">
        <v>2.018840849596529</v>
      </c>
      <c r="N17" s="15">
        <v>2.2921866967832765</v>
      </c>
      <c r="O17" s="15">
        <v>2.297370892880636</v>
      </c>
      <c r="P17" s="15">
        <v>2.25359772563173</v>
      </c>
      <c r="Q17" s="15">
        <v>2.4552115569515793</v>
      </c>
      <c r="R17" s="15">
        <v>2.4919119521746587</v>
      </c>
      <c r="S17" s="15">
        <v>2.4463989150006213</v>
      </c>
      <c r="T17" s="15">
        <v>2.376389834373544</v>
      </c>
      <c r="U17" s="15">
        <v>2.3769459770735093</v>
      </c>
      <c r="V17" s="15">
        <v>2.3271221342585378</v>
      </c>
      <c r="W17" s="15">
        <v>2.2535769479497962</v>
      </c>
      <c r="X17" s="15">
        <v>2.176616160159044</v>
      </c>
      <c r="Y17" s="15">
        <v>2.2883823726941666</v>
      </c>
      <c r="Z17" s="15">
        <v>2.1116275432919505</v>
      </c>
      <c r="AA17" s="15">
        <v>1.969989132500956</v>
      </c>
      <c r="AB17" s="15">
        <v>1.8602639811101764</v>
      </c>
      <c r="AC17" s="12"/>
      <c r="AD17" s="12"/>
      <c r="AE17" s="12"/>
      <c r="AF17" s="12"/>
      <c r="AG17" s="12"/>
      <c r="AH17" s="12"/>
    </row>
    <row r="18" spans="1:34" ht="14.25" outlineLevel="1">
      <c r="A18" s="17" t="s">
        <v>6</v>
      </c>
      <c r="B18" s="85"/>
      <c r="D18" s="15">
        <v>0.6572603319254068</v>
      </c>
      <c r="E18" s="15">
        <v>0.5789724870919152</v>
      </c>
      <c r="F18" s="15">
        <v>0.6206570006270555</v>
      </c>
      <c r="G18" s="15">
        <v>0.5978857765288524</v>
      </c>
      <c r="H18" s="15">
        <v>0.597038912822721</v>
      </c>
      <c r="I18" s="15">
        <v>0.6255499909291488</v>
      </c>
      <c r="J18" s="15">
        <v>0.6535905891988368</v>
      </c>
      <c r="K18" s="15">
        <v>0.6205629046597075</v>
      </c>
      <c r="L18" s="15">
        <v>0.6230093998107542</v>
      </c>
      <c r="M18" s="15">
        <v>0.6045665902105567</v>
      </c>
      <c r="N18" s="15">
        <v>0.5937608567293416</v>
      </c>
      <c r="O18" s="15">
        <v>0.6308522410358371</v>
      </c>
      <c r="P18" s="15">
        <v>0.6526723344053579</v>
      </c>
      <c r="Q18" s="15">
        <v>0.664612445489927</v>
      </c>
      <c r="R18" s="15">
        <v>0.7090448750743936</v>
      </c>
      <c r="S18" s="15">
        <v>0.7415191553907389</v>
      </c>
      <c r="T18" s="15">
        <v>0.7437871594374652</v>
      </c>
      <c r="U18" s="15">
        <v>0.7626547306296844</v>
      </c>
      <c r="V18" s="15">
        <v>0.7452368971806916</v>
      </c>
      <c r="W18" s="15">
        <v>0.7271905415483734</v>
      </c>
      <c r="X18" s="15">
        <v>0.6942955722998122</v>
      </c>
      <c r="Y18" s="15">
        <v>0.7220127832391645</v>
      </c>
      <c r="Z18" s="15">
        <v>0.6946944434924418</v>
      </c>
      <c r="AA18" s="15">
        <v>0.6705145695068372</v>
      </c>
      <c r="AB18" s="15">
        <v>0.5323949832546816</v>
      </c>
      <c r="AC18" s="12"/>
      <c r="AD18" s="12"/>
      <c r="AE18" s="12"/>
      <c r="AF18" s="12"/>
      <c r="AG18" s="12"/>
      <c r="AH18" s="12"/>
    </row>
    <row r="19" spans="1:34" ht="14.25" outlineLevel="1">
      <c r="A19" s="17" t="s">
        <v>7</v>
      </c>
      <c r="B19" s="85"/>
      <c r="C19" s="60"/>
      <c r="D19" s="15">
        <v>1.1962484986291264</v>
      </c>
      <c r="E19" s="15">
        <v>1.2441918113181054</v>
      </c>
      <c r="F19" s="15">
        <v>1.2124091658276588</v>
      </c>
      <c r="G19" s="15">
        <v>1.225876388493102</v>
      </c>
      <c r="H19" s="15">
        <v>1.3034475910460566</v>
      </c>
      <c r="I19" s="15">
        <v>1.2120500398899134</v>
      </c>
      <c r="J19" s="15">
        <v>1.2677145602404132</v>
      </c>
      <c r="K19" s="15">
        <v>1.2120500398899134</v>
      </c>
      <c r="L19" s="15">
        <v>1.244730500224723</v>
      </c>
      <c r="M19" s="15">
        <v>1.190861609562949</v>
      </c>
      <c r="N19" s="15">
        <v>1.1754751737544908</v>
      </c>
      <c r="O19" s="15">
        <v>1.2126980973616395</v>
      </c>
      <c r="P19" s="15">
        <v>1.2175579144706499</v>
      </c>
      <c r="Q19" s="15">
        <v>1.246909144704863</v>
      </c>
      <c r="R19" s="15">
        <v>1.2409964029946472</v>
      </c>
      <c r="S19" s="15">
        <v>1.1864143135502505</v>
      </c>
      <c r="T19" s="15">
        <v>1.2148985233167133</v>
      </c>
      <c r="U19" s="15">
        <v>1.216140099339444</v>
      </c>
      <c r="V19" s="15">
        <v>1.1945908663026374</v>
      </c>
      <c r="W19" s="15">
        <v>1.0789908572114222</v>
      </c>
      <c r="X19" s="15">
        <v>1.073142872683265</v>
      </c>
      <c r="Y19" s="15">
        <v>1.0568025970869572</v>
      </c>
      <c r="Z19" s="15">
        <v>1.0533146037316452</v>
      </c>
      <c r="AA19" s="15">
        <v>1.2657357608776247</v>
      </c>
      <c r="AB19" s="15">
        <v>1.2357523517810942</v>
      </c>
      <c r="AC19" s="12"/>
      <c r="AD19" s="12"/>
      <c r="AE19" s="12"/>
      <c r="AF19" s="12"/>
      <c r="AG19" s="12"/>
      <c r="AH19" s="12"/>
    </row>
    <row r="20" spans="1:28" ht="14.25" outlineLevel="1">
      <c r="A20" s="17" t="s">
        <v>8</v>
      </c>
      <c r="B20" s="85"/>
      <c r="C20" s="75"/>
      <c r="D20" s="15">
        <v>1.5635212596173151</v>
      </c>
      <c r="E20" s="15">
        <v>1.5827719317866182</v>
      </c>
      <c r="F20" s="15">
        <v>1.4025489723349507</v>
      </c>
      <c r="G20" s="15">
        <v>1.551970856315733</v>
      </c>
      <c r="H20" s="15">
        <v>1.8522813421568638</v>
      </c>
      <c r="I20" s="15">
        <v>1.6667415303917696</v>
      </c>
      <c r="J20" s="15">
        <v>1.826797118999405</v>
      </c>
      <c r="K20" s="15">
        <v>1.6942424906336313</v>
      </c>
      <c r="L20" s="15">
        <v>1.7347605720566408</v>
      </c>
      <c r="M20" s="15">
        <v>1.6951591893083602</v>
      </c>
      <c r="N20" s="15">
        <v>1.6592516921910114</v>
      </c>
      <c r="O20" s="15">
        <v>1.5804076552190227</v>
      </c>
      <c r="P20" s="15">
        <v>1.7307784516927371</v>
      </c>
      <c r="Q20" s="15">
        <v>1.745828773894422</v>
      </c>
      <c r="R20" s="15">
        <v>1.8176197504195981</v>
      </c>
      <c r="S20" s="15">
        <v>1.8658195113490301</v>
      </c>
      <c r="T20" s="15">
        <v>1.8671965977567644</v>
      </c>
      <c r="U20" s="15">
        <v>1.8933045207942791</v>
      </c>
      <c r="V20" s="15">
        <v>2.0504317747140997</v>
      </c>
      <c r="W20" s="15">
        <v>1.9558975482236647</v>
      </c>
      <c r="X20" s="15">
        <v>1.9354649644876145</v>
      </c>
      <c r="Y20" s="15">
        <v>2.0010457764890432</v>
      </c>
      <c r="Z20" s="15">
        <v>1.8409897148546532</v>
      </c>
      <c r="AA20" s="15">
        <v>1.7097996739151489</v>
      </c>
      <c r="AB20" s="15">
        <v>1.6364904741257216</v>
      </c>
    </row>
    <row r="21" spans="1:34" ht="14.25" outlineLevel="1">
      <c r="A21" s="17" t="s">
        <v>9</v>
      </c>
      <c r="B21" s="85"/>
      <c r="D21" s="15">
        <v>1.0079685462258328</v>
      </c>
      <c r="E21" s="15">
        <v>1.05015148731768</v>
      </c>
      <c r="F21" s="15">
        <v>1.0189406385956976</v>
      </c>
      <c r="G21" s="15">
        <v>1.0280865642850214</v>
      </c>
      <c r="H21" s="15">
        <v>0.9433131903626936</v>
      </c>
      <c r="I21" s="15">
        <v>0.9791724633624178</v>
      </c>
      <c r="J21" s="15">
        <v>1.0372928591208093</v>
      </c>
      <c r="K21" s="15">
        <v>1.0139299994391706</v>
      </c>
      <c r="L21" s="15">
        <v>1.0821169503704644</v>
      </c>
      <c r="M21" s="15">
        <v>1.0609273799615364</v>
      </c>
      <c r="N21" s="15">
        <v>1.1196580296256293</v>
      </c>
      <c r="O21" s="15">
        <v>1.2134815516695105</v>
      </c>
      <c r="P21" s="15">
        <v>1.1599413155544025</v>
      </c>
      <c r="Q21" s="15">
        <v>1.1340264388491232</v>
      </c>
      <c r="R21" s="15">
        <v>1.1355553690263909</v>
      </c>
      <c r="S21" s="15">
        <v>1.1100192249359468</v>
      </c>
      <c r="T21" s="15">
        <v>1.128680065881408</v>
      </c>
      <c r="U21" s="15">
        <v>1.083261824087664</v>
      </c>
      <c r="V21" s="15">
        <v>1.1060949807978078</v>
      </c>
      <c r="W21" s="15">
        <v>1.0784216279916354</v>
      </c>
      <c r="X21" s="15">
        <v>1.0438734241174348</v>
      </c>
      <c r="Y21" s="15">
        <v>1.1066358731963355</v>
      </c>
      <c r="Z21" s="15">
        <v>1.0184564258441766</v>
      </c>
      <c r="AA21" s="15">
        <v>0.96731526391372</v>
      </c>
      <c r="AB21" s="15">
        <v>0.9077255785220583</v>
      </c>
      <c r="AC21" s="12"/>
      <c r="AD21" s="12"/>
      <c r="AE21" s="12"/>
      <c r="AF21" s="12"/>
      <c r="AG21" s="12"/>
      <c r="AH21" s="12"/>
    </row>
    <row r="22" spans="1:34" ht="14.25" outlineLevel="1">
      <c r="A22" s="17" t="s">
        <v>10</v>
      </c>
      <c r="B22" s="85"/>
      <c r="D22" s="15">
        <v>1.3108437709518606</v>
      </c>
      <c r="E22" s="15">
        <v>1.3828961024762927</v>
      </c>
      <c r="F22" s="15">
        <v>1.3739451188650498</v>
      </c>
      <c r="G22" s="15">
        <v>1.4049710799892614</v>
      </c>
      <c r="H22" s="15">
        <v>1.357944464023435</v>
      </c>
      <c r="I22" s="15">
        <v>1.3675004106649549</v>
      </c>
      <c r="J22" s="15">
        <v>1.4066748534214704</v>
      </c>
      <c r="K22" s="15">
        <v>1.3810565210168786</v>
      </c>
      <c r="L22" s="15">
        <v>1.3665497544745195</v>
      </c>
      <c r="M22" s="15">
        <v>1.305139833809248</v>
      </c>
      <c r="N22" s="15">
        <v>1.2449276450140616</v>
      </c>
      <c r="O22" s="15">
        <v>1.2744323989760349</v>
      </c>
      <c r="P22" s="15">
        <v>1.2057218088726926</v>
      </c>
      <c r="Q22" s="15">
        <v>1.1744291989621245</v>
      </c>
      <c r="R22" s="15">
        <v>1.1539878824296275</v>
      </c>
      <c r="S22" s="15">
        <v>1.1207017132672394</v>
      </c>
      <c r="T22" s="15">
        <v>1.140371005666804</v>
      </c>
      <c r="U22" s="15">
        <v>1.0000607274213045</v>
      </c>
      <c r="V22" s="15">
        <v>1.0817468611093992</v>
      </c>
      <c r="W22" s="15">
        <v>0.9942941894715638</v>
      </c>
      <c r="X22" s="15">
        <v>0.9928292251179731</v>
      </c>
      <c r="Y22" s="15">
        <v>1.0478836158272808</v>
      </c>
      <c r="Z22" s="15">
        <v>1.021500837528849</v>
      </c>
      <c r="AA22" s="15">
        <v>1.0150434521730338</v>
      </c>
      <c r="AB22" s="15">
        <v>0.920914232477539</v>
      </c>
      <c r="AC22" s="12"/>
      <c r="AD22" s="12"/>
      <c r="AE22" s="12"/>
      <c r="AF22" s="12"/>
      <c r="AG22" s="12"/>
      <c r="AH22" s="12"/>
    </row>
    <row r="23" spans="1:34" ht="14.25" outlineLevel="1">
      <c r="A23" s="17" t="s">
        <v>11</v>
      </c>
      <c r="B23" s="85"/>
      <c r="D23" s="15">
        <v>0.6648769932195653</v>
      </c>
      <c r="E23" s="15">
        <v>0.6196109174112886</v>
      </c>
      <c r="F23" s="15">
        <v>0.6458228989483753</v>
      </c>
      <c r="G23" s="15">
        <v>0.6847376099995887</v>
      </c>
      <c r="H23" s="15">
        <v>0.6105375391869124</v>
      </c>
      <c r="I23" s="15">
        <v>0.5721269047037199</v>
      </c>
      <c r="J23" s="15">
        <v>0.5398660043503825</v>
      </c>
      <c r="K23" s="15">
        <v>0.560432328325635</v>
      </c>
      <c r="L23" s="15">
        <v>0.5383537746463197</v>
      </c>
      <c r="M23" s="15">
        <v>0.5297844729899645</v>
      </c>
      <c r="N23" s="15">
        <v>0.4697743516212241</v>
      </c>
      <c r="O23" s="15">
        <v>0.4624909019599249</v>
      </c>
      <c r="P23" s="15">
        <v>0.5138054562065395</v>
      </c>
      <c r="Q23" s="15">
        <v>0.47859752494726754</v>
      </c>
      <c r="R23" s="15">
        <v>0.49669360705787424</v>
      </c>
      <c r="S23" s="15">
        <v>0.5496327959764652</v>
      </c>
      <c r="T23" s="15">
        <v>0.5920605948337637</v>
      </c>
      <c r="U23" s="15">
        <v>0.5910768621163482</v>
      </c>
      <c r="V23" s="15">
        <v>0.5836320218227625</v>
      </c>
      <c r="W23" s="15">
        <v>0.5409063725191295</v>
      </c>
      <c r="X23" s="15">
        <v>0.6053637691835716</v>
      </c>
      <c r="Y23" s="15">
        <v>0.5578353462518577</v>
      </c>
      <c r="Z23" s="15">
        <v>0.5226715434616199</v>
      </c>
      <c r="AA23" s="15">
        <v>0.5357428514800086</v>
      </c>
      <c r="AB23" s="15">
        <v>0.46213739756155986</v>
      </c>
      <c r="AC23" s="12"/>
      <c r="AD23" s="12"/>
      <c r="AE23" s="12"/>
      <c r="AF23" s="12"/>
      <c r="AG23" s="12"/>
      <c r="AH23" s="12"/>
    </row>
    <row r="24" spans="1:34" ht="14.25" outlineLevel="1">
      <c r="A24" s="17" t="s">
        <v>68</v>
      </c>
      <c r="B24" s="85"/>
      <c r="D24" s="15">
        <v>1.8330324028889324</v>
      </c>
      <c r="E24" s="15">
        <v>1.5981846574272887</v>
      </c>
      <c r="F24" s="15">
        <v>1.7476332227210618</v>
      </c>
      <c r="G24" s="15">
        <v>1.8879318758539918</v>
      </c>
      <c r="H24" s="15">
        <v>1.8635321100917432</v>
      </c>
      <c r="I24" s="15">
        <v>1.8452322857700565</v>
      </c>
      <c r="J24" s="15">
        <v>2.0648301776302946</v>
      </c>
      <c r="K24" s="15">
        <v>2.034330470427484</v>
      </c>
      <c r="L24" s="15">
        <v>2.0556802654694515</v>
      </c>
      <c r="M24" s="15">
        <v>2.116679679875073</v>
      </c>
      <c r="N24" s="15">
        <v>2.3982095266560637</v>
      </c>
      <c r="O24" s="15">
        <v>2.366473322753255</v>
      </c>
      <c r="P24" s="15">
        <v>2.4684928653265286</v>
      </c>
      <c r="Q24" s="15">
        <v>2.456504411400929</v>
      </c>
      <c r="R24" s="15">
        <v>2.4730751175305987</v>
      </c>
      <c r="S24" s="15">
        <v>2.419651071487546</v>
      </c>
      <c r="T24" s="15">
        <v>2.6554170507835986</v>
      </c>
      <c r="U24" s="15">
        <v>2.8019646872961044</v>
      </c>
      <c r="V24" s="15">
        <v>2.7006869995761695</v>
      </c>
      <c r="W24" s="15">
        <v>3.1464586852041445</v>
      </c>
      <c r="X24" s="15">
        <v>2.9652649639053443</v>
      </c>
      <c r="Y24" s="15">
        <v>2.841913726700487</v>
      </c>
      <c r="Z24" s="15">
        <v>1.5262641969711002</v>
      </c>
      <c r="AA24" s="15">
        <v>1.5509973642560129</v>
      </c>
      <c r="AB24" s="15">
        <v>1.5554850673433533</v>
      </c>
      <c r="AC24" s="12"/>
      <c r="AD24" s="12"/>
      <c r="AE24" s="12"/>
      <c r="AF24" s="12"/>
      <c r="AG24" s="12"/>
      <c r="AH24" s="12"/>
    </row>
    <row r="25" spans="1:34" ht="14.25" outlineLevel="1">
      <c r="A25" s="17" t="s">
        <v>12</v>
      </c>
      <c r="B25" s="85"/>
      <c r="D25" s="15">
        <v>0.8185790122217819</v>
      </c>
      <c r="E25" s="15">
        <v>0.851893274347087</v>
      </c>
      <c r="F25" s="15">
        <v>0.8500309864021942</v>
      </c>
      <c r="G25" s="15">
        <v>0.8723784417409081</v>
      </c>
      <c r="H25" s="15">
        <v>0.993840999924474</v>
      </c>
      <c r="I25" s="15">
        <v>1.012877721138934</v>
      </c>
      <c r="J25" s="15">
        <v>1.068332517720187</v>
      </c>
      <c r="K25" s="15">
        <v>1.15937770613717</v>
      </c>
      <c r="L25" s="15">
        <v>1.3307081970673103</v>
      </c>
      <c r="M25" s="15">
        <v>1.484243492079586</v>
      </c>
      <c r="N25" s="15">
        <v>1.8089077587857871</v>
      </c>
      <c r="O25" s="15">
        <v>1.9144266274175639</v>
      </c>
      <c r="P25" s="15">
        <v>1.8519620271509227</v>
      </c>
      <c r="Q25" s="15">
        <v>1.7605449043893686</v>
      </c>
      <c r="R25" s="15">
        <v>1.80364405027227</v>
      </c>
      <c r="S25" s="15">
        <v>1.6326977734965238</v>
      </c>
      <c r="T25" s="15">
        <v>1.6569877540714557</v>
      </c>
      <c r="U25" s="15">
        <v>1.6312276243533914</v>
      </c>
      <c r="V25" s="15">
        <v>1.6303671766857493</v>
      </c>
      <c r="W25" s="15">
        <v>1.5664255805100875</v>
      </c>
      <c r="X25" s="15">
        <v>1.3454708358380651</v>
      </c>
      <c r="Y25" s="15">
        <v>1.2665447221308779</v>
      </c>
      <c r="Z25" s="15">
        <v>1.1620007335831128</v>
      </c>
      <c r="AA25" s="15">
        <v>1.2177600334339618</v>
      </c>
      <c r="AB25" s="15">
        <v>1.0904730521761352</v>
      </c>
      <c r="AC25" s="12"/>
      <c r="AD25" s="12"/>
      <c r="AE25" s="12"/>
      <c r="AF25" s="12"/>
      <c r="AG25" s="12"/>
      <c r="AH25" s="12"/>
    </row>
    <row r="26" spans="1:34" ht="14.25" outlineLevel="1">
      <c r="A26" s="17" t="s">
        <v>13</v>
      </c>
      <c r="B26" s="85"/>
      <c r="C26" s="75"/>
      <c r="D26" s="15">
        <v>1.251229691147498</v>
      </c>
      <c r="E26" s="15">
        <v>1.2459605705708559</v>
      </c>
      <c r="F26" s="15">
        <v>1.280363874766655</v>
      </c>
      <c r="G26" s="15">
        <v>1.263146009990058</v>
      </c>
      <c r="H26" s="15">
        <v>1.2550720959987727</v>
      </c>
      <c r="I26" s="15">
        <v>1.2954903039912922</v>
      </c>
      <c r="J26" s="15">
        <v>1.2811582960228258</v>
      </c>
      <c r="K26" s="15">
        <v>1.2846926599788502</v>
      </c>
      <c r="L26" s="15">
        <v>1.2825850117481932</v>
      </c>
      <c r="M26" s="15">
        <v>1.2356330942406373</v>
      </c>
      <c r="N26" s="15">
        <v>1.290953844462905</v>
      </c>
      <c r="O26" s="15">
        <v>1.2808211140531536</v>
      </c>
      <c r="P26" s="15">
        <v>1.2991524038730196</v>
      </c>
      <c r="Q26" s="15">
        <v>1.2889331529810857</v>
      </c>
      <c r="R26" s="15">
        <v>1.2121780627842302</v>
      </c>
      <c r="S26" s="15">
        <v>1.166221391575204</v>
      </c>
      <c r="T26" s="15">
        <v>1.1476341467706688</v>
      </c>
      <c r="U26" s="15">
        <v>1.0831548669317856</v>
      </c>
      <c r="V26" s="15">
        <v>1.0424570534230948</v>
      </c>
      <c r="W26" s="15">
        <v>0.9706980389501384</v>
      </c>
      <c r="X26" s="15">
        <v>0.8761136918135148</v>
      </c>
      <c r="Y26" s="15">
        <v>0.8956221305855351</v>
      </c>
      <c r="Z26" s="15">
        <v>0.7706665619348895</v>
      </c>
      <c r="AA26" s="15">
        <v>0.7755565801323265</v>
      </c>
      <c r="AB26" s="15">
        <v>0.6596614708382061</v>
      </c>
      <c r="AC26" s="14"/>
      <c r="AD26" s="14"/>
      <c r="AE26" s="14"/>
      <c r="AF26" s="14"/>
      <c r="AG26" s="14"/>
      <c r="AH26" s="14"/>
    </row>
    <row r="27" spans="1:34" ht="14.25" outlineLevel="1">
      <c r="A27" s="17" t="s">
        <v>14</v>
      </c>
      <c r="B27" s="85"/>
      <c r="D27" s="15">
        <v>1.2720510644452687</v>
      </c>
      <c r="E27" s="15">
        <v>1.2852765183568513</v>
      </c>
      <c r="F27" s="15">
        <v>1.3095480979625813</v>
      </c>
      <c r="G27" s="15">
        <v>1.3041509168898</v>
      </c>
      <c r="H27" s="15">
        <v>1.3528907663735918</v>
      </c>
      <c r="I27" s="15">
        <v>1.3693498083623075</v>
      </c>
      <c r="J27" s="15">
        <v>1.3659431328455227</v>
      </c>
      <c r="K27" s="15">
        <v>1.3507350409888366</v>
      </c>
      <c r="L27" s="15">
        <v>1.329736387514706</v>
      </c>
      <c r="M27" s="15">
        <v>1.3509710693156347</v>
      </c>
      <c r="N27" s="15">
        <v>1.3432024277462824</v>
      </c>
      <c r="O27" s="15">
        <v>1.3105260531122345</v>
      </c>
      <c r="P27" s="15">
        <v>1.3159181381107539</v>
      </c>
      <c r="Q27" s="15">
        <v>1.3013814063791835</v>
      </c>
      <c r="R27" s="15">
        <v>1.2675742763414684</v>
      </c>
      <c r="S27" s="15">
        <v>1.2543008141727197</v>
      </c>
      <c r="T27" s="15">
        <v>1.1700098205571134</v>
      </c>
      <c r="U27" s="15">
        <v>1.1482616964108352</v>
      </c>
      <c r="V27" s="15">
        <v>1.0755181113530838</v>
      </c>
      <c r="W27" s="15">
        <v>1.0060066803181045</v>
      </c>
      <c r="X27" s="15">
        <v>1.0168414222553246</v>
      </c>
      <c r="Y27" s="15">
        <v>1.0836157151673478</v>
      </c>
      <c r="Z27" s="15">
        <v>1.0874937527522592</v>
      </c>
      <c r="AA27" s="15">
        <v>1.0390711580054155</v>
      </c>
      <c r="AB27" s="15">
        <v>0.9297470497009883</v>
      </c>
      <c r="AC27" s="12"/>
      <c r="AD27" s="12"/>
      <c r="AE27" s="12"/>
      <c r="AF27" s="12"/>
      <c r="AG27" s="12"/>
      <c r="AH27" s="12"/>
    </row>
    <row r="28" spans="1:34" ht="14.25" outlineLevel="1">
      <c r="A28" s="17" t="s">
        <v>15</v>
      </c>
      <c r="B28" s="85"/>
      <c r="D28" s="15">
        <v>0.7643150632220816</v>
      </c>
      <c r="E28" s="15">
        <v>0.8841152605549275</v>
      </c>
      <c r="F28" s="15">
        <v>1.0039358494107238</v>
      </c>
      <c r="G28" s="15">
        <v>1.1101145094127882</v>
      </c>
      <c r="H28" s="15">
        <v>1.2093804431347104</v>
      </c>
      <c r="I28" s="15">
        <v>1.3227369192152707</v>
      </c>
      <c r="J28" s="15">
        <v>1.392741017503553</v>
      </c>
      <c r="K28" s="15">
        <v>1.383952271111986</v>
      </c>
      <c r="L28" s="15">
        <v>1.0295679937592153</v>
      </c>
      <c r="M28" s="15">
        <v>1.1301185934270046</v>
      </c>
      <c r="N28" s="15">
        <v>1.1949057152181517</v>
      </c>
      <c r="O28" s="15">
        <v>1.176124937208299</v>
      </c>
      <c r="P28" s="15">
        <v>1.2039266335613368</v>
      </c>
      <c r="Q28" s="15">
        <v>1.1627133273436807</v>
      </c>
      <c r="R28" s="15">
        <v>1.0642404569898005</v>
      </c>
      <c r="S28" s="15">
        <v>1.032951522270826</v>
      </c>
      <c r="T28" s="15">
        <v>0.9564545732598633</v>
      </c>
      <c r="U28" s="15">
        <v>0.9480592681290843</v>
      </c>
      <c r="V28" s="15">
        <v>0.8381874662666287</v>
      </c>
      <c r="W28" s="15">
        <v>0.8385665233227371</v>
      </c>
      <c r="X28" s="15">
        <v>0.85058274036462</v>
      </c>
      <c r="Y28" s="15">
        <v>0.8423605564489972</v>
      </c>
      <c r="Z28" s="15">
        <v>0.8954881755201032</v>
      </c>
      <c r="AA28" s="15">
        <v>0.8768015934894601</v>
      </c>
      <c r="AB28" s="15">
        <v>0.7449431164193235</v>
      </c>
      <c r="AC28" s="12"/>
      <c r="AD28" s="12"/>
      <c r="AE28" s="12"/>
      <c r="AF28" s="12"/>
      <c r="AG28" s="12"/>
      <c r="AH28" s="12"/>
    </row>
    <row r="29" spans="1:34" s="56" customFormat="1" ht="14.25" outlineLevel="1">
      <c r="A29" s="17" t="s">
        <v>16</v>
      </c>
      <c r="B29" s="86"/>
      <c r="C29" s="77"/>
      <c r="D29" s="15">
        <v>2.5376844346393925</v>
      </c>
      <c r="E29" s="15">
        <v>2.9964748409018815</v>
      </c>
      <c r="F29" s="15">
        <v>3.1057959923941154</v>
      </c>
      <c r="G29" s="15">
        <v>3.112964592491967</v>
      </c>
      <c r="H29" s="15">
        <v>3.0574079417336186</v>
      </c>
      <c r="I29" s="15">
        <v>2.7401973874036942</v>
      </c>
      <c r="J29" s="15">
        <v>2.811883388382208</v>
      </c>
      <c r="K29" s="15">
        <v>2.872816489213945</v>
      </c>
      <c r="L29" s="15">
        <v>2.953463240314773</v>
      </c>
      <c r="M29" s="15">
        <v>3.1004195423207266</v>
      </c>
      <c r="N29" s="15">
        <v>4.289194739013212</v>
      </c>
      <c r="O29" s="15">
        <v>4.4853736349962565</v>
      </c>
      <c r="P29" s="15">
        <v>4.505463789913618</v>
      </c>
      <c r="Q29" s="15">
        <v>4.838384811412459</v>
      </c>
      <c r="R29" s="15">
        <v>5.450733752620545</v>
      </c>
      <c r="S29" s="15">
        <v>5.634151494650758</v>
      </c>
      <c r="T29" s="15">
        <v>5.259130757378066</v>
      </c>
      <c r="U29" s="15">
        <v>5.003935679748117</v>
      </c>
      <c r="V29" s="15">
        <v>4.973189631403727</v>
      </c>
      <c r="W29" s="15">
        <v>4.5589954755731785</v>
      </c>
      <c r="X29" s="15">
        <v>4.735316699427983</v>
      </c>
      <c r="Y29" s="15">
        <v>4.853944550190541</v>
      </c>
      <c r="Z29" s="15">
        <v>4.704620546325288</v>
      </c>
      <c r="AA29" s="15">
        <v>4.620655631994593</v>
      </c>
      <c r="AB29" s="15">
        <v>3.917639953475785</v>
      </c>
      <c r="AC29" s="14"/>
      <c r="AD29" s="14"/>
      <c r="AE29" s="14"/>
      <c r="AF29" s="14"/>
      <c r="AG29" s="14"/>
      <c r="AH29" s="14"/>
    </row>
    <row r="30" spans="1:28" s="15" customFormat="1" ht="14.25" outlineLevel="1">
      <c r="A30" s="17" t="s">
        <v>17</v>
      </c>
      <c r="B30" s="85"/>
      <c r="C30" s="60"/>
      <c r="D30" s="15">
        <v>0.47925515926933043</v>
      </c>
      <c r="E30" s="15">
        <v>0.4985923002015477</v>
      </c>
      <c r="F30" s="15">
        <v>0.50202576503603</v>
      </c>
      <c r="G30" s="15">
        <v>0.5004462049426847</v>
      </c>
      <c r="H30" s="15">
        <v>0.5177881120727814</v>
      </c>
      <c r="I30" s="15">
        <v>0.4725295586613494</v>
      </c>
      <c r="J30" s="15">
        <v>0.4918999534902687</v>
      </c>
      <c r="K30" s="15">
        <v>0.5255612104268758</v>
      </c>
      <c r="L30" s="15">
        <v>0.5388295152109767</v>
      </c>
      <c r="M30" s="15">
        <v>0.529094436951464</v>
      </c>
      <c r="N30" s="15">
        <v>0.6624861323238992</v>
      </c>
      <c r="O30" s="15">
        <v>0.6568888521997218</v>
      </c>
      <c r="P30" s="15">
        <v>0.6260835841539973</v>
      </c>
      <c r="Q30" s="15">
        <v>0.623526883871008</v>
      </c>
      <c r="R30" s="15">
        <v>0.6444575233398864</v>
      </c>
      <c r="S30" s="15">
        <v>0.6486075055782609</v>
      </c>
      <c r="T30" s="15">
        <v>0.6528367621913638</v>
      </c>
      <c r="U30" s="15">
        <v>0.6558639891921401</v>
      </c>
      <c r="V30" s="15">
        <v>0.6547745722356518</v>
      </c>
      <c r="W30" s="15">
        <v>0.6423509651481283</v>
      </c>
      <c r="X30" s="15">
        <v>0.6379988486590353</v>
      </c>
      <c r="Y30" s="15">
        <v>0.6514025270819123</v>
      </c>
      <c r="Z30" s="15">
        <v>0.6639775026512339</v>
      </c>
      <c r="AA30" s="15">
        <v>0.6224213342080813</v>
      </c>
      <c r="AB30" s="15">
        <v>0.5990938895091895</v>
      </c>
    </row>
    <row r="31" spans="1:28" s="15" customFormat="1" ht="14.25" outlineLevel="1">
      <c r="A31" s="17" t="s">
        <v>18</v>
      </c>
      <c r="B31" s="85"/>
      <c r="C31" s="78"/>
      <c r="D31" s="15">
        <v>1.2061134475428046</v>
      </c>
      <c r="E31" s="15">
        <v>1.2609798777071117</v>
      </c>
      <c r="F31" s="15">
        <v>1.1525505394774334</v>
      </c>
      <c r="G31" s="15">
        <v>1.219326421545656</v>
      </c>
      <c r="H31" s="15">
        <v>1.245041357497394</v>
      </c>
      <c r="I31" s="15">
        <v>1.2103795198665952</v>
      </c>
      <c r="J31" s="15">
        <v>1.236212957827327</v>
      </c>
      <c r="K31" s="15">
        <v>1.246937389641301</v>
      </c>
      <c r="L31" s="15">
        <v>1.3060106411249017</v>
      </c>
      <c r="M31" s="15">
        <v>1.3303035529687093</v>
      </c>
      <c r="N31" s="15">
        <v>1.5302504995488706</v>
      </c>
      <c r="O31" s="15">
        <v>1.5334530569638292</v>
      </c>
      <c r="P31" s="15">
        <v>1.7744403432896085</v>
      </c>
      <c r="Q31" s="15">
        <v>1.66242912639935</v>
      </c>
      <c r="R31" s="15">
        <v>1.5395081283173468</v>
      </c>
      <c r="S31" s="15">
        <v>1.486516128517151</v>
      </c>
      <c r="T31" s="15">
        <v>1.4972597030669388</v>
      </c>
      <c r="U31" s="15">
        <v>0.6809645485052364</v>
      </c>
      <c r="V31" s="15">
        <v>0.7153365034349309</v>
      </c>
      <c r="W31" s="15">
        <v>0.6426777125315692</v>
      </c>
      <c r="X31" s="15">
        <v>0.6385593310219594</v>
      </c>
      <c r="Y31" s="15">
        <v>0.7919545250332448</v>
      </c>
      <c r="Z31" s="15">
        <v>0.620239570148934</v>
      </c>
      <c r="AA31" s="15">
        <v>0.6362378136983572</v>
      </c>
      <c r="AB31" s="15">
        <v>0.3470331333394678</v>
      </c>
    </row>
    <row r="32" spans="1:28" s="57" customFormat="1" ht="14.25" outlineLevel="1">
      <c r="A32" s="22" t="s">
        <v>19</v>
      </c>
      <c r="B32" s="86"/>
      <c r="C32" s="89"/>
      <c r="D32" s="57">
        <v>0.8117782130073614</v>
      </c>
      <c r="E32" s="57">
        <v>0.8106526192566579</v>
      </c>
      <c r="F32" s="57">
        <v>0.9002498818126562</v>
      </c>
      <c r="G32" s="57">
        <v>0.8840413318025258</v>
      </c>
      <c r="H32" s="57">
        <v>0.9295153193309471</v>
      </c>
      <c r="I32" s="57">
        <v>0.9830935818644336</v>
      </c>
      <c r="J32" s="57">
        <v>1.0098827131311767</v>
      </c>
      <c r="K32" s="57">
        <v>1.0357713693973571</v>
      </c>
      <c r="L32" s="57">
        <v>1.0533306319083315</v>
      </c>
      <c r="M32" s="57">
        <v>1.115238288197024</v>
      </c>
      <c r="N32" s="57">
        <v>1.3149589732800335</v>
      </c>
      <c r="O32" s="57">
        <v>1.292901963011852</v>
      </c>
      <c r="P32" s="57">
        <v>1.3271920986154517</v>
      </c>
      <c r="Q32" s="57">
        <v>1.3723773641314847</v>
      </c>
      <c r="R32" s="57">
        <v>1.4171069761082749</v>
      </c>
      <c r="S32" s="57">
        <v>1.386286924834199</v>
      </c>
      <c r="T32" s="57">
        <v>1.3569801592385655</v>
      </c>
      <c r="U32" s="57">
        <v>1.3481462444653043</v>
      </c>
      <c r="V32" s="57">
        <v>1.3019747475930568</v>
      </c>
      <c r="W32" s="57">
        <v>1.2471530126302712</v>
      </c>
      <c r="X32" s="57">
        <v>1.1965403436895412</v>
      </c>
      <c r="Y32" s="57">
        <v>1.3395186916116575</v>
      </c>
      <c r="Z32" s="57">
        <v>1.2962274927771709</v>
      </c>
      <c r="AA32" s="57">
        <v>1.2727028719692224</v>
      </c>
      <c r="AB32" s="57">
        <v>1.2514351320321468</v>
      </c>
    </row>
    <row r="33" spans="1:28" s="15" customFormat="1" ht="14.25" outlineLevel="1">
      <c r="A33" s="17" t="s">
        <v>20</v>
      </c>
      <c r="B33" s="85"/>
      <c r="C33" s="78"/>
      <c r="D33" s="15">
        <v>1.2036228347998519</v>
      </c>
      <c r="E33" s="15">
        <v>1.2908446961337987</v>
      </c>
      <c r="F33" s="15">
        <v>1.1649654842309092</v>
      </c>
      <c r="G33" s="15">
        <v>1.203817092842912</v>
      </c>
      <c r="H33" s="15">
        <v>1.1915788361301312</v>
      </c>
      <c r="I33" s="15">
        <v>1.2887078576601385</v>
      </c>
      <c r="J33" s="15">
        <v>1.2902619220046188</v>
      </c>
      <c r="K33" s="15">
        <v>1.4559640327348113</v>
      </c>
      <c r="L33" s="15">
        <v>1.3677708811855644</v>
      </c>
      <c r="M33" s="15">
        <v>1.4784979657297732</v>
      </c>
      <c r="N33" s="15">
        <v>1.7153414655863237</v>
      </c>
      <c r="O33" s="15">
        <v>1.7753386066382515</v>
      </c>
      <c r="P33" s="15">
        <v>1.5314432011175612</v>
      </c>
      <c r="Q33" s="15">
        <v>1.8169644817140098</v>
      </c>
      <c r="R33" s="15">
        <v>1.8202843552166765</v>
      </c>
      <c r="S33" s="15">
        <v>1.8763168018748364</v>
      </c>
      <c r="T33" s="15">
        <v>1.9259047197678503</v>
      </c>
      <c r="U33" s="15">
        <v>1.8219824603937056</v>
      </c>
      <c r="V33" s="15">
        <v>1.6783447451445883</v>
      </c>
      <c r="W33" s="15">
        <v>1.821248572321785</v>
      </c>
      <c r="X33" s="15">
        <v>1.981692810883807</v>
      </c>
      <c r="Y33" s="15">
        <v>1.715108025167833</v>
      </c>
      <c r="Z33" s="15">
        <v>1.716952400526896</v>
      </c>
      <c r="AA33" s="15">
        <v>1.9079428863795727</v>
      </c>
      <c r="AB33" s="15">
        <v>1.579123632034861</v>
      </c>
    </row>
    <row r="34" spans="1:28" s="15" customFormat="1" ht="14.25" outlineLevel="1">
      <c r="A34" s="17" t="s">
        <v>21</v>
      </c>
      <c r="B34" s="85"/>
      <c r="C34" s="78"/>
      <c r="D34" s="15">
        <v>0.2795779694114754</v>
      </c>
      <c r="E34" s="15">
        <v>0.2757172541712243</v>
      </c>
      <c r="F34" s="15">
        <v>0.28245407271125983</v>
      </c>
      <c r="G34" s="15">
        <v>0.3085203782930897</v>
      </c>
      <c r="H34" s="15">
        <v>0.31569768112228147</v>
      </c>
      <c r="I34" s="15">
        <v>0.3235486658054767</v>
      </c>
      <c r="J34" s="15">
        <v>0.364487793856462</v>
      </c>
      <c r="K34" s="15">
        <v>0.3868488492412723</v>
      </c>
      <c r="L34" s="15">
        <v>0.3908391186842164</v>
      </c>
      <c r="M34" s="15">
        <v>0.4019548692752751</v>
      </c>
      <c r="N34" s="15">
        <v>0.3816147724731545</v>
      </c>
      <c r="O34" s="15">
        <v>0.38943017817601605</v>
      </c>
      <c r="P34" s="15">
        <v>0.3681978158946715</v>
      </c>
      <c r="Q34" s="15">
        <v>0.38468659298316626</v>
      </c>
      <c r="R34" s="15">
        <v>0.40844526287864225</v>
      </c>
      <c r="S34" s="15">
        <v>0.405596931623811</v>
      </c>
      <c r="T34" s="15">
        <v>0.42162221326283666</v>
      </c>
      <c r="U34" s="15">
        <v>0.44031086466279706</v>
      </c>
      <c r="V34" s="15">
        <v>0.45627746573724276</v>
      </c>
      <c r="W34" s="15">
        <v>0.45581261650136257</v>
      </c>
      <c r="X34" s="15">
        <v>0.473719512447181</v>
      </c>
      <c r="Y34" s="15">
        <v>0.5453468779697654</v>
      </c>
      <c r="Z34" s="15">
        <v>0.5074542726275302</v>
      </c>
      <c r="AA34" s="15">
        <v>0.47418431036898917</v>
      </c>
      <c r="AB34" s="15">
        <v>0.4015921175077347</v>
      </c>
    </row>
    <row r="35" spans="1:28" s="15" customFormat="1" ht="14.25" outlineLevel="1">
      <c r="A35" s="17" t="s">
        <v>22</v>
      </c>
      <c r="B35" s="85"/>
      <c r="C35" s="78"/>
      <c r="D35" s="15">
        <v>0.7872323544082515</v>
      </c>
      <c r="E35" s="15">
        <v>0.7664256728927039</v>
      </c>
      <c r="F35" s="15">
        <v>0.8813710289985957</v>
      </c>
      <c r="G35" s="15">
        <v>0.8119229498067013</v>
      </c>
      <c r="H35" s="15">
        <v>0.7921334838319138</v>
      </c>
      <c r="I35" s="15">
        <v>0.9218747023488616</v>
      </c>
      <c r="J35" s="15">
        <v>0.8921905033866804</v>
      </c>
      <c r="K35" s="15">
        <v>0.9323242801766699</v>
      </c>
      <c r="L35" s="15">
        <v>1.0950787666982866</v>
      </c>
      <c r="M35" s="15">
        <v>1.1304038882046832</v>
      </c>
      <c r="N35" s="15">
        <v>1.1265919133650433</v>
      </c>
      <c r="O35" s="15">
        <v>1.178327818135273</v>
      </c>
      <c r="P35" s="15">
        <v>1.2300329302644935</v>
      </c>
      <c r="Q35" s="15">
        <v>1.1100238502932502</v>
      </c>
      <c r="R35" s="15">
        <v>1.1146748738258547</v>
      </c>
      <c r="S35" s="15">
        <v>1.1544345315047624</v>
      </c>
      <c r="T35" s="15">
        <v>0.9815319252451707</v>
      </c>
      <c r="U35" s="15">
        <v>0.9993576899991693</v>
      </c>
      <c r="V35" s="15">
        <v>0.9213339814609284</v>
      </c>
      <c r="W35" s="15">
        <v>0.8749595159621977</v>
      </c>
      <c r="X35" s="15">
        <v>0.8375742203746077</v>
      </c>
      <c r="Y35" s="15">
        <v>0.7761861768788152</v>
      </c>
      <c r="Z35" s="15">
        <v>0.7218874551208699</v>
      </c>
      <c r="AA35" s="15">
        <v>0.7228266355040665</v>
      </c>
      <c r="AB35" s="15">
        <v>0.5974754189864575</v>
      </c>
    </row>
    <row r="36" spans="1:28" s="15" customFormat="1" ht="14.25" outlineLevel="1">
      <c r="A36" s="17" t="s">
        <v>23</v>
      </c>
      <c r="B36" s="85"/>
      <c r="C36" s="78"/>
      <c r="D36" s="15">
        <v>0.7678765989239074</v>
      </c>
      <c r="E36" s="15">
        <v>0.6403870391982633</v>
      </c>
      <c r="F36" s="15">
        <v>0.516571530185174</v>
      </c>
      <c r="G36" s="15">
        <v>0.44474383875473195</v>
      </c>
      <c r="H36" s="15">
        <v>0.41571883812555077</v>
      </c>
      <c r="I36" s="15">
        <v>0.38228497664130406</v>
      </c>
      <c r="J36" s="15">
        <v>0.41571883812555077</v>
      </c>
      <c r="K36" s="15">
        <v>0.4594400416049503</v>
      </c>
      <c r="L36" s="15">
        <v>0.43978387029278326</v>
      </c>
      <c r="M36" s="15">
        <v>0.3841220019975814</v>
      </c>
      <c r="N36" s="15">
        <v>0.36757081061863</v>
      </c>
      <c r="O36" s="15">
        <v>0.4113101217259631</v>
      </c>
      <c r="P36" s="15">
        <v>0.4628421316467938</v>
      </c>
      <c r="Q36" s="15">
        <v>0.42869755332225834</v>
      </c>
      <c r="R36" s="15">
        <v>0.4675889502240868</v>
      </c>
      <c r="S36" s="15">
        <v>0.47906943432063004</v>
      </c>
      <c r="T36" s="15">
        <v>0.47504820342064125</v>
      </c>
      <c r="U36" s="15">
        <v>0.4831572342699461</v>
      </c>
      <c r="V36" s="15">
        <v>0.49363869643456487</v>
      </c>
      <c r="W36" s="15">
        <v>0.45304396118941703</v>
      </c>
      <c r="X36" s="15">
        <v>0.5034453282869368</v>
      </c>
      <c r="Y36" s="15">
        <v>0.514146514959363</v>
      </c>
      <c r="Z36" s="15">
        <v>0.5104787667095623</v>
      </c>
      <c r="AA36" s="15">
        <v>0.4884902335661117</v>
      </c>
      <c r="AB36" s="15">
        <v>0.4759732698114459</v>
      </c>
    </row>
    <row r="37" spans="1:28" s="15" customFormat="1" ht="14.25" outlineLevel="1">
      <c r="A37" s="17" t="s">
        <v>24</v>
      </c>
      <c r="B37" s="85"/>
      <c r="C37" s="78"/>
      <c r="D37" s="15">
        <v>0.7035284575847124</v>
      </c>
      <c r="E37" s="15">
        <v>0.7395166037848175</v>
      </c>
      <c r="F37" s="15">
        <v>0.8042449924683598</v>
      </c>
      <c r="G37" s="15">
        <v>0.7813491578951844</v>
      </c>
      <c r="H37" s="15">
        <v>0.808350741394565</v>
      </c>
      <c r="I37" s="15">
        <v>0.8714871049842724</v>
      </c>
      <c r="J37" s="15">
        <v>0.8551479000738637</v>
      </c>
      <c r="K37" s="15">
        <v>0.915184004270314</v>
      </c>
      <c r="L37" s="15">
        <v>1.003939403251598</v>
      </c>
      <c r="M37" s="15">
        <v>1.0526009071065716</v>
      </c>
      <c r="N37" s="15">
        <v>1.2684469912097374</v>
      </c>
      <c r="O37" s="15">
        <v>1.283312691089367</v>
      </c>
      <c r="P37" s="15">
        <v>1.2812318577208712</v>
      </c>
      <c r="Q37" s="15">
        <v>1.3439654632207894</v>
      </c>
      <c r="R37" s="15">
        <v>1.3597159656882183</v>
      </c>
      <c r="S37" s="15">
        <v>1.351809991893945</v>
      </c>
      <c r="T37" s="15">
        <v>1.3206547120021155</v>
      </c>
      <c r="U37" s="15">
        <v>1.3089550663461946</v>
      </c>
      <c r="V37" s="15">
        <v>1.410953743828482</v>
      </c>
      <c r="W37" s="15">
        <v>1.2933250441295476</v>
      </c>
      <c r="X37" s="15">
        <v>1.0949563607574366</v>
      </c>
      <c r="Y37" s="15">
        <v>1.074456894079545</v>
      </c>
      <c r="Z37" s="15">
        <v>0.9672430643430272</v>
      </c>
      <c r="AA37" s="15">
        <v>0.9044017271324444</v>
      </c>
      <c r="AB37" s="15">
        <v>0.7795057604181127</v>
      </c>
    </row>
    <row r="38" spans="1:28" s="15" customFormat="1" ht="14.25">
      <c r="A38" s="17" t="s">
        <v>25</v>
      </c>
      <c r="B38" s="87"/>
      <c r="C38" s="78"/>
      <c r="D38" s="15">
        <v>1.2490989899122864</v>
      </c>
      <c r="E38" s="15">
        <v>1.3021646147101409</v>
      </c>
      <c r="F38" s="15">
        <v>1.4486092846949175</v>
      </c>
      <c r="G38" s="15">
        <v>1.4161117315241385</v>
      </c>
      <c r="H38" s="15">
        <v>1.4228991951610732</v>
      </c>
      <c r="I38" s="15">
        <v>1.4096327889616096</v>
      </c>
      <c r="J38" s="15">
        <v>1.4416161403417118</v>
      </c>
      <c r="K38" s="15">
        <v>1.3943095755994384</v>
      </c>
      <c r="L38" s="15">
        <v>1.367982443916782</v>
      </c>
      <c r="M38" s="15">
        <v>1.412203797914994</v>
      </c>
      <c r="N38" s="15">
        <v>1.4229732520698837</v>
      </c>
      <c r="O38" s="15">
        <v>1.381892333428226</v>
      </c>
      <c r="P38" s="15">
        <v>1.4598776548369894</v>
      </c>
      <c r="Q38" s="15">
        <v>1.2446621107462776</v>
      </c>
      <c r="R38" s="15">
        <v>1.196919789904745</v>
      </c>
      <c r="S38" s="15">
        <v>1.1872104320770551</v>
      </c>
      <c r="T38" s="15">
        <v>1.1016352512633372</v>
      </c>
      <c r="U38" s="15">
        <v>1.0598944446117677</v>
      </c>
      <c r="V38" s="15">
        <v>1.1530736820716057</v>
      </c>
      <c r="W38" s="15">
        <v>1.090660114832238</v>
      </c>
      <c r="X38" s="15">
        <v>1.2908231215261534</v>
      </c>
      <c r="Y38" s="15">
        <v>1.2220863646981823</v>
      </c>
      <c r="Z38" s="15">
        <v>1.1419312300851454</v>
      </c>
      <c r="AA38" s="15">
        <v>1.0980176391822614</v>
      </c>
      <c r="AB38" s="15">
        <v>0.8482272739005877</v>
      </c>
    </row>
    <row r="39" spans="1:28" ht="14.25">
      <c r="A39" s="17" t="s">
        <v>26</v>
      </c>
      <c r="B39" s="88"/>
      <c r="D39" s="15">
        <v>0.22850192011126455</v>
      </c>
      <c r="E39" s="15">
        <v>0.21778790320401017</v>
      </c>
      <c r="F39" s="15">
        <v>0.23176714431157067</v>
      </c>
      <c r="G39" s="15">
        <v>0.2642535741482098</v>
      </c>
      <c r="H39" s="15">
        <v>0.25378189809957197</v>
      </c>
      <c r="I39" s="15">
        <v>0.2843806201954091</v>
      </c>
      <c r="J39" s="15">
        <v>0.2989976004045919</v>
      </c>
      <c r="K39" s="15">
        <v>0.2827607628772885</v>
      </c>
      <c r="L39" s="15">
        <v>0.2679907252837164</v>
      </c>
      <c r="M39" s="15">
        <v>0.26911314610257164</v>
      </c>
      <c r="N39" s="15">
        <v>0.3181230210045704</v>
      </c>
      <c r="O39" s="15">
        <v>0.295768281281483</v>
      </c>
      <c r="P39" s="15">
        <v>0.3083663615175822</v>
      </c>
      <c r="Q39" s="15">
        <v>0.2982198025518141</v>
      </c>
      <c r="R39" s="15">
        <v>0.2874177025426601</v>
      </c>
      <c r="S39" s="15">
        <v>0.2751747844237147</v>
      </c>
      <c r="T39" s="15">
        <v>0.2802398780654738</v>
      </c>
      <c r="U39" s="15">
        <v>0.2827418998725602</v>
      </c>
      <c r="V39" s="15">
        <v>0.2785582722056712</v>
      </c>
      <c r="W39" s="15">
        <v>0.2529245162105788</v>
      </c>
      <c r="X39" s="15">
        <v>0.23899762020320722</v>
      </c>
      <c r="Y39" s="15">
        <v>0.3585302218117465</v>
      </c>
      <c r="Z39" s="15">
        <v>0.37897434817772624</v>
      </c>
      <c r="AA39" s="15">
        <v>0.3557740036385386</v>
      </c>
      <c r="AB39" s="15">
        <v>0.30393370105114836</v>
      </c>
    </row>
    <row r="40" spans="1:28" ht="14.25">
      <c r="A40" s="17" t="s">
        <v>27</v>
      </c>
      <c r="B40" s="88"/>
      <c r="D40" s="15">
        <v>0.9852850142220374</v>
      </c>
      <c r="E40" s="15">
        <v>0.9694244434175078</v>
      </c>
      <c r="F40" s="15">
        <v>0.9631335543051276</v>
      </c>
      <c r="G40" s="15">
        <v>0.9540031366906507</v>
      </c>
      <c r="H40" s="15">
        <v>0.9489829758029656</v>
      </c>
      <c r="I40" s="15">
        <v>0.9332479090206283</v>
      </c>
      <c r="J40" s="15">
        <v>0.9522147043744129</v>
      </c>
      <c r="K40" s="15">
        <v>0.9145164337084539</v>
      </c>
      <c r="L40" s="15">
        <v>0.9250901475781403</v>
      </c>
      <c r="M40" s="15">
        <v>0.9100296649150855</v>
      </c>
      <c r="N40" s="15">
        <v>0.9830407587802421</v>
      </c>
      <c r="O40" s="15">
        <v>0.9730065790449866</v>
      </c>
      <c r="P40" s="15">
        <v>0.9421739579795951</v>
      </c>
      <c r="Q40" s="15">
        <v>0.9337114827506507</v>
      </c>
      <c r="R40" s="15">
        <v>0.9261570264503508</v>
      </c>
      <c r="S40" s="15">
        <v>0.9373530632778455</v>
      </c>
      <c r="T40" s="15">
        <v>0.9322428066852282</v>
      </c>
      <c r="U40" s="15">
        <v>0.8918964898514693</v>
      </c>
      <c r="V40" s="15">
        <v>0.878020432951531</v>
      </c>
      <c r="W40" s="15">
        <v>0.8321769411373532</v>
      </c>
      <c r="X40" s="15">
        <v>0.8192505580772524</v>
      </c>
      <c r="Y40" s="15">
        <v>0.819893827529338</v>
      </c>
      <c r="Z40" s="15">
        <v>0.7729451803080366</v>
      </c>
      <c r="AA40" s="15">
        <v>0.755510155961361</v>
      </c>
      <c r="AB40" s="15">
        <v>0.6989946515990303</v>
      </c>
    </row>
    <row r="41" spans="1:28" ht="14.25">
      <c r="A41" s="17" t="s">
        <v>28</v>
      </c>
      <c r="B41" s="88"/>
      <c r="D41" s="15">
        <v>1.8648105438193594</v>
      </c>
      <c r="E41" s="15">
        <v>1.837876844726309</v>
      </c>
      <c r="F41" s="15">
        <v>1.860103105261061</v>
      </c>
      <c r="G41" s="15">
        <v>1.8913051746924492</v>
      </c>
      <c r="H41" s="15">
        <v>1.9222030325714354</v>
      </c>
      <c r="I41" s="15">
        <v>1.9237115455271594</v>
      </c>
      <c r="J41" s="15">
        <v>1.9947057404933202</v>
      </c>
      <c r="K41" s="15">
        <v>2.0197922168609623</v>
      </c>
      <c r="L41" s="15">
        <v>2.086411410635366</v>
      </c>
      <c r="M41" s="15">
        <v>2.1284553288982258</v>
      </c>
      <c r="N41" s="15">
        <v>2.4225688734901465</v>
      </c>
      <c r="O41" s="15">
        <v>2.4352504937218735</v>
      </c>
      <c r="P41" s="15">
        <v>2.3909403817211463</v>
      </c>
      <c r="Q41" s="15">
        <v>2.4272885838449603</v>
      </c>
      <c r="R41" s="15">
        <v>2.473081514418471</v>
      </c>
      <c r="S41" s="15">
        <v>2.4908475108689543</v>
      </c>
      <c r="T41" s="15">
        <v>2.4055503311307693</v>
      </c>
      <c r="U41" s="15">
        <v>2.3618948471349523</v>
      </c>
      <c r="V41" s="15">
        <v>2.2588391220140687</v>
      </c>
      <c r="W41" s="15">
        <v>2.0288457171333696</v>
      </c>
      <c r="X41" s="15">
        <v>2.0145899243433796</v>
      </c>
      <c r="Y41" s="15">
        <v>2.0801455214795688</v>
      </c>
      <c r="Z41" s="15">
        <v>2.0201517587426165</v>
      </c>
      <c r="AA41" s="15">
        <v>2.0089331642570367</v>
      </c>
      <c r="AB41" s="15">
        <v>1.9306394147978334</v>
      </c>
    </row>
    <row r="42" ht="14.25">
      <c r="B42" s="88"/>
    </row>
    <row r="43" ht="14.25">
      <c r="A43" s="3" t="s">
        <v>75</v>
      </c>
    </row>
    <row r="44" ht="14.25">
      <c r="A44" s="3" t="s">
        <v>87</v>
      </c>
    </row>
  </sheetData>
  <mergeCells count="1">
    <mergeCell ref="A9:C9"/>
  </mergeCells>
  <hyperlinks>
    <hyperlink ref="A6" location="Contents!A1" display="Return to contents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45"/>
  <sheetViews>
    <sheetView zoomScale="85" zoomScaleNormal="85" workbookViewId="0" topLeftCell="A1">
      <selection activeCell="A8" sqref="A8"/>
    </sheetView>
  </sheetViews>
  <sheetFormatPr defaultColWidth="8.625" defaultRowHeight="14.25" outlineLevelRow="1"/>
  <cols>
    <col min="1" max="1" width="29.75390625" style="3" customWidth="1"/>
    <col min="2" max="2" width="10.00390625" style="3" customWidth="1"/>
    <col min="3" max="3" width="7.25390625" style="61" bestFit="1" customWidth="1"/>
    <col min="4" max="25" width="7.00390625" style="15" bestFit="1" customWidth="1"/>
    <col min="26" max="26" width="7.00390625" style="15" customWidth="1"/>
    <col min="27" max="27" width="7.00390625" style="15" bestFit="1" customWidth="1"/>
    <col min="28" max="28" width="7.00390625" style="15" customWidth="1"/>
    <col min="29" max="34" width="7.00390625" style="15" bestFit="1" customWidth="1"/>
    <col min="35" max="16384" width="8.625" style="2" customWidth="1"/>
  </cols>
  <sheetData>
    <row r="1" spans="1:34" ht="15">
      <c r="A1" s="1"/>
      <c r="B1" s="1"/>
      <c r="C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4:34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4:34" ht="14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4:34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4:34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25">
      <c r="A6" s="39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1">
      <c r="A7" s="4" t="s">
        <v>35</v>
      </c>
      <c r="B7" s="4"/>
      <c r="C7" s="6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4.25">
      <c r="A8" s="5"/>
      <c r="B8" s="6"/>
      <c r="C8" s="6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66" customFormat="1" ht="14.25">
      <c r="A9" s="129" t="s">
        <v>0</v>
      </c>
      <c r="B9" s="129"/>
      <c r="C9" s="130"/>
      <c r="D9" s="65">
        <v>1990</v>
      </c>
      <c r="E9" s="65">
        <f aca="true" t="shared" si="0" ref="E9:X9">D9+1</f>
        <v>1991</v>
      </c>
      <c r="F9" s="65">
        <f t="shared" si="0"/>
        <v>1992</v>
      </c>
      <c r="G9" s="65">
        <f t="shared" si="0"/>
        <v>1993</v>
      </c>
      <c r="H9" s="65">
        <f t="shared" si="0"/>
        <v>1994</v>
      </c>
      <c r="I9" s="65">
        <f t="shared" si="0"/>
        <v>1995</v>
      </c>
      <c r="J9" s="65">
        <f t="shared" si="0"/>
        <v>1996</v>
      </c>
      <c r="K9" s="65">
        <f t="shared" si="0"/>
        <v>1997</v>
      </c>
      <c r="L9" s="65">
        <f t="shared" si="0"/>
        <v>1998</v>
      </c>
      <c r="M9" s="65">
        <f t="shared" si="0"/>
        <v>1999</v>
      </c>
      <c r="N9" s="65">
        <f t="shared" si="0"/>
        <v>2000</v>
      </c>
      <c r="O9" s="65">
        <f t="shared" si="0"/>
        <v>2001</v>
      </c>
      <c r="P9" s="65">
        <f t="shared" si="0"/>
        <v>2002</v>
      </c>
      <c r="Q9" s="65">
        <f t="shared" si="0"/>
        <v>2003</v>
      </c>
      <c r="R9" s="65">
        <f t="shared" si="0"/>
        <v>2004</v>
      </c>
      <c r="S9" s="65">
        <f t="shared" si="0"/>
        <v>2005</v>
      </c>
      <c r="T9" s="65">
        <f t="shared" si="0"/>
        <v>2006</v>
      </c>
      <c r="U9" s="65">
        <f t="shared" si="0"/>
        <v>2007</v>
      </c>
      <c r="V9" s="65">
        <f t="shared" si="0"/>
        <v>2008</v>
      </c>
      <c r="W9" s="65">
        <f t="shared" si="0"/>
        <v>2009</v>
      </c>
      <c r="X9" s="65">
        <f t="shared" si="0"/>
        <v>2010</v>
      </c>
      <c r="Y9" s="65">
        <f aca="true" t="shared" si="1" ref="Y9:AA9">X9+1</f>
        <v>2011</v>
      </c>
      <c r="Z9" s="65">
        <f aca="true" t="shared" si="2" ref="Z9:AB9">Y9+1</f>
        <v>2012</v>
      </c>
      <c r="AA9" s="65">
        <f t="shared" si="1"/>
        <v>2013</v>
      </c>
      <c r="AB9" s="65">
        <f t="shared" si="2"/>
        <v>2014</v>
      </c>
      <c r="AC9" s="65"/>
      <c r="AD9" s="65"/>
      <c r="AE9" s="65"/>
      <c r="AF9" s="65"/>
      <c r="AG9" s="65"/>
      <c r="AH9" s="65"/>
    </row>
    <row r="10" spans="1:34" ht="14.25">
      <c r="A10" s="7"/>
      <c r="B10" s="8" t="s">
        <v>1</v>
      </c>
      <c r="C10" s="6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4.25" customHeight="1">
      <c r="A11" s="10" t="s">
        <v>29</v>
      </c>
      <c r="B11" s="19"/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>
      <c r="A12" s="22" t="s">
        <v>32</v>
      </c>
      <c r="B12" s="21" t="s">
        <v>33</v>
      </c>
      <c r="C12" s="71"/>
      <c r="D12" s="40">
        <f aca="true" t="shared" si="3" ref="D12:X12">AVERAGE(D14:D40)</f>
        <v>833.7913356237497</v>
      </c>
      <c r="E12" s="40">
        <f t="shared" si="3"/>
        <v>866.3201444050484</v>
      </c>
      <c r="F12" s="40">
        <f t="shared" si="3"/>
        <v>896.0683448164808</v>
      </c>
      <c r="G12" s="40">
        <f t="shared" si="3"/>
        <v>902.8618290504468</v>
      </c>
      <c r="H12" s="40">
        <f t="shared" si="3"/>
        <v>917.4636933542255</v>
      </c>
      <c r="I12" s="40">
        <f t="shared" si="3"/>
        <v>971.6436677629767</v>
      </c>
      <c r="J12" s="40">
        <f t="shared" si="3"/>
        <v>1046.813037302991</v>
      </c>
      <c r="K12" s="40">
        <f t="shared" si="3"/>
        <v>1060.4068964148812</v>
      </c>
      <c r="L12" s="40">
        <f t="shared" si="3"/>
        <v>1048.6907432163944</v>
      </c>
      <c r="M12" s="40">
        <f t="shared" si="3"/>
        <v>1100.582557623004</v>
      </c>
      <c r="N12" s="40">
        <f t="shared" si="3"/>
        <v>1125.8786835869275</v>
      </c>
      <c r="O12" s="40">
        <f t="shared" si="3"/>
        <v>1172.3892673165644</v>
      </c>
      <c r="P12" s="40">
        <f t="shared" si="3"/>
        <v>1190.267957262901</v>
      </c>
      <c r="Q12" s="40">
        <f t="shared" si="3"/>
        <v>1219.5931988215336</v>
      </c>
      <c r="R12" s="40">
        <f t="shared" si="3"/>
        <v>1219.0228785820034</v>
      </c>
      <c r="S12" s="40">
        <f t="shared" si="3"/>
        <v>1224.6493488855695</v>
      </c>
      <c r="T12" s="40">
        <f t="shared" si="3"/>
        <v>1220.07141060251</v>
      </c>
      <c r="U12" s="40">
        <f t="shared" si="3"/>
        <v>1224.2596531082831</v>
      </c>
      <c r="V12" s="40">
        <f t="shared" si="3"/>
        <v>1234.7961628672924</v>
      </c>
      <c r="W12" s="40">
        <f t="shared" si="3"/>
        <v>1200.0760169978532</v>
      </c>
      <c r="X12" s="40">
        <f t="shared" si="3"/>
        <v>1273.9073766290674</v>
      </c>
      <c r="Y12" s="40">
        <f>AVERAGE(Y14:Y40)</f>
        <v>1205.355093754449</v>
      </c>
      <c r="Z12" s="40">
        <f>AVERAGE(Z14:Z40)</f>
        <v>1165.9523447057743</v>
      </c>
      <c r="AA12" s="40">
        <f>AVERAGE(AA14:AA40)</f>
        <v>1152.0216020051628</v>
      </c>
      <c r="AB12" s="40">
        <f>AVERAGE(AB14:AB40)</f>
        <v>1070.1206850611125</v>
      </c>
      <c r="AC12" s="12"/>
      <c r="AD12" s="12"/>
      <c r="AE12" s="12"/>
      <c r="AF12" s="12"/>
      <c r="AG12" s="12"/>
      <c r="AH12" s="12"/>
    </row>
    <row r="13" spans="1:34" ht="14.25" outlineLevel="1">
      <c r="A13" s="18"/>
      <c r="B13" s="7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4.25" outlineLevel="1">
      <c r="A14" s="17" t="s">
        <v>2</v>
      </c>
      <c r="B14" s="21"/>
      <c r="C14" s="64"/>
      <c r="D14" s="20">
        <v>1067.8259834622368</v>
      </c>
      <c r="E14" s="20">
        <v>999.8739852355194</v>
      </c>
      <c r="F14" s="20">
        <v>1035.4997416601104</v>
      </c>
      <c r="G14" s="20">
        <v>1016.3729061473465</v>
      </c>
      <c r="H14" s="20">
        <v>1061.9580049890108</v>
      </c>
      <c r="I14" s="20">
        <v>1140.280401675665</v>
      </c>
      <c r="J14" s="20">
        <v>1144.6518161898023</v>
      </c>
      <c r="K14" s="20">
        <v>1152.7973454452142</v>
      </c>
      <c r="L14" s="20">
        <v>1131.810987577505</v>
      </c>
      <c r="M14" s="20">
        <v>1179.6424686360094</v>
      </c>
      <c r="N14" s="20">
        <v>1238.4529119807326</v>
      </c>
      <c r="O14" s="20">
        <v>1288.7745492568617</v>
      </c>
      <c r="P14" s="20">
        <v>1344.4238646728882</v>
      </c>
      <c r="Q14" s="20">
        <v>1372.4002917636517</v>
      </c>
      <c r="R14" s="20">
        <v>1392.681105616995</v>
      </c>
      <c r="S14" s="20">
        <v>1394.7689194530901</v>
      </c>
      <c r="T14" s="20">
        <v>1400.0823139035037</v>
      </c>
      <c r="U14" s="20">
        <v>1581.849767101054</v>
      </c>
      <c r="V14" s="20">
        <v>1616.671580160981</v>
      </c>
      <c r="W14" s="20">
        <v>1546.667549064355</v>
      </c>
      <c r="X14" s="20">
        <v>1507.3177982685813</v>
      </c>
      <c r="Y14" s="20">
        <v>1787.5630553946635</v>
      </c>
      <c r="Z14" s="20">
        <v>1656.093036369485</v>
      </c>
      <c r="AA14" s="20">
        <v>1634.666435630693</v>
      </c>
      <c r="AB14" s="20">
        <v>1727.4982252031668</v>
      </c>
      <c r="AC14" s="12"/>
      <c r="AD14" s="12"/>
      <c r="AE14" s="12"/>
      <c r="AF14" s="12"/>
      <c r="AG14" s="12"/>
      <c r="AH14" s="12"/>
    </row>
    <row r="15" spans="1:34" ht="14.25" outlineLevel="1">
      <c r="A15" s="17" t="s">
        <v>3</v>
      </c>
      <c r="B15" s="21"/>
      <c r="C15" s="71"/>
      <c r="D15" s="20">
        <v>821.7609316839787</v>
      </c>
      <c r="E15" s="20">
        <v>868.8181975551527</v>
      </c>
      <c r="F15" s="20">
        <v>853.1335780906331</v>
      </c>
      <c r="G15" s="20">
        <v>863.4626588052168</v>
      </c>
      <c r="H15" s="20">
        <v>888.1518001160318</v>
      </c>
      <c r="I15" s="20">
        <v>969.7142587351507</v>
      </c>
      <c r="J15" s="20">
        <v>1032.153260614449</v>
      </c>
      <c r="K15" s="20">
        <v>994.7827298992178</v>
      </c>
      <c r="L15" s="20">
        <v>1012.9814471548858</v>
      </c>
      <c r="M15" s="20">
        <v>1030.664965078912</v>
      </c>
      <c r="N15" s="20">
        <v>983.5889234154278</v>
      </c>
      <c r="O15" s="20">
        <v>1040.069938203433</v>
      </c>
      <c r="P15" s="20">
        <v>1049.7266182247317</v>
      </c>
      <c r="Q15" s="20">
        <v>1132.9839080241582</v>
      </c>
      <c r="R15" s="20">
        <v>1117.8081746567893</v>
      </c>
      <c r="S15" s="20">
        <v>1223.28188205594</v>
      </c>
      <c r="T15" s="20">
        <v>1114.3469117472475</v>
      </c>
      <c r="U15" s="20">
        <v>1041.9948404667987</v>
      </c>
      <c r="V15" s="20">
        <v>1114.7612868433762</v>
      </c>
      <c r="W15" s="20">
        <v>1114.7063823490266</v>
      </c>
      <c r="X15" s="20">
        <v>1224.2498576271119</v>
      </c>
      <c r="Y15" s="20">
        <v>1158.649500615904</v>
      </c>
      <c r="Z15" s="20">
        <v>1104.2924334738934</v>
      </c>
      <c r="AA15" s="20">
        <v>1042.3895524979844</v>
      </c>
      <c r="AB15" s="20">
        <v>906.3765212729775</v>
      </c>
      <c r="AC15" s="12"/>
      <c r="AD15" s="12"/>
      <c r="AE15" s="12"/>
      <c r="AF15" s="12"/>
      <c r="AG15" s="12"/>
      <c r="AH15" s="12"/>
    </row>
    <row r="16" spans="1:34" ht="14.25" outlineLevel="1">
      <c r="A16" s="17" t="s">
        <v>4</v>
      </c>
      <c r="B16" s="21"/>
      <c r="C16" s="71"/>
      <c r="D16" s="20">
        <v>1003.1418000791797</v>
      </c>
      <c r="E16" s="20">
        <v>1072.5785857850374</v>
      </c>
      <c r="F16" s="20">
        <v>1111.2868551479226</v>
      </c>
      <c r="G16" s="20">
        <v>1133.9402985651675</v>
      </c>
      <c r="H16" s="20">
        <v>1166.0023908012636</v>
      </c>
      <c r="I16" s="20">
        <v>1279.117597322728</v>
      </c>
      <c r="J16" s="20">
        <v>1424.3441306840618</v>
      </c>
      <c r="K16" s="20">
        <v>1357.9266501940122</v>
      </c>
      <c r="L16" s="20">
        <v>1487.889707016314</v>
      </c>
      <c r="M16" s="20">
        <v>1590.5415153131955</v>
      </c>
      <c r="N16" s="20">
        <v>1594.5567199238687</v>
      </c>
      <c r="O16" s="20">
        <v>1567.7535015883884</v>
      </c>
      <c r="P16" s="20">
        <v>1588.195180225658</v>
      </c>
      <c r="Q16" s="20">
        <v>1706.6478866902019</v>
      </c>
      <c r="R16" s="20">
        <v>1723.6433239802711</v>
      </c>
      <c r="S16" s="20">
        <v>1739.605596434739</v>
      </c>
      <c r="T16" s="20">
        <v>1769.558710918104</v>
      </c>
      <c r="U16" s="20">
        <v>1758.589343104821</v>
      </c>
      <c r="V16" s="20">
        <v>1745.9738435705312</v>
      </c>
      <c r="W16" s="20">
        <v>1776.3949313917396</v>
      </c>
      <c r="X16" s="20">
        <v>1991.8870816751717</v>
      </c>
      <c r="Y16" s="20">
        <v>1676.6056891282537</v>
      </c>
      <c r="Z16" s="20">
        <v>1684.8443427808966</v>
      </c>
      <c r="AA16" s="20">
        <v>1664.2571186818502</v>
      </c>
      <c r="AB16" s="20">
        <v>1377.3417325872754</v>
      </c>
      <c r="AC16" s="12"/>
      <c r="AD16" s="12"/>
      <c r="AE16" s="12"/>
      <c r="AF16" s="12"/>
      <c r="AG16" s="12"/>
      <c r="AH16" s="12"/>
    </row>
    <row r="17" spans="1:34" ht="14.25" outlineLevel="1">
      <c r="A17" s="17" t="s">
        <v>5</v>
      </c>
      <c r="B17" s="21"/>
      <c r="C17" s="74"/>
      <c r="D17" s="20">
        <v>2411.5035867864444</v>
      </c>
      <c r="E17" s="20">
        <v>2440.661495916643</v>
      </c>
      <c r="F17" s="20">
        <v>2571.830422024562</v>
      </c>
      <c r="G17" s="20">
        <v>2554.845369252794</v>
      </c>
      <c r="H17" s="20">
        <v>2680.4604752473156</v>
      </c>
      <c r="I17" s="20">
        <v>2767.1308566906446</v>
      </c>
      <c r="J17" s="20">
        <v>2904.331262637569</v>
      </c>
      <c r="K17" s="20">
        <v>2926.045612230862</v>
      </c>
      <c r="L17" s="20">
        <v>2681.3874859587413</v>
      </c>
      <c r="M17" s="20">
        <v>2800.570078786643</v>
      </c>
      <c r="N17" s="20">
        <v>2923.123001809034</v>
      </c>
      <c r="O17" s="20">
        <v>2804.469695737565</v>
      </c>
      <c r="P17" s="20">
        <v>2837.906927834808</v>
      </c>
      <c r="Q17" s="20">
        <v>3060.7205429849464</v>
      </c>
      <c r="R17" s="20">
        <v>2972.4671165550367</v>
      </c>
      <c r="S17" s="20">
        <v>3047.6052226909137</v>
      </c>
      <c r="T17" s="20">
        <v>2985.7533729527186</v>
      </c>
      <c r="U17" s="20">
        <v>2996.5199180887644</v>
      </c>
      <c r="V17" s="20">
        <v>2885.45095114103</v>
      </c>
      <c r="W17" s="20">
        <v>2865.8036572620426</v>
      </c>
      <c r="X17" s="20">
        <v>2850.771661391064</v>
      </c>
      <c r="Y17" s="20">
        <v>3156.14887721038</v>
      </c>
      <c r="Z17" s="20">
        <v>2980.4646306694453</v>
      </c>
      <c r="AA17" s="20">
        <v>3052.1196422190806</v>
      </c>
      <c r="AB17" s="20">
        <v>3065.3936385126603</v>
      </c>
      <c r="AC17" s="12"/>
      <c r="AD17" s="12"/>
      <c r="AE17" s="12"/>
      <c r="AF17" s="12"/>
      <c r="AG17" s="12"/>
      <c r="AH17" s="12"/>
    </row>
    <row r="18" spans="1:34" ht="14.25" customHeight="1" outlineLevel="1">
      <c r="A18" s="17" t="s">
        <v>6</v>
      </c>
      <c r="B18" s="21"/>
      <c r="C18" s="64"/>
      <c r="D18" s="20">
        <v>623.1418351713002</v>
      </c>
      <c r="E18" s="20">
        <v>601.2815980104958</v>
      </c>
      <c r="F18" s="20">
        <v>688.6893632016938</v>
      </c>
      <c r="G18" s="20">
        <v>702.8373853705965</v>
      </c>
      <c r="H18" s="20">
        <v>686.5031781095928</v>
      </c>
      <c r="I18" s="20">
        <v>776.8970073682875</v>
      </c>
      <c r="J18" s="20">
        <v>894.068434516627</v>
      </c>
      <c r="K18" s="20">
        <v>909.3804793070217</v>
      </c>
      <c r="L18" s="20">
        <v>916.0983551929492</v>
      </c>
      <c r="M18" s="20">
        <v>921.0206532966289</v>
      </c>
      <c r="N18" s="20">
        <v>894.0261657785313</v>
      </c>
      <c r="O18" s="20">
        <v>958.1716541326714</v>
      </c>
      <c r="P18" s="20">
        <v>926.4913324989805</v>
      </c>
      <c r="Q18" s="20">
        <v>936.5348279650733</v>
      </c>
      <c r="R18" s="20">
        <v>930.495870342041</v>
      </c>
      <c r="S18" s="20">
        <v>920.8577776168399</v>
      </c>
      <c r="T18" s="20">
        <v>905.289763042185</v>
      </c>
      <c r="U18" s="20">
        <v>859.9116166631684</v>
      </c>
      <c r="V18" s="20">
        <v>852.851673655272</v>
      </c>
      <c r="W18" s="20">
        <v>806.3731565786258</v>
      </c>
      <c r="X18" s="20">
        <v>909.7832456140093</v>
      </c>
      <c r="Y18" s="20">
        <v>834.8151471856554</v>
      </c>
      <c r="Z18" s="20">
        <v>792.4422181876522</v>
      </c>
      <c r="AA18" s="20">
        <v>802.5602915702093</v>
      </c>
      <c r="AB18" s="20">
        <v>711.263988554127</v>
      </c>
      <c r="AC18" s="14"/>
      <c r="AD18" s="14"/>
      <c r="AE18" s="14"/>
      <c r="AF18" s="14"/>
      <c r="AG18" s="14"/>
      <c r="AH18" s="14"/>
    </row>
    <row r="19" spans="1:34" ht="14.25" outlineLevel="1">
      <c r="A19" s="17" t="s">
        <v>7</v>
      </c>
      <c r="B19" s="21"/>
      <c r="D19" s="20">
        <v>432.81952399455326</v>
      </c>
      <c r="E19" s="20">
        <v>490.0380664551242</v>
      </c>
      <c r="F19" s="20">
        <v>515.263775637956</v>
      </c>
      <c r="G19" s="20">
        <v>573.2670816269801</v>
      </c>
      <c r="H19" s="20">
        <v>640.5727046172411</v>
      </c>
      <c r="I19" s="20">
        <v>741.7297920285922</v>
      </c>
      <c r="J19" s="20">
        <v>873.745977001644</v>
      </c>
      <c r="K19" s="20">
        <v>919.9390687722147</v>
      </c>
      <c r="L19" s="20">
        <v>979.8453231419768</v>
      </c>
      <c r="M19" s="20">
        <v>1030.0519557541859</v>
      </c>
      <c r="N19" s="20">
        <v>1020.432674577085</v>
      </c>
      <c r="O19" s="20">
        <v>1058.527568611118</v>
      </c>
      <c r="P19" s="20">
        <v>1053.984312269214</v>
      </c>
      <c r="Q19" s="20">
        <v>1057.751561924601</v>
      </c>
      <c r="R19" s="20">
        <v>1047.9031495069617</v>
      </c>
      <c r="S19" s="20">
        <v>991.4366086542313</v>
      </c>
      <c r="T19" s="20">
        <v>1018.9058769781849</v>
      </c>
      <c r="U19" s="20">
        <v>909.3234006722988</v>
      </c>
      <c r="V19" s="20">
        <v>910.2412378221433</v>
      </c>
      <c r="W19" s="20">
        <v>866.9291813993516</v>
      </c>
      <c r="X19" s="20">
        <v>981.8177567496065</v>
      </c>
      <c r="Y19" s="20">
        <v>822.3922151959069</v>
      </c>
      <c r="Z19" s="20">
        <v>769.4994817357187</v>
      </c>
      <c r="AA19" s="20">
        <v>729.3938839502542</v>
      </c>
      <c r="AB19" s="20">
        <v>620.3664307483326</v>
      </c>
      <c r="AC19" s="12"/>
      <c r="AD19" s="12"/>
      <c r="AE19" s="12"/>
      <c r="AF19" s="12"/>
      <c r="AG19" s="12"/>
      <c r="AH19" s="12"/>
    </row>
    <row r="20" spans="1:34" ht="14.25" outlineLevel="1">
      <c r="A20" s="17" t="s">
        <v>8</v>
      </c>
      <c r="B20" s="21"/>
      <c r="C20" s="60"/>
      <c r="D20" s="20">
        <v>535.9069759302268</v>
      </c>
      <c r="E20" s="20">
        <v>566.4371972659403</v>
      </c>
      <c r="F20" s="20">
        <v>587.0721437521356</v>
      </c>
      <c r="G20" s="20">
        <v>595.4885792249067</v>
      </c>
      <c r="H20" s="20">
        <v>658.4290789501007</v>
      </c>
      <c r="I20" s="20">
        <v>680.9730059955814</v>
      </c>
      <c r="J20" s="20">
        <v>711.6158375433373</v>
      </c>
      <c r="K20" s="20">
        <v>697.0986414399591</v>
      </c>
      <c r="L20" s="20">
        <v>790.0497849843241</v>
      </c>
      <c r="M20" s="20">
        <v>790.6200305580347</v>
      </c>
      <c r="N20" s="20">
        <v>810.5684426812317</v>
      </c>
      <c r="O20" s="20">
        <v>876.0196798258459</v>
      </c>
      <c r="P20" s="20">
        <v>868.424665767913</v>
      </c>
      <c r="Q20" s="20">
        <v>960.7448427164863</v>
      </c>
      <c r="R20" s="20">
        <v>927.4673207548876</v>
      </c>
      <c r="S20" s="20">
        <v>843.2683196051066</v>
      </c>
      <c r="T20" s="20">
        <v>907.0177705621111</v>
      </c>
      <c r="U20" s="20">
        <v>869.9121497539353</v>
      </c>
      <c r="V20" s="20">
        <v>899.345632224375</v>
      </c>
      <c r="W20" s="20">
        <v>812.3885240096446</v>
      </c>
      <c r="X20" s="20">
        <v>893.9741097245754</v>
      </c>
      <c r="Y20" s="20">
        <v>783.0814379676909</v>
      </c>
      <c r="Z20" s="20">
        <v>699.125272124283</v>
      </c>
      <c r="AA20" s="20">
        <v>658.7300176982596</v>
      </c>
      <c r="AB20" s="20">
        <v>564.8407749886389</v>
      </c>
      <c r="AC20" s="12"/>
      <c r="AD20" s="12"/>
      <c r="AE20" s="12"/>
      <c r="AF20" s="12"/>
      <c r="AG20" s="12"/>
      <c r="AH20" s="12"/>
    </row>
    <row r="21" spans="1:28" ht="14.25" outlineLevel="1">
      <c r="A21" s="17" t="s">
        <v>9</v>
      </c>
      <c r="B21" s="21"/>
      <c r="C21" s="60"/>
      <c r="D21" s="20">
        <v>547.8734323671956</v>
      </c>
      <c r="E21" s="20">
        <v>600.1949664920681</v>
      </c>
      <c r="F21" s="20">
        <v>598.9712005946027</v>
      </c>
      <c r="G21" s="20">
        <v>596.7478472567514</v>
      </c>
      <c r="H21" s="20">
        <v>569.6626691391765</v>
      </c>
      <c r="I21" s="20">
        <v>606.3791317531795</v>
      </c>
      <c r="J21" s="20">
        <v>670.1380235785549</v>
      </c>
      <c r="K21" s="20">
        <v>642.5015167840774</v>
      </c>
      <c r="L21" s="20">
        <v>669.0715770218764</v>
      </c>
      <c r="M21" s="20">
        <v>682.1858842385368</v>
      </c>
      <c r="N21" s="20">
        <v>716.1943256529823</v>
      </c>
      <c r="O21" s="20">
        <v>747.6782363994149</v>
      </c>
      <c r="P21" s="20">
        <v>742.1876133884087</v>
      </c>
      <c r="Q21" s="20">
        <v>774.2065924535385</v>
      </c>
      <c r="R21" s="20">
        <v>785.9708533985317</v>
      </c>
      <c r="S21" s="20">
        <v>798.323753152419</v>
      </c>
      <c r="T21" s="20">
        <v>766.3756465557286</v>
      </c>
      <c r="U21" s="20">
        <v>739.8786791651324</v>
      </c>
      <c r="V21" s="20">
        <v>762.2467479015926</v>
      </c>
      <c r="W21" s="20">
        <v>730.9110330449821</v>
      </c>
      <c r="X21" s="20">
        <v>804.0597998313166</v>
      </c>
      <c r="Y21" s="20">
        <v>661.9566587019174</v>
      </c>
      <c r="Z21" s="20">
        <v>712.9254324133016</v>
      </c>
      <c r="AA21" s="20">
        <v>720.5885188189038</v>
      </c>
      <c r="AB21" s="20">
        <v>596.515876686766</v>
      </c>
    </row>
    <row r="22" spans="1:28" ht="14.25" outlineLevel="1">
      <c r="A22" s="17" t="s">
        <v>10</v>
      </c>
      <c r="B22" s="21"/>
      <c r="C22" s="75"/>
      <c r="D22" s="20">
        <v>847.9095573252271</v>
      </c>
      <c r="E22" s="20">
        <v>890.2267810812194</v>
      </c>
      <c r="F22" s="20">
        <v>875.9766098043382</v>
      </c>
      <c r="G22" s="20">
        <v>894.8774010464208</v>
      </c>
      <c r="H22" s="20">
        <v>917.3861300766318</v>
      </c>
      <c r="I22" s="20">
        <v>1008.9722054423653</v>
      </c>
      <c r="J22" s="20">
        <v>1128.375049057788</v>
      </c>
      <c r="K22" s="20">
        <v>1078.6999235535354</v>
      </c>
      <c r="L22" s="20">
        <v>1083.313720436472</v>
      </c>
      <c r="M22" s="20">
        <v>1072.3958640219273</v>
      </c>
      <c r="N22" s="20">
        <v>1070.2717200998763</v>
      </c>
      <c r="O22" s="20">
        <v>1124.679352744068</v>
      </c>
      <c r="P22" s="20">
        <v>1123.4203671835485</v>
      </c>
      <c r="Q22" s="20">
        <v>1175.667088188175</v>
      </c>
      <c r="R22" s="20">
        <v>1169.350246382185</v>
      </c>
      <c r="S22" s="20">
        <v>1200.8168247557148</v>
      </c>
      <c r="T22" s="20">
        <v>1180.7366149273448</v>
      </c>
      <c r="U22" s="20">
        <v>1141.99469142339</v>
      </c>
      <c r="V22" s="20">
        <v>1137.8186179091076</v>
      </c>
      <c r="W22" s="20">
        <v>1138.7022289968158</v>
      </c>
      <c r="X22" s="20">
        <v>1100.6761740749455</v>
      </c>
      <c r="Y22" s="20">
        <v>962.8274206945395</v>
      </c>
      <c r="Z22" s="20">
        <v>1051.2594890038295</v>
      </c>
      <c r="AA22" s="20">
        <v>1103.622498779485</v>
      </c>
      <c r="AB22" s="20">
        <v>969.0994403692342</v>
      </c>
    </row>
    <row r="23" spans="1:34" ht="14.25" outlineLevel="1">
      <c r="A23" s="17" t="s">
        <v>11</v>
      </c>
      <c r="B23" s="21"/>
      <c r="D23" s="20">
        <v>1052.0248776750484</v>
      </c>
      <c r="E23" s="20">
        <v>1043.2004086840448</v>
      </c>
      <c r="F23" s="20">
        <v>917.0546498298978</v>
      </c>
      <c r="G23" s="20">
        <v>995.5981696358027</v>
      </c>
      <c r="H23" s="20">
        <v>1005.4120623430683</v>
      </c>
      <c r="I23" s="20">
        <v>1092.518679147515</v>
      </c>
      <c r="J23" s="20">
        <v>1219.049807031071</v>
      </c>
      <c r="K23" s="20">
        <v>1156.1016459833204</v>
      </c>
      <c r="L23" s="20">
        <v>1179.435851174585</v>
      </c>
      <c r="M23" s="20">
        <v>1194.9699969255876</v>
      </c>
      <c r="N23" s="20">
        <v>1165.0142510875523</v>
      </c>
      <c r="O23" s="20">
        <v>1294.390014714656</v>
      </c>
      <c r="P23" s="20">
        <v>1308.6805668553855</v>
      </c>
      <c r="Q23" s="20">
        <v>1441.8395818176812</v>
      </c>
      <c r="R23" s="20">
        <v>1423.4880223776468</v>
      </c>
      <c r="S23" s="20">
        <v>1472.0699755518276</v>
      </c>
      <c r="T23" s="20">
        <v>1396.090429193166</v>
      </c>
      <c r="U23" s="20">
        <v>1306.0270988670507</v>
      </c>
      <c r="V23" s="20">
        <v>1301.8623370078503</v>
      </c>
      <c r="W23" s="20">
        <v>1131.0618871659167</v>
      </c>
      <c r="X23" s="20">
        <v>1202.5449538997088</v>
      </c>
      <c r="Y23" s="20">
        <v>1147.8661831217885</v>
      </c>
      <c r="Z23" s="20">
        <v>1021.0632641752479</v>
      </c>
      <c r="AA23" s="20">
        <v>954.7554505315411</v>
      </c>
      <c r="AB23" s="20">
        <v>861.2970605353297</v>
      </c>
      <c r="AC23" s="12"/>
      <c r="AD23" s="12"/>
      <c r="AE23" s="12"/>
      <c r="AF23" s="12"/>
      <c r="AG23" s="12"/>
      <c r="AH23" s="12"/>
    </row>
    <row r="24" spans="1:34" ht="14.25" outlineLevel="1">
      <c r="A24" s="17" t="s">
        <v>12</v>
      </c>
      <c r="B24" s="21"/>
      <c r="D24" s="20">
        <v>653.5815337900078</v>
      </c>
      <c r="E24" s="20">
        <v>669.7841748204958</v>
      </c>
      <c r="F24" s="20">
        <v>662.5004875794754</v>
      </c>
      <c r="G24" s="20">
        <v>730.4783546407422</v>
      </c>
      <c r="H24" s="20">
        <v>743.0832296034408</v>
      </c>
      <c r="I24" s="20">
        <v>790.6336822356898</v>
      </c>
      <c r="J24" s="20">
        <v>898.0918797079863</v>
      </c>
      <c r="K24" s="20">
        <v>938.9139068835433</v>
      </c>
      <c r="L24" s="20">
        <v>897.6721621205248</v>
      </c>
      <c r="M24" s="20">
        <v>959.9606861439972</v>
      </c>
      <c r="N24" s="20">
        <v>1100.4971460055121</v>
      </c>
      <c r="O24" s="20">
        <v>1132.876151957087</v>
      </c>
      <c r="P24" s="20">
        <v>1145.0046015360435</v>
      </c>
      <c r="Q24" s="20">
        <v>1117.268881631715</v>
      </c>
      <c r="R24" s="20">
        <v>1090.701576252728</v>
      </c>
      <c r="S24" s="20">
        <v>1011.4995372222293</v>
      </c>
      <c r="T24" s="20">
        <v>1140.0920975437398</v>
      </c>
      <c r="U24" s="20">
        <v>1186.5010799753313</v>
      </c>
      <c r="V24" s="20">
        <v>1320.2980447561015</v>
      </c>
      <c r="W24" s="20">
        <v>1247.6959910243825</v>
      </c>
      <c r="X24" s="20">
        <v>1243.5358795960942</v>
      </c>
      <c r="Y24" s="20">
        <v>1078.9585460692176</v>
      </c>
      <c r="Z24" s="20">
        <v>1040.7604529240402</v>
      </c>
      <c r="AA24" s="20">
        <v>1037.2240008221843</v>
      </c>
      <c r="AB24" s="20">
        <v>945.7645663997406</v>
      </c>
      <c r="AC24" s="12"/>
      <c r="AD24" s="12"/>
      <c r="AE24" s="12"/>
      <c r="AF24" s="12"/>
      <c r="AG24" s="12"/>
      <c r="AH24" s="12"/>
    </row>
    <row r="25" spans="1:34" ht="14.25" outlineLevel="1">
      <c r="A25" s="17" t="s">
        <v>13</v>
      </c>
      <c r="B25" s="21"/>
      <c r="D25" s="20">
        <v>841.44097770572</v>
      </c>
      <c r="E25" s="20">
        <v>894.8105244232269</v>
      </c>
      <c r="F25" s="20">
        <v>886.9825085812705</v>
      </c>
      <c r="G25" s="20">
        <v>896.6546349233403</v>
      </c>
      <c r="H25" s="20">
        <v>866.4524532682223</v>
      </c>
      <c r="I25" s="20">
        <v>954.4184381196003</v>
      </c>
      <c r="J25" s="20">
        <v>984.6518635693503</v>
      </c>
      <c r="K25" s="20">
        <v>1014.9826961435414</v>
      </c>
      <c r="L25" s="20">
        <v>1084.372980127686</v>
      </c>
      <c r="M25" s="20">
        <v>1178.5966250699257</v>
      </c>
      <c r="N25" s="20">
        <v>1228.896743272673</v>
      </c>
      <c r="O25" s="20">
        <v>1229.592036368426</v>
      </c>
      <c r="P25" s="20">
        <v>1219.542675919066</v>
      </c>
      <c r="Q25" s="20">
        <v>1342.8906742993383</v>
      </c>
      <c r="R25" s="20">
        <v>1392.088250389306</v>
      </c>
      <c r="S25" s="20">
        <v>1488.5969894205007</v>
      </c>
      <c r="T25" s="20">
        <v>1457.0829038595134</v>
      </c>
      <c r="U25" s="20">
        <v>1463.864826039419</v>
      </c>
      <c r="V25" s="20">
        <v>1463.6843218535523</v>
      </c>
      <c r="W25" s="20">
        <v>1345.8539967621166</v>
      </c>
      <c r="X25" s="20">
        <v>1371.4749578124715</v>
      </c>
      <c r="Y25" s="20">
        <v>1280.3371174171696</v>
      </c>
      <c r="Z25" s="20">
        <v>1226.0960934708635</v>
      </c>
      <c r="AA25" s="20">
        <v>1142.660968776615</v>
      </c>
      <c r="AB25" s="20">
        <v>1006.4007501903383</v>
      </c>
      <c r="AC25" s="12"/>
      <c r="AD25" s="12"/>
      <c r="AE25" s="12"/>
      <c r="AF25" s="12"/>
      <c r="AG25" s="12"/>
      <c r="AH25" s="12"/>
    </row>
    <row r="26" spans="1:34" ht="14.25" outlineLevel="1">
      <c r="A26" s="17" t="s">
        <v>14</v>
      </c>
      <c r="B26" s="21"/>
      <c r="D26" s="20">
        <v>476.1796870921655</v>
      </c>
      <c r="E26" s="20">
        <v>500.35220934444146</v>
      </c>
      <c r="F26" s="20">
        <v>511.70909407211815</v>
      </c>
      <c r="G26" s="20">
        <v>517.1015832071045</v>
      </c>
      <c r="H26" s="20">
        <v>546.4813529319398</v>
      </c>
      <c r="I26" s="20">
        <v>560.0642607273321</v>
      </c>
      <c r="J26" s="20">
        <v>587.4009780407454</v>
      </c>
      <c r="K26" s="20">
        <v>607.876432091875</v>
      </c>
      <c r="L26" s="20">
        <v>612.2153763017108</v>
      </c>
      <c r="M26" s="20">
        <v>646.9633124377069</v>
      </c>
      <c r="N26" s="20">
        <v>667.4749276050435</v>
      </c>
      <c r="O26" s="20">
        <v>671.2506070867069</v>
      </c>
      <c r="P26" s="20">
        <v>669.8261562699582</v>
      </c>
      <c r="Q26" s="20">
        <v>710.8352077990062</v>
      </c>
      <c r="R26" s="20">
        <v>701.0944405084819</v>
      </c>
      <c r="S26" s="20">
        <v>698.4293069711282</v>
      </c>
      <c r="T26" s="20">
        <v>759.1491041806131</v>
      </c>
      <c r="U26" s="20">
        <v>813.0819078150099</v>
      </c>
      <c r="V26" s="20">
        <v>819.5432800611078</v>
      </c>
      <c r="W26" s="20">
        <v>790.5442248850704</v>
      </c>
      <c r="X26" s="20">
        <v>844.542946488978</v>
      </c>
      <c r="Y26" s="20">
        <v>975.4635641616924</v>
      </c>
      <c r="Z26" s="20">
        <v>1027.056611245552</v>
      </c>
      <c r="AA26" s="20">
        <v>1032.615518328339</v>
      </c>
      <c r="AB26" s="20">
        <v>1054.8397854376296</v>
      </c>
      <c r="AC26" s="12"/>
      <c r="AD26" s="12"/>
      <c r="AE26" s="12"/>
      <c r="AF26" s="12"/>
      <c r="AG26" s="12"/>
      <c r="AH26" s="12"/>
    </row>
    <row r="27" spans="1:28" ht="14.25" outlineLevel="1">
      <c r="A27" s="17" t="s">
        <v>15</v>
      </c>
      <c r="B27" s="21"/>
      <c r="C27" s="60"/>
      <c r="D27" s="20">
        <v>77.82215341474823</v>
      </c>
      <c r="E27" s="20">
        <v>90.0208836958617</v>
      </c>
      <c r="F27" s="20">
        <v>115.89039313158446</v>
      </c>
      <c r="G27" s="20">
        <v>140.46498423218182</v>
      </c>
      <c r="H27" s="20">
        <v>186.35548664859718</v>
      </c>
      <c r="I27" s="20">
        <v>225.91515808300832</v>
      </c>
      <c r="J27" s="20">
        <v>296.25733559441915</v>
      </c>
      <c r="K27" s="20">
        <v>361.7896918344594</v>
      </c>
      <c r="L27" s="20">
        <v>326.48678970105067</v>
      </c>
      <c r="M27" s="20">
        <v>397.54061608233525</v>
      </c>
      <c r="N27" s="20">
        <v>444.58097180833045</v>
      </c>
      <c r="O27" s="20">
        <v>486.3336684853149</v>
      </c>
      <c r="P27" s="20">
        <v>547.3504800206844</v>
      </c>
      <c r="Q27" s="20">
        <v>565.326420820199</v>
      </c>
      <c r="R27" s="20">
        <v>646.9160369203249</v>
      </c>
      <c r="S27" s="20">
        <v>698.1256530198906</v>
      </c>
      <c r="T27" s="20">
        <v>731.9699387998323</v>
      </c>
      <c r="U27" s="20">
        <v>792.4044415148192</v>
      </c>
      <c r="V27" s="20">
        <v>810.2057826170022</v>
      </c>
      <c r="W27" s="20">
        <v>805.9784117982612</v>
      </c>
      <c r="X27" s="20">
        <v>982.8811343098401</v>
      </c>
      <c r="Y27" s="20">
        <v>1058.0036541567279</v>
      </c>
      <c r="Z27" s="20">
        <v>1140.972769414967</v>
      </c>
      <c r="AA27" s="20">
        <v>1191.9059961818564</v>
      </c>
      <c r="AB27" s="20">
        <v>1078.3922757494904</v>
      </c>
    </row>
    <row r="28" spans="1:34" ht="14.25" outlineLevel="1">
      <c r="A28" s="17" t="s">
        <v>16</v>
      </c>
      <c r="B28" s="21"/>
      <c r="C28" s="75"/>
      <c r="D28" s="20">
        <v>1373.0090647046584</v>
      </c>
      <c r="E28" s="20">
        <v>1428.5313771155168</v>
      </c>
      <c r="F28" s="20">
        <v>1489.0012223154617</v>
      </c>
      <c r="G28" s="20">
        <v>1445.7806251907668</v>
      </c>
      <c r="H28" s="20">
        <v>1458.8195637004173</v>
      </c>
      <c r="I28" s="20">
        <v>1664.6164059906666</v>
      </c>
      <c r="J28" s="20">
        <v>1826.0937035929405</v>
      </c>
      <c r="K28" s="20">
        <v>1871.1197917469556</v>
      </c>
      <c r="L28" s="20">
        <v>1765.3134675892786</v>
      </c>
      <c r="M28" s="20">
        <v>1830.2667354223695</v>
      </c>
      <c r="N28" s="20">
        <v>1873.0891114452936</v>
      </c>
      <c r="O28" s="20">
        <v>2054.1248101807155</v>
      </c>
      <c r="P28" s="20">
        <v>2897.220223763546</v>
      </c>
      <c r="Q28" s="20">
        <v>2894.388856343642</v>
      </c>
      <c r="R28" s="20">
        <v>3164.1055566361924</v>
      </c>
      <c r="S28" s="20">
        <v>3073.173542536777</v>
      </c>
      <c r="T28" s="20">
        <v>3174.9484986820835</v>
      </c>
      <c r="U28" s="20">
        <v>2927.702954927206</v>
      </c>
      <c r="V28" s="20">
        <v>2753.75634305576</v>
      </c>
      <c r="W28" s="20">
        <v>2769.3452022614106</v>
      </c>
      <c r="X28" s="20">
        <v>2944.234251559944</v>
      </c>
      <c r="Y28" s="20">
        <v>2510.787182499406</v>
      </c>
      <c r="Z28" s="20">
        <v>2536.287248488122</v>
      </c>
      <c r="AA28" s="20">
        <v>2124.9434442218444</v>
      </c>
      <c r="AB28" s="20">
        <v>1858.7897082672164</v>
      </c>
      <c r="AC28" s="14"/>
      <c r="AD28" s="14"/>
      <c r="AE28" s="14"/>
      <c r="AF28" s="14"/>
      <c r="AG28" s="14"/>
      <c r="AH28" s="14"/>
    </row>
    <row r="29" spans="1:34" ht="14.25" outlineLevel="1">
      <c r="A29" s="17" t="s">
        <v>17</v>
      </c>
      <c r="B29" s="21"/>
      <c r="D29" s="20">
        <v>333.4173427204181</v>
      </c>
      <c r="E29" s="20">
        <v>348.1883851659219</v>
      </c>
      <c r="F29" s="20">
        <v>350.3450652124634</v>
      </c>
      <c r="G29" s="20">
        <v>324.89166607257556</v>
      </c>
      <c r="H29" s="20">
        <v>337.26497005975216</v>
      </c>
      <c r="I29" s="20">
        <v>342.088379807129</v>
      </c>
      <c r="J29" s="20">
        <v>363.2230970707466</v>
      </c>
      <c r="K29" s="20">
        <v>348.1635414497073</v>
      </c>
      <c r="L29" s="20">
        <v>346.3214991371195</v>
      </c>
      <c r="M29" s="20">
        <v>353.03721660428107</v>
      </c>
      <c r="N29" s="20">
        <v>364.87959074895474</v>
      </c>
      <c r="O29" s="20">
        <v>368.621850341396</v>
      </c>
      <c r="P29" s="20">
        <v>406.0872279279064</v>
      </c>
      <c r="Q29" s="20">
        <v>431.6139063101357</v>
      </c>
      <c r="R29" s="20">
        <v>449.7206801314418</v>
      </c>
      <c r="S29" s="20">
        <v>448.1238392473974</v>
      </c>
      <c r="T29" s="20">
        <v>498.72204989664726</v>
      </c>
      <c r="U29" s="20">
        <v>530.4815375383969</v>
      </c>
      <c r="V29" s="20">
        <v>552.8124178195503</v>
      </c>
      <c r="W29" s="20">
        <v>540.8757803356146</v>
      </c>
      <c r="X29" s="20">
        <v>586.882943118599</v>
      </c>
      <c r="Y29" s="20">
        <v>606.3627035274271</v>
      </c>
      <c r="Z29" s="20">
        <v>616.3534327430174</v>
      </c>
      <c r="AA29" s="20">
        <v>573.3053987217127</v>
      </c>
      <c r="AB29" s="20">
        <v>634.4261547550724</v>
      </c>
      <c r="AC29" s="12"/>
      <c r="AD29" s="12"/>
      <c r="AE29" s="12"/>
      <c r="AF29" s="12"/>
      <c r="AG29" s="12"/>
      <c r="AH29" s="12"/>
    </row>
    <row r="30" spans="1:34" ht="14.25" outlineLevel="1">
      <c r="A30" s="17" t="s">
        <v>18</v>
      </c>
      <c r="B30" s="21"/>
      <c r="D30" s="20">
        <v>2523.012197782241</v>
      </c>
      <c r="E30" s="20">
        <v>2821.5210370056266</v>
      </c>
      <c r="F30" s="20">
        <v>2734.7774660605487</v>
      </c>
      <c r="G30" s="20">
        <v>2715.424549059865</v>
      </c>
      <c r="H30" s="20">
        <v>2643.3342796021707</v>
      </c>
      <c r="I30" s="20">
        <v>2733.2287977613228</v>
      </c>
      <c r="J30" s="20">
        <v>3010.853534014504</v>
      </c>
      <c r="K30" s="20">
        <v>2832.31908525648</v>
      </c>
      <c r="L30" s="20">
        <v>2735.3702866787007</v>
      </c>
      <c r="M30" s="20">
        <v>2662.504917672125</v>
      </c>
      <c r="N30" s="20">
        <v>2694.1675317612994</v>
      </c>
      <c r="O30" s="20">
        <v>2742.784179177272</v>
      </c>
      <c r="P30" s="20">
        <v>2718.683284575514</v>
      </c>
      <c r="Q30" s="20">
        <v>2716.648874568929</v>
      </c>
      <c r="R30" s="20">
        <v>2757.436328411126</v>
      </c>
      <c r="S30" s="20">
        <v>2636.3840375363334</v>
      </c>
      <c r="T30" s="20">
        <v>2546.9289196007812</v>
      </c>
      <c r="U30" s="20">
        <v>2463.9862845082885</v>
      </c>
      <c r="V30" s="20">
        <v>2557.753360550078</v>
      </c>
      <c r="W30" s="20">
        <v>2569.6718203289774</v>
      </c>
      <c r="X30" s="20">
        <v>2867.2904849714223</v>
      </c>
      <c r="Y30" s="20">
        <v>2522.8339340089074</v>
      </c>
      <c r="Z30" s="20">
        <v>2414.872439084379</v>
      </c>
      <c r="AA30" s="20">
        <v>2420.275289454804</v>
      </c>
      <c r="AB30" s="20">
        <v>2077.3885540138194</v>
      </c>
      <c r="AC30" s="12"/>
      <c r="AD30" s="12"/>
      <c r="AE30" s="12"/>
      <c r="AF30" s="12"/>
      <c r="AG30" s="12"/>
      <c r="AH30" s="12"/>
    </row>
    <row r="31" spans="1:34" s="56" customFormat="1" ht="14.25" outlineLevel="1">
      <c r="A31" s="22" t="s">
        <v>19</v>
      </c>
      <c r="B31" s="23"/>
      <c r="C31" s="77"/>
      <c r="D31" s="24">
        <v>1388.6939600843743</v>
      </c>
      <c r="E31" s="24">
        <v>1509.4234781223636</v>
      </c>
      <c r="F31" s="24">
        <v>1602.046245456917</v>
      </c>
      <c r="G31" s="24">
        <v>1460.1643219713667</v>
      </c>
      <c r="H31" s="24">
        <v>1361.9438480616984</v>
      </c>
      <c r="I31" s="24">
        <v>1286.3385046020273</v>
      </c>
      <c r="J31" s="24">
        <v>1469.051417962899</v>
      </c>
      <c r="K31" s="24">
        <v>1573.1460455645313</v>
      </c>
      <c r="L31" s="24">
        <v>1338.7735723698054</v>
      </c>
      <c r="M31" s="24">
        <v>1548.4680035877616</v>
      </c>
      <c r="N31" s="24">
        <v>1628.189121552039</v>
      </c>
      <c r="O31" s="24">
        <v>1697.1206758691021</v>
      </c>
      <c r="P31" s="24">
        <v>1588.2671174650195</v>
      </c>
      <c r="Q31" s="24">
        <v>1192.4127287140007</v>
      </c>
      <c r="R31" s="24">
        <v>1058.6676773052025</v>
      </c>
      <c r="S31" s="24">
        <v>976.2435654694374</v>
      </c>
      <c r="T31" s="24">
        <v>991.06521539837</v>
      </c>
      <c r="U31" s="24">
        <v>1079.7053114241517</v>
      </c>
      <c r="V31" s="24">
        <v>986.0669148098056</v>
      </c>
      <c r="W31" s="24">
        <v>987.8213720511507</v>
      </c>
      <c r="X31" s="24">
        <v>1038.909154073302</v>
      </c>
      <c r="Y31" s="24">
        <v>973.2926399414165</v>
      </c>
      <c r="Z31" s="24">
        <v>1086.4524271011583</v>
      </c>
      <c r="AA31" s="24">
        <v>1083.857592895184</v>
      </c>
      <c r="AB31" s="24">
        <v>1207.1400558531466</v>
      </c>
      <c r="AC31" s="14"/>
      <c r="AD31" s="14"/>
      <c r="AE31" s="14"/>
      <c r="AF31" s="14"/>
      <c r="AG31" s="14"/>
      <c r="AH31" s="14"/>
    </row>
    <row r="32" spans="1:28" s="15" customFormat="1" ht="14.25" outlineLevel="1">
      <c r="A32" s="17" t="s">
        <v>20</v>
      </c>
      <c r="B32" s="21"/>
      <c r="C32" s="60"/>
      <c r="D32" s="20">
        <v>570.2738900317196</v>
      </c>
      <c r="E32" s="20">
        <v>557.5130455285839</v>
      </c>
      <c r="F32" s="20">
        <v>934.2340194213477</v>
      </c>
      <c r="G32" s="20">
        <v>1037.9252631750396</v>
      </c>
      <c r="H32" s="20">
        <v>1102.7865366590133</v>
      </c>
      <c r="I32" s="20">
        <v>972.1161844102598</v>
      </c>
      <c r="J32" s="20">
        <v>838.0289035695541</v>
      </c>
      <c r="K32" s="20">
        <v>1101.3678472259592</v>
      </c>
      <c r="L32" s="20">
        <v>1173.467235893134</v>
      </c>
      <c r="M32" s="20">
        <v>1296.276987098679</v>
      </c>
      <c r="N32" s="20">
        <v>1129.4220882988345</v>
      </c>
      <c r="O32" s="20">
        <v>1670.6220241930453</v>
      </c>
      <c r="P32" s="20">
        <v>1158.0339631709808</v>
      </c>
      <c r="Q32" s="20">
        <v>1394.7761245762692</v>
      </c>
      <c r="R32" s="20">
        <v>1081.9504757662053</v>
      </c>
      <c r="S32" s="20">
        <v>1085.1771534142056</v>
      </c>
      <c r="T32" s="20">
        <v>1068.1511383179015</v>
      </c>
      <c r="U32" s="20">
        <v>1287.5666460299358</v>
      </c>
      <c r="V32" s="20">
        <v>1280.666394370752</v>
      </c>
      <c r="W32" s="20">
        <v>1442.5991229092194</v>
      </c>
      <c r="X32" s="20">
        <v>1630.6846853163813</v>
      </c>
      <c r="Y32" s="20">
        <v>1497.2265033275366</v>
      </c>
      <c r="Z32" s="20">
        <v>1014.8896320955248</v>
      </c>
      <c r="AA32" s="20">
        <v>1210.1756236397432</v>
      </c>
      <c r="AB32" s="20">
        <v>1200.473809680774</v>
      </c>
    </row>
    <row r="33" spans="1:28" s="15" customFormat="1" ht="14.25" outlineLevel="1">
      <c r="A33" s="17" t="s">
        <v>21</v>
      </c>
      <c r="B33" s="21"/>
      <c r="C33" s="78"/>
      <c r="D33" s="20">
        <v>287.03709696977234</v>
      </c>
      <c r="E33" s="20">
        <v>267.6603118175116</v>
      </c>
      <c r="F33" s="20">
        <v>249.2838459500459</v>
      </c>
      <c r="G33" s="20">
        <v>258.5974170012373</v>
      </c>
      <c r="H33" s="20">
        <v>260.5683414062879</v>
      </c>
      <c r="I33" s="20">
        <v>285.2665943797133</v>
      </c>
      <c r="J33" s="20">
        <v>299.5539215179511</v>
      </c>
      <c r="K33" s="20">
        <v>298.6717436624908</v>
      </c>
      <c r="L33" s="20">
        <v>301.32588044072037</v>
      </c>
      <c r="M33" s="20">
        <v>293.3741259789597</v>
      </c>
      <c r="N33" s="20">
        <v>315.4320749995973</v>
      </c>
      <c r="O33" s="20">
        <v>328.7250178870922</v>
      </c>
      <c r="P33" s="20">
        <v>320.5274142594174</v>
      </c>
      <c r="Q33" s="20">
        <v>357.10954753580137</v>
      </c>
      <c r="R33" s="20">
        <v>376.9867296624931</v>
      </c>
      <c r="S33" s="20">
        <v>388.44368168102085</v>
      </c>
      <c r="T33" s="20">
        <v>393.0706079499035</v>
      </c>
      <c r="U33" s="20">
        <v>393.36591610958396</v>
      </c>
      <c r="V33" s="20">
        <v>398.94972561699035</v>
      </c>
      <c r="W33" s="20">
        <v>383.72526837303144</v>
      </c>
      <c r="X33" s="20">
        <v>407.54500200244223</v>
      </c>
      <c r="Y33" s="20">
        <v>408.78699008562234</v>
      </c>
      <c r="Z33" s="20">
        <v>433.4342549699749</v>
      </c>
      <c r="AA33" s="20">
        <v>437.7716162891275</v>
      </c>
      <c r="AB33" s="20">
        <v>425.1232519021301</v>
      </c>
    </row>
    <row r="34" spans="1:28" s="15" customFormat="1" ht="14.25" outlineLevel="1">
      <c r="A34" s="17" t="s">
        <v>22</v>
      </c>
      <c r="B34" s="21"/>
      <c r="C34" s="78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10.541434591049358</v>
      </c>
      <c r="L34" s="20">
        <v>82.58123026560281</v>
      </c>
      <c r="M34" s="20">
        <v>230.43508860942583</v>
      </c>
      <c r="N34" s="20">
        <v>240.89714309426773</v>
      </c>
      <c r="O34" s="20">
        <v>265.78895353786845</v>
      </c>
      <c r="P34" s="20">
        <v>320.23500718230457</v>
      </c>
      <c r="Q34" s="20">
        <v>307.9563243403843</v>
      </c>
      <c r="R34" s="20">
        <v>384.2692459252409</v>
      </c>
      <c r="S34" s="20">
        <v>434.55796447651903</v>
      </c>
      <c r="T34" s="20">
        <v>420.1099559911038</v>
      </c>
      <c r="U34" s="20">
        <v>438.06339232374376</v>
      </c>
      <c r="V34" s="20">
        <v>474.52128496274474</v>
      </c>
      <c r="W34" s="20">
        <v>482.1441726608012</v>
      </c>
      <c r="X34" s="20">
        <v>511.8577214130819</v>
      </c>
      <c r="Y34" s="20">
        <v>507.83142788532285</v>
      </c>
      <c r="Z34" s="20">
        <v>446.5414579838065</v>
      </c>
      <c r="AA34" s="20">
        <v>427.675106499645</v>
      </c>
      <c r="AB34" s="20">
        <v>392.5064875232966</v>
      </c>
    </row>
    <row r="35" spans="1:28" s="15" customFormat="1" ht="14.25" outlineLevel="1">
      <c r="A35" s="17" t="s">
        <v>23</v>
      </c>
      <c r="B35" s="21"/>
      <c r="C35" s="78"/>
      <c r="D35" s="20">
        <v>1183.581861588469</v>
      </c>
      <c r="E35" s="20">
        <v>1052.6883847960985</v>
      </c>
      <c r="F35" s="20">
        <v>1157.8892162737075</v>
      </c>
      <c r="G35" s="20">
        <v>1125.4802995252217</v>
      </c>
      <c r="H35" s="20">
        <v>1074.577330626126</v>
      </c>
      <c r="I35" s="20">
        <v>1191.2403976170244</v>
      </c>
      <c r="J35" s="20">
        <v>1255.4445954927426</v>
      </c>
      <c r="K35" s="20">
        <v>1273.982876616249</v>
      </c>
      <c r="L35" s="20">
        <v>1285.2406017265253</v>
      </c>
      <c r="M35" s="20">
        <v>1300.795235526004</v>
      </c>
      <c r="N35" s="20">
        <v>1309.4691854517782</v>
      </c>
      <c r="O35" s="20">
        <v>1397.19040236651</v>
      </c>
      <c r="P35" s="20">
        <v>1327.6893495760542</v>
      </c>
      <c r="Q35" s="20">
        <v>1281.2341265640566</v>
      </c>
      <c r="R35" s="20">
        <v>1241.1039683506795</v>
      </c>
      <c r="S35" s="20">
        <v>1326.1525310449117</v>
      </c>
      <c r="T35" s="20">
        <v>1210.3540459871742</v>
      </c>
      <c r="U35" s="20">
        <v>1143.7207462487538</v>
      </c>
      <c r="V35" s="20">
        <v>1159.3374966774875</v>
      </c>
      <c r="W35" s="20">
        <v>991.4461253801788</v>
      </c>
      <c r="X35" s="20">
        <v>1120.3982103801102</v>
      </c>
      <c r="Y35" s="20">
        <v>1032.7758601599894</v>
      </c>
      <c r="Z35" s="20">
        <v>974.6476706863763</v>
      </c>
      <c r="AA35" s="20">
        <v>1073.8940755740682</v>
      </c>
      <c r="AB35" s="20">
        <v>750.9131200418625</v>
      </c>
    </row>
    <row r="36" spans="1:28" s="15" customFormat="1" ht="14.25" outlineLevel="1">
      <c r="A36" s="17" t="s">
        <v>24</v>
      </c>
      <c r="B36" s="21"/>
      <c r="C36" s="78"/>
      <c r="D36" s="20">
        <v>154.62949335714916</v>
      </c>
      <c r="E36" s="20">
        <v>174.20310936717587</v>
      </c>
      <c r="F36" s="20">
        <v>182.14717935874057</v>
      </c>
      <c r="G36" s="20">
        <v>176.80978504064987</v>
      </c>
      <c r="H36" s="20">
        <v>193.856109265215</v>
      </c>
      <c r="I36" s="20">
        <v>237.74189017319736</v>
      </c>
      <c r="J36" s="20">
        <v>266.062427437971</v>
      </c>
      <c r="K36" s="20">
        <v>348.13798364011365</v>
      </c>
      <c r="L36" s="20">
        <v>350.1414998220233</v>
      </c>
      <c r="M36" s="20">
        <v>400.8215468509908</v>
      </c>
      <c r="N36" s="20">
        <v>459.02502118683753</v>
      </c>
      <c r="O36" s="20">
        <v>489.12220662593984</v>
      </c>
      <c r="P36" s="20">
        <v>551.2874047497679</v>
      </c>
      <c r="Q36" s="20">
        <v>617.6722908476958</v>
      </c>
      <c r="R36" s="20">
        <v>716.6363063328007</v>
      </c>
      <c r="S36" s="20">
        <v>835.9666835316962</v>
      </c>
      <c r="T36" s="20">
        <v>860.559349895893</v>
      </c>
      <c r="U36" s="20">
        <v>860.6162453633094</v>
      </c>
      <c r="V36" s="20">
        <v>1055.4632377774951</v>
      </c>
      <c r="W36" s="20">
        <v>943.2695401224163</v>
      </c>
      <c r="X36" s="20">
        <v>820.9790441847549</v>
      </c>
      <c r="Y36" s="20">
        <v>757.64945983079</v>
      </c>
      <c r="Z36" s="20">
        <v>733.5827389825351</v>
      </c>
      <c r="AA36" s="20">
        <v>674.0509301062428</v>
      </c>
      <c r="AB36" s="20">
        <v>606.9694896185516</v>
      </c>
    </row>
    <row r="37" spans="1:28" s="15" customFormat="1" ht="14.25" outlineLevel="1">
      <c r="A37" s="17" t="s">
        <v>25</v>
      </c>
      <c r="B37" s="21"/>
      <c r="C37" s="78"/>
      <c r="D37" s="20">
        <v>82.12196047394161</v>
      </c>
      <c r="E37" s="20">
        <v>87.73648347951848</v>
      </c>
      <c r="F37" s="20">
        <v>99.02978288746625</v>
      </c>
      <c r="G37" s="20">
        <v>104.70422944854548</v>
      </c>
      <c r="H37" s="20">
        <v>103.94539574985545</v>
      </c>
      <c r="I37" s="20">
        <v>104.04914254459821</v>
      </c>
      <c r="J37" s="20">
        <v>111.49223401885855</v>
      </c>
      <c r="K37" s="20">
        <v>110.13463310479592</v>
      </c>
      <c r="L37" s="20">
        <v>108.60063536886359</v>
      </c>
      <c r="M37" s="20">
        <v>108.83360800216997</v>
      </c>
      <c r="N37" s="20">
        <v>106.43605419358674</v>
      </c>
      <c r="O37" s="20">
        <v>119.86455658341507</v>
      </c>
      <c r="P37" s="20">
        <v>121.78676427476567</v>
      </c>
      <c r="Q37" s="20">
        <v>121.22452150813797</v>
      </c>
      <c r="R37" s="20">
        <v>120.48030474119957</v>
      </c>
      <c r="S37" s="20">
        <v>114.5943712404852</v>
      </c>
      <c r="T37" s="20">
        <v>119.73242977376619</v>
      </c>
      <c r="U37" s="20">
        <v>123.42745531062435</v>
      </c>
      <c r="V37" s="20">
        <v>111.862751868732</v>
      </c>
      <c r="W37" s="20">
        <v>147.22305237632338</v>
      </c>
      <c r="X37" s="20">
        <v>196.58419410877323</v>
      </c>
      <c r="Y37" s="20">
        <v>148.5697835759736</v>
      </c>
      <c r="Z37" s="20">
        <v>128.72208511756193</v>
      </c>
      <c r="AA37" s="20">
        <v>121.22181948670098</v>
      </c>
      <c r="AB37" s="20">
        <v>99.97706605887078</v>
      </c>
    </row>
    <row r="38" spans="1:28" s="15" customFormat="1" ht="14.25" outlineLevel="1">
      <c r="A38" s="17" t="s">
        <v>26</v>
      </c>
      <c r="B38" s="21"/>
      <c r="C38" s="78"/>
      <c r="D38" s="20">
        <v>61.80228375220305</v>
      </c>
      <c r="E38" s="20">
        <v>75.5025220032824</v>
      </c>
      <c r="F38" s="20">
        <v>82.57596906336387</v>
      </c>
      <c r="G38" s="20">
        <v>83.80118379979452</v>
      </c>
      <c r="H38" s="20">
        <v>89.35025861339747</v>
      </c>
      <c r="I38" s="20">
        <v>114.37653928832914</v>
      </c>
      <c r="J38" s="20">
        <v>138.08193537590213</v>
      </c>
      <c r="K38" s="20">
        <v>164.85565841423238</v>
      </c>
      <c r="L38" s="20">
        <v>162.65852122604628</v>
      </c>
      <c r="M38" s="20">
        <v>192.57198626270062</v>
      </c>
      <c r="N38" s="20">
        <v>229.78461192808888</v>
      </c>
      <c r="O38" s="20">
        <v>239.3091841859632</v>
      </c>
      <c r="P38" s="20">
        <v>259.63603007972785</v>
      </c>
      <c r="Q38" s="20">
        <v>307.5026857265503</v>
      </c>
      <c r="R38" s="20">
        <v>319.8314480529854</v>
      </c>
      <c r="S38" s="20">
        <v>383.9340110064554</v>
      </c>
      <c r="T38" s="20">
        <v>431.2732521128859</v>
      </c>
      <c r="U38" s="20">
        <v>498.1427124837336</v>
      </c>
      <c r="V38" s="20">
        <v>487.66359756276364</v>
      </c>
      <c r="W38" s="20">
        <v>460.9016074636013</v>
      </c>
      <c r="X38" s="20">
        <v>493.9851252015725</v>
      </c>
      <c r="Y38" s="20">
        <v>571.985078973327</v>
      </c>
      <c r="Z38" s="20">
        <v>571.9962763991861</v>
      </c>
      <c r="AA38" s="20">
        <v>570.1204852768864</v>
      </c>
      <c r="AB38" s="20">
        <v>622.9499318556637</v>
      </c>
    </row>
    <row r="39" spans="1:28" s="15" customFormat="1" ht="14.25" outlineLevel="1">
      <c r="A39" s="17" t="s">
        <v>27</v>
      </c>
      <c r="B39" s="21"/>
      <c r="C39" s="78"/>
      <c r="D39" s="20">
        <v>1006.5523606635568</v>
      </c>
      <c r="E39" s="20">
        <v>1084.9445618059765</v>
      </c>
      <c r="F39" s="20">
        <v>1081.4049697253447</v>
      </c>
      <c r="G39" s="20">
        <v>1215.617909734853</v>
      </c>
      <c r="H39" s="20">
        <v>1266.9453369530315</v>
      </c>
      <c r="I39" s="20">
        <v>1370.068736764294</v>
      </c>
      <c r="J39" s="20">
        <v>1598.1906355117544</v>
      </c>
      <c r="K39" s="20">
        <v>1603.6173497525767</v>
      </c>
      <c r="L39" s="20">
        <v>1643.1518144424635</v>
      </c>
      <c r="M39" s="20">
        <v>1742.898676260898</v>
      </c>
      <c r="N39" s="20">
        <v>1809.1856661359818</v>
      </c>
      <c r="O39" s="20">
        <v>1786.5766355439414</v>
      </c>
      <c r="P39" s="20">
        <v>1763.4608541597772</v>
      </c>
      <c r="Q39" s="20">
        <v>1757.456277207872</v>
      </c>
      <c r="R39" s="20">
        <v>1786.6591114479495</v>
      </c>
      <c r="S39" s="20">
        <v>1729.894196323667</v>
      </c>
      <c r="T39" s="20">
        <v>1630.938357619413</v>
      </c>
      <c r="U39" s="20">
        <v>1638.240630430302</v>
      </c>
      <c r="V39" s="20">
        <v>1696.7374163554466</v>
      </c>
      <c r="W39" s="20">
        <v>1564.8904959936322</v>
      </c>
      <c r="X39" s="20">
        <v>1665.3118122277833</v>
      </c>
      <c r="Y39" s="20">
        <v>1369.7151248838386</v>
      </c>
      <c r="Z39" s="20">
        <v>1288.3625953402611</v>
      </c>
      <c r="AA39" s="20">
        <v>1265.221565285</v>
      </c>
      <c r="AB39" s="20">
        <v>1147.2681841277074</v>
      </c>
    </row>
    <row r="40" spans="1:28" s="15" customFormat="1" ht="14.25" outlineLevel="1">
      <c r="A40" s="17" t="s">
        <v>28</v>
      </c>
      <c r="B40" s="21"/>
      <c r="C40" s="78"/>
      <c r="D40" s="20">
        <v>2155.3016932347</v>
      </c>
      <c r="E40" s="20">
        <v>2254.4521279634573</v>
      </c>
      <c r="F40" s="20">
        <v>2299.24950521128</v>
      </c>
      <c r="G40" s="20">
        <v>2215.9348804067945</v>
      </c>
      <c r="H40" s="20">
        <v>2261.2167330254874</v>
      </c>
      <c r="I40" s="20">
        <v>2338.502980936473</v>
      </c>
      <c r="J40" s="20">
        <v>2318.999945847534</v>
      </c>
      <c r="K40" s="20">
        <v>2336.091871613797</v>
      </c>
      <c r="L40" s="20">
        <v>2169.0722739717635</v>
      </c>
      <c r="M40" s="20">
        <v>2279.7202756011197</v>
      </c>
      <c r="N40" s="20">
        <v>2381.0683303526007</v>
      </c>
      <c r="O40" s="20">
        <v>2214.073065943425</v>
      </c>
      <c r="P40" s="20">
        <v>2279.1548422462606</v>
      </c>
      <c r="Q40" s="20">
        <v>2193.2017948591633</v>
      </c>
      <c r="R40" s="20">
        <v>2133.6944013083876</v>
      </c>
      <c r="S40" s="20">
        <v>2104.2004757968975</v>
      </c>
      <c r="T40" s="20">
        <v>2063.6228098778574</v>
      </c>
      <c r="U40" s="20">
        <v>2208.137040574622</v>
      </c>
      <c r="V40" s="20">
        <v>2182.9501184652654</v>
      </c>
      <c r="W40" s="20">
        <v>2138.1277429533425</v>
      </c>
      <c r="X40" s="20">
        <v>2201.3191833631727</v>
      </c>
      <c r="Y40" s="20">
        <v>2252.1017756490533</v>
      </c>
      <c r="Z40" s="20">
        <v>2327.6755200748253</v>
      </c>
      <c r="AA40" s="20">
        <v>2354.5804122011887</v>
      </c>
      <c r="AB40" s="20">
        <v>2383.941615716222</v>
      </c>
    </row>
    <row r="41" spans="2:3" ht="14.25">
      <c r="B41" s="16"/>
      <c r="C41" s="78"/>
    </row>
    <row r="42" ht="14.25">
      <c r="C42" s="79"/>
    </row>
    <row r="43" ht="14.25">
      <c r="A43" s="3" t="s">
        <v>75</v>
      </c>
    </row>
    <row r="44" ht="14.25">
      <c r="A44" s="3" t="s">
        <v>87</v>
      </c>
    </row>
    <row r="45" ht="14.25">
      <c r="A45" s="21"/>
    </row>
  </sheetData>
  <mergeCells count="1">
    <mergeCell ref="A9:C9"/>
  </mergeCells>
  <hyperlinks>
    <hyperlink ref="A6" location="Contents!A1" display="Return to contents"/>
  </hyperlink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6435F3-DB55-4F5A-9574-897BD632B4B7}"/>
</file>

<file path=customXml/itemProps2.xml><?xml version="1.0" encoding="utf-8"?>
<ds:datastoreItem xmlns:ds="http://schemas.openxmlformats.org/officeDocument/2006/customXml" ds:itemID="{AF5861EF-5989-460E-BA37-B321E8A3FE0F}"/>
</file>

<file path=customXml/itemProps3.xml><?xml version="1.0" encoding="utf-8"?>
<ds:datastoreItem xmlns:ds="http://schemas.openxmlformats.org/officeDocument/2006/customXml" ds:itemID="{34D6DFFA-0850-4AC8-AC6F-048E04DC02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Elliot</dc:creator>
  <cp:keywords/>
  <dc:description/>
  <cp:lastModifiedBy>Maria Botes</cp:lastModifiedBy>
  <dcterms:created xsi:type="dcterms:W3CDTF">2011-09-29T23:51:07Z</dcterms:created>
  <dcterms:modified xsi:type="dcterms:W3CDTF">2015-08-05T22:12:32Z</dcterms:modified>
  <cp:category/>
  <cp:version/>
  <cp:contentType/>
  <cp:contentStatus/>
</cp:coreProperties>
</file>