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4"/>
  <workbookPr codeName="ThisWorkbook" hidePivotFieldList="1"/>
  <mc:AlternateContent xmlns:mc="http://schemas.openxmlformats.org/markup-compatibility/2006">
    <mc:Choice Requires="x15">
      <x15ac:absPath xmlns:x15ac="http://schemas.microsoft.com/office/spreadsheetml/2010/11/ac" url="/Users/Anton/Downloads/"/>
    </mc:Choice>
  </mc:AlternateContent>
  <xr:revisionPtr revIDLastSave="0" documentId="13_ncr:1_{E3B7BFAC-3251-5143-99EE-A341CFF6D4D6}" xr6:coauthVersionLast="47" xr6:coauthVersionMax="47" xr10:uidLastSave="{00000000-0000-0000-0000-000000000000}"/>
  <bookViews>
    <workbookView xWindow="5000" yWindow="1020" windowWidth="30940" windowHeight="16900" firstSheet="17" xr2:uid="{00000000-000D-0000-FFFF-FFFF00000000}"/>
  </bookViews>
  <sheets>
    <sheet name="Disclaimers" sheetId="14" r:id="rId1"/>
    <sheet name="Appendix 2 &gt;&gt;" sheetId="15" r:id="rId2"/>
    <sheet name="Table 1 - Overall 0-17" sheetId="2" r:id="rId3"/>
    <sheet name="Table 2 - Overall 18+" sheetId="24" r:id="rId4"/>
    <sheet name="Tables 3-5 - Age" sheetId="3" r:id="rId5"/>
    <sheet name="Tables 6-7 - Gender" sheetId="7" r:id="rId6"/>
    <sheet name="Tables 8-10 - Ethnicity" sheetId="4" r:id="rId7"/>
    <sheet name="Tables 11-12 - UrbanRegionRural" sheetId="23" r:id="rId8"/>
    <sheet name="Appendix 3&gt;&gt;" sheetId="31" r:id="rId9"/>
    <sheet name="Tables 13-14 - Age" sheetId="32" r:id="rId10"/>
    <sheet name="Tables 15-16 - Gender" sheetId="33" r:id="rId11"/>
    <sheet name="Tables 17-19 - Ethnicity" sheetId="34" r:id="rId12"/>
    <sheet name="Tables 20-21 - UrbanRegionRural" sheetId="35" r:id="rId13"/>
    <sheet name="Figure 18 - OT DSS split" sheetId="36" r:id="rId14"/>
    <sheet name="Appendix 4 &gt;&gt;" sheetId="16" r:id="rId15"/>
    <sheet name="Tables 22-24 - DSS summary" sheetId="10" r:id="rId16"/>
    <sheet name="Tables 25-27 - DSS age" sheetId="19" r:id="rId17"/>
    <sheet name="Tables 28-29 - DSS gender" sheetId="20" r:id="rId18"/>
    <sheet name="Tables 30-32 - DSS ethnicity" sheetId="21" r:id="rId19"/>
    <sheet name="Tables 33-34 - DSS UrbanRegionR" sheetId="26" r:id="rId20"/>
    <sheet name="Appendix 5 - Principal disab" sheetId="37" r:id="rId21"/>
    <sheet name="Appendix 6&gt;&gt;" sheetId="28" r:id="rId22"/>
    <sheet name="Tables 44-46 - Lifetime DSS" sheetId="27" r:id="rId23"/>
    <sheet name="Other&gt;&gt;" sheetId="22" r:id="rId24"/>
    <sheet name="Figure 1" sheetId="30" r:id="rId25"/>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37" l="1"/>
  <c r="N3" i="37"/>
  <c r="O3" i="37"/>
  <c r="P3" i="37"/>
  <c r="F4" i="37"/>
  <c r="O4" i="37" s="1"/>
  <c r="N4" i="37"/>
  <c r="P4" i="37"/>
  <c r="F5" i="37"/>
  <c r="P5" i="37" s="1"/>
  <c r="I5" i="37"/>
  <c r="K5" i="37"/>
  <c r="N5" i="37"/>
  <c r="O5" i="37"/>
  <c r="F6" i="37"/>
  <c r="O6" i="37" s="1"/>
  <c r="I6" i="37"/>
  <c r="J6" i="37"/>
  <c r="N6" i="37"/>
  <c r="P6" i="37"/>
  <c r="C7" i="37"/>
  <c r="I4" i="37" s="1"/>
  <c r="D7" i="37"/>
  <c r="J5" i="37" s="1"/>
  <c r="E7" i="37"/>
  <c r="K6" i="37" s="1"/>
  <c r="F7" i="37"/>
  <c r="N7" i="37" s="1"/>
  <c r="C8" i="37"/>
  <c r="N8" i="37" s="1"/>
  <c r="D8" i="37"/>
  <c r="E8" i="37"/>
  <c r="P8" i="37" s="1"/>
  <c r="F8" i="37"/>
  <c r="I8" i="37"/>
  <c r="K8" i="37"/>
  <c r="O8" i="37"/>
  <c r="F11" i="37"/>
  <c r="F15" i="37" s="1"/>
  <c r="I11" i="37"/>
  <c r="J11" i="37"/>
  <c r="N11" i="37"/>
  <c r="P11" i="37"/>
  <c r="F12" i="37"/>
  <c r="I12" i="37"/>
  <c r="K12" i="37"/>
  <c r="N12" i="37"/>
  <c r="O12" i="37"/>
  <c r="P12" i="37"/>
  <c r="F13" i="37"/>
  <c r="O13" i="37" s="1"/>
  <c r="I13" i="37"/>
  <c r="J13" i="37"/>
  <c r="K13" i="37"/>
  <c r="N13" i="37"/>
  <c r="F14" i="37"/>
  <c r="P14" i="37" s="1"/>
  <c r="I14" i="37"/>
  <c r="K14" i="37"/>
  <c r="N14" i="37"/>
  <c r="O14" i="37"/>
  <c r="C15" i="37"/>
  <c r="D15" i="37"/>
  <c r="E15" i="37"/>
  <c r="C16" i="37"/>
  <c r="N16" i="37" s="1"/>
  <c r="D16" i="37"/>
  <c r="E16" i="37"/>
  <c r="F16" i="37"/>
  <c r="P16" i="37" s="1"/>
  <c r="I16" i="37"/>
  <c r="J16" i="37"/>
  <c r="K16" i="37"/>
  <c r="O16" i="37"/>
  <c r="C17" i="37"/>
  <c r="D17" i="37"/>
  <c r="E17" i="37"/>
  <c r="F20" i="37"/>
  <c r="O20" i="37" s="1"/>
  <c r="I20" i="37"/>
  <c r="J20" i="37"/>
  <c r="K20" i="37"/>
  <c r="N20" i="37"/>
  <c r="P20" i="37"/>
  <c r="F21" i="37"/>
  <c r="O21" i="37" s="1"/>
  <c r="I21" i="37"/>
  <c r="J21" i="37"/>
  <c r="K21" i="37"/>
  <c r="N21" i="37"/>
  <c r="F22" i="37"/>
  <c r="O22" i="37" s="1"/>
  <c r="I22" i="37"/>
  <c r="J22" i="37"/>
  <c r="K22" i="37"/>
  <c r="N22" i="37"/>
  <c r="F23" i="37"/>
  <c r="I23" i="37"/>
  <c r="J23" i="37"/>
  <c r="K23" i="37"/>
  <c r="N23" i="37"/>
  <c r="O23" i="37"/>
  <c r="P23" i="37"/>
  <c r="C24" i="37"/>
  <c r="D24" i="37"/>
  <c r="E24" i="37"/>
  <c r="E34" i="37" s="1"/>
  <c r="C25" i="37"/>
  <c r="D25" i="37"/>
  <c r="E25" i="37"/>
  <c r="F25" i="37"/>
  <c r="O25" i="37" s="1"/>
  <c r="I25" i="37"/>
  <c r="J25" i="37"/>
  <c r="K25" i="37"/>
  <c r="N25" i="37"/>
  <c r="F28" i="37"/>
  <c r="I28" i="37"/>
  <c r="J28" i="37"/>
  <c r="K28" i="37"/>
  <c r="N28" i="37"/>
  <c r="O28" i="37"/>
  <c r="P28" i="37"/>
  <c r="F29" i="37"/>
  <c r="O29" i="37" s="1"/>
  <c r="I29" i="37"/>
  <c r="J29" i="37"/>
  <c r="K29" i="37"/>
  <c r="N29" i="37"/>
  <c r="P29" i="37"/>
  <c r="F30" i="37"/>
  <c r="O30" i="37" s="1"/>
  <c r="I30" i="37"/>
  <c r="J30" i="37"/>
  <c r="K30" i="37"/>
  <c r="N30" i="37"/>
  <c r="F31" i="37"/>
  <c r="O31" i="37" s="1"/>
  <c r="I31" i="37"/>
  <c r="J31" i="37"/>
  <c r="K31" i="37"/>
  <c r="N31" i="37"/>
  <c r="C32" i="37"/>
  <c r="D32" i="37"/>
  <c r="D34" i="37" s="1"/>
  <c r="E32" i="37"/>
  <c r="C33" i="37"/>
  <c r="D33" i="37"/>
  <c r="E33" i="37"/>
  <c r="P33" i="37" s="1"/>
  <c r="F33" i="37"/>
  <c r="O33" i="37" s="1"/>
  <c r="I33" i="37"/>
  <c r="J33" i="37"/>
  <c r="K33" i="37"/>
  <c r="N33" i="37"/>
  <c r="C34" i="37"/>
  <c r="F37" i="37"/>
  <c r="O37" i="37" s="1"/>
  <c r="I37" i="37"/>
  <c r="J37" i="37"/>
  <c r="K37" i="37"/>
  <c r="N37" i="37"/>
  <c r="F38" i="37"/>
  <c r="I38" i="37"/>
  <c r="J38" i="37"/>
  <c r="K38" i="37"/>
  <c r="N38" i="37"/>
  <c r="O38" i="37"/>
  <c r="P38" i="37"/>
  <c r="F39" i="37"/>
  <c r="O39" i="37" s="1"/>
  <c r="I39" i="37"/>
  <c r="J39" i="37"/>
  <c r="K39" i="37"/>
  <c r="N39" i="37"/>
  <c r="P39" i="37"/>
  <c r="F40" i="37"/>
  <c r="O40" i="37" s="1"/>
  <c r="I40" i="37"/>
  <c r="J40" i="37"/>
  <c r="K40" i="37"/>
  <c r="N40" i="37"/>
  <c r="C41" i="37"/>
  <c r="D41" i="37"/>
  <c r="E41" i="37"/>
  <c r="C42" i="37"/>
  <c r="D42" i="37"/>
  <c r="E42" i="37"/>
  <c r="I42" i="37"/>
  <c r="J42" i="37"/>
  <c r="K42" i="37"/>
  <c r="F45" i="37"/>
  <c r="O45" i="37" s="1"/>
  <c r="I45" i="37"/>
  <c r="J45" i="37"/>
  <c r="K45" i="37"/>
  <c r="N45" i="37"/>
  <c r="F46" i="37"/>
  <c r="O46" i="37" s="1"/>
  <c r="I46" i="37"/>
  <c r="J46" i="37"/>
  <c r="K46" i="37"/>
  <c r="N46" i="37"/>
  <c r="F47" i="37"/>
  <c r="J47" i="37"/>
  <c r="K47" i="37"/>
  <c r="O47" i="37"/>
  <c r="P47" i="37"/>
  <c r="F48" i="37"/>
  <c r="O48" i="37" s="1"/>
  <c r="I48" i="37"/>
  <c r="J48" i="37"/>
  <c r="K48" i="37"/>
  <c r="N48" i="37"/>
  <c r="C49" i="37"/>
  <c r="D49" i="37"/>
  <c r="E49" i="37"/>
  <c r="C50" i="37"/>
  <c r="D50" i="37"/>
  <c r="E50" i="37"/>
  <c r="I50" i="37"/>
  <c r="J50" i="37"/>
  <c r="K50" i="37"/>
  <c r="F53" i="37"/>
  <c r="O53" i="37" s="1"/>
  <c r="I53" i="37"/>
  <c r="J53" i="37"/>
  <c r="K53" i="37"/>
  <c r="N53" i="37"/>
  <c r="F54" i="37"/>
  <c r="I54" i="37"/>
  <c r="J54" i="37"/>
  <c r="K54" i="37"/>
  <c r="N54" i="37"/>
  <c r="O54" i="37"/>
  <c r="P54" i="37"/>
  <c r="F55" i="37"/>
  <c r="O55" i="37" s="1"/>
  <c r="I55" i="37"/>
  <c r="J55" i="37"/>
  <c r="K55" i="37"/>
  <c r="N55" i="37"/>
  <c r="P55" i="37"/>
  <c r="F56" i="37"/>
  <c r="O56" i="37" s="1"/>
  <c r="I56" i="37"/>
  <c r="J56" i="37"/>
  <c r="K56" i="37"/>
  <c r="N56" i="37"/>
  <c r="C57" i="37"/>
  <c r="C59" i="37" s="1"/>
  <c r="D57" i="37"/>
  <c r="D59" i="37" s="1"/>
  <c r="E57" i="37"/>
  <c r="C58" i="37"/>
  <c r="D58" i="37"/>
  <c r="E58" i="37"/>
  <c r="I58" i="37"/>
  <c r="J58" i="37"/>
  <c r="K58" i="37"/>
  <c r="F62" i="37"/>
  <c r="O62" i="37" s="1"/>
  <c r="I62" i="37"/>
  <c r="J62" i="37"/>
  <c r="K62" i="37"/>
  <c r="N62" i="37"/>
  <c r="F63" i="37"/>
  <c r="O63" i="37" s="1"/>
  <c r="I63" i="37"/>
  <c r="J63" i="37"/>
  <c r="K63" i="37"/>
  <c r="N63" i="37"/>
  <c r="F64" i="37"/>
  <c r="I64" i="37"/>
  <c r="J64" i="37"/>
  <c r="K64" i="37"/>
  <c r="N64" i="37"/>
  <c r="O64" i="37"/>
  <c r="F65" i="37"/>
  <c r="P65" i="37" s="1"/>
  <c r="I65" i="37"/>
  <c r="J65" i="37"/>
  <c r="K65" i="37"/>
  <c r="N65" i="37"/>
  <c r="O65" i="37"/>
  <c r="C66" i="37"/>
  <c r="D66" i="37"/>
  <c r="D76" i="37" s="1"/>
  <c r="E66" i="37"/>
  <c r="E76" i="37" s="1"/>
  <c r="C67" i="37"/>
  <c r="D67" i="37"/>
  <c r="O67" i="37" s="1"/>
  <c r="E67" i="37"/>
  <c r="F67" i="37"/>
  <c r="P67" i="37" s="1"/>
  <c r="I67" i="37"/>
  <c r="J67" i="37"/>
  <c r="K67" i="37"/>
  <c r="N67" i="37"/>
  <c r="F70" i="37"/>
  <c r="P70" i="37" s="1"/>
  <c r="I70" i="37"/>
  <c r="J70" i="37"/>
  <c r="K70" i="37"/>
  <c r="N70" i="37"/>
  <c r="O70" i="37"/>
  <c r="F71" i="37"/>
  <c r="O71" i="37" s="1"/>
  <c r="I71" i="37"/>
  <c r="J71" i="37"/>
  <c r="K71" i="37"/>
  <c r="N71" i="37"/>
  <c r="P71" i="37"/>
  <c r="F72" i="37"/>
  <c r="I72" i="37"/>
  <c r="J72" i="37"/>
  <c r="K72" i="37"/>
  <c r="N72" i="37"/>
  <c r="O72" i="37"/>
  <c r="P72" i="37"/>
  <c r="F73" i="37"/>
  <c r="P73" i="37" s="1"/>
  <c r="I73" i="37"/>
  <c r="J73" i="37"/>
  <c r="K73" i="37"/>
  <c r="C74" i="37"/>
  <c r="D74" i="37"/>
  <c r="E74" i="37"/>
  <c r="C75" i="37"/>
  <c r="D75" i="37"/>
  <c r="E75" i="37"/>
  <c r="I75" i="37"/>
  <c r="J75" i="37"/>
  <c r="K75" i="37"/>
  <c r="C76" i="37"/>
  <c r="B11" i="35"/>
  <c r="C11" i="35"/>
  <c r="D11" i="35"/>
  <c r="E11" i="35"/>
  <c r="F11" i="35"/>
  <c r="M11" i="35"/>
  <c r="N11" i="35"/>
  <c r="O11" i="35"/>
  <c r="P11" i="35"/>
  <c r="Q11" i="35"/>
  <c r="B12" i="35"/>
  <c r="C12" i="35"/>
  <c r="C15" i="35" s="1"/>
  <c r="D12" i="35"/>
  <c r="D15" i="35" s="1"/>
  <c r="E12" i="35"/>
  <c r="F12" i="35"/>
  <c r="M12" i="35"/>
  <c r="M15" i="35" s="1"/>
  <c r="N12" i="35"/>
  <c r="N15" i="35" s="1"/>
  <c r="O12" i="35"/>
  <c r="P12" i="35"/>
  <c r="Q12" i="35"/>
  <c r="Q15" i="35" s="1"/>
  <c r="B13" i="35"/>
  <c r="C13" i="35"/>
  <c r="D13" i="35"/>
  <c r="E13" i="35"/>
  <c r="F13" i="35"/>
  <c r="M13" i="35"/>
  <c r="N13" i="35"/>
  <c r="O13" i="35"/>
  <c r="P13" i="35"/>
  <c r="Q13" i="35"/>
  <c r="B14" i="35"/>
  <c r="C14" i="35"/>
  <c r="D14" i="35"/>
  <c r="E14" i="35"/>
  <c r="F14" i="35"/>
  <c r="M14" i="35"/>
  <c r="N14" i="35"/>
  <c r="O14" i="35"/>
  <c r="P14" i="35"/>
  <c r="Q14" i="35"/>
  <c r="B15" i="35"/>
  <c r="E15" i="35"/>
  <c r="F15" i="35"/>
  <c r="O15" i="35"/>
  <c r="P15" i="35"/>
  <c r="B18" i="35"/>
  <c r="C18" i="35"/>
  <c r="D18" i="35"/>
  <c r="E18" i="35"/>
  <c r="M18" i="35"/>
  <c r="N18" i="35"/>
  <c r="O18" i="35"/>
  <c r="P18" i="35"/>
  <c r="B19" i="35"/>
  <c r="C19" i="35"/>
  <c r="D19" i="35"/>
  <c r="E19" i="35"/>
  <c r="M19" i="35"/>
  <c r="N19" i="35"/>
  <c r="O19" i="35"/>
  <c r="P19" i="35"/>
  <c r="B20" i="35"/>
  <c r="C20" i="35"/>
  <c r="D20" i="35"/>
  <c r="E20" i="35"/>
  <c r="M20" i="35"/>
  <c r="N20" i="35"/>
  <c r="O20" i="35"/>
  <c r="P20" i="35"/>
  <c r="B21" i="35"/>
  <c r="C21" i="35"/>
  <c r="D21" i="35"/>
  <c r="E21" i="35"/>
  <c r="M21" i="35"/>
  <c r="N21" i="35"/>
  <c r="O21" i="35"/>
  <c r="P21" i="35"/>
  <c r="B22" i="35"/>
  <c r="C22" i="35"/>
  <c r="D22" i="35"/>
  <c r="E22" i="35"/>
  <c r="M22" i="35"/>
  <c r="N22" i="35"/>
  <c r="O22" i="35"/>
  <c r="P22" i="35"/>
  <c r="B23" i="35"/>
  <c r="C23" i="35"/>
  <c r="D23" i="35"/>
  <c r="E23" i="35"/>
  <c r="M23" i="35"/>
  <c r="N23" i="35"/>
  <c r="O23" i="35"/>
  <c r="P23" i="35"/>
  <c r="B11" i="34"/>
  <c r="C11" i="34"/>
  <c r="D11" i="34"/>
  <c r="E11" i="34"/>
  <c r="F11" i="34"/>
  <c r="M11" i="34"/>
  <c r="N11" i="34"/>
  <c r="O11" i="34"/>
  <c r="P11" i="34"/>
  <c r="Q11" i="34"/>
  <c r="X11" i="34"/>
  <c r="Y11" i="34"/>
  <c r="Z11" i="34"/>
  <c r="AA11" i="34"/>
  <c r="AB11" i="34"/>
  <c r="B12" i="34"/>
  <c r="C12" i="34"/>
  <c r="D12" i="34"/>
  <c r="E12" i="34"/>
  <c r="E15" i="34" s="1"/>
  <c r="F12" i="34"/>
  <c r="M12" i="34"/>
  <c r="N12" i="34"/>
  <c r="O12" i="34"/>
  <c r="O15" i="34" s="1"/>
  <c r="P12" i="34"/>
  <c r="Q12" i="34"/>
  <c r="X12" i="34"/>
  <c r="Y12" i="34"/>
  <c r="Y15" i="34" s="1"/>
  <c r="Z12" i="34"/>
  <c r="AA12" i="34"/>
  <c r="AB12" i="34"/>
  <c r="B13" i="34"/>
  <c r="B15" i="34" s="1"/>
  <c r="C13" i="34"/>
  <c r="D13" i="34"/>
  <c r="E13" i="34"/>
  <c r="F13" i="34"/>
  <c r="F15" i="34" s="1"/>
  <c r="M13" i="34"/>
  <c r="N13" i="34"/>
  <c r="O13" i="34"/>
  <c r="P13" i="34"/>
  <c r="P15" i="34" s="1"/>
  <c r="Q13" i="34"/>
  <c r="X13" i="34"/>
  <c r="Y13" i="34"/>
  <c r="Z13" i="34"/>
  <c r="Z15" i="34" s="1"/>
  <c r="AA13" i="34"/>
  <c r="AB13" i="34"/>
  <c r="B14" i="34"/>
  <c r="C14" i="34"/>
  <c r="C15" i="34" s="1"/>
  <c r="D14" i="34"/>
  <c r="E14" i="34"/>
  <c r="F14" i="34"/>
  <c r="M14" i="34"/>
  <c r="M15" i="34" s="1"/>
  <c r="N14" i="34"/>
  <c r="O14" i="34"/>
  <c r="P14" i="34"/>
  <c r="Q14" i="34"/>
  <c r="Q15" i="34" s="1"/>
  <c r="X14" i="34"/>
  <c r="Y14" i="34"/>
  <c r="Z14" i="34"/>
  <c r="AA14" i="34"/>
  <c r="AA15" i="34" s="1"/>
  <c r="AB14" i="34"/>
  <c r="D15" i="34"/>
  <c r="N15" i="34"/>
  <c r="X15" i="34"/>
  <c r="AB15" i="34"/>
  <c r="B18" i="34"/>
  <c r="C18" i="34"/>
  <c r="D18" i="34"/>
  <c r="E18" i="34"/>
  <c r="M18" i="34"/>
  <c r="N18" i="34"/>
  <c r="O18" i="34"/>
  <c r="P18" i="34"/>
  <c r="X18" i="34"/>
  <c r="Y18" i="34"/>
  <c r="Z18" i="34"/>
  <c r="AA18" i="34"/>
  <c r="B19" i="34"/>
  <c r="C19" i="34"/>
  <c r="D19" i="34"/>
  <c r="E19" i="34"/>
  <c r="M19" i="34"/>
  <c r="N19" i="34"/>
  <c r="O19" i="34"/>
  <c r="P19" i="34"/>
  <c r="X19" i="34"/>
  <c r="Y19" i="34"/>
  <c r="Z19" i="34"/>
  <c r="AA19" i="34"/>
  <c r="B20" i="34"/>
  <c r="C20" i="34"/>
  <c r="D20" i="34"/>
  <c r="E20" i="34"/>
  <c r="M20" i="34"/>
  <c r="N20" i="34"/>
  <c r="O20" i="34"/>
  <c r="P20" i="34"/>
  <c r="X20" i="34"/>
  <c r="Y20" i="34"/>
  <c r="Z20" i="34"/>
  <c r="AA20" i="34"/>
  <c r="B21" i="34"/>
  <c r="C21" i="34"/>
  <c r="D21" i="34"/>
  <c r="E21" i="34"/>
  <c r="M21" i="34"/>
  <c r="N21" i="34"/>
  <c r="O21" i="34"/>
  <c r="P21" i="34"/>
  <c r="X21" i="34"/>
  <c r="Y21" i="34"/>
  <c r="Z21" i="34"/>
  <c r="AA21" i="34"/>
  <c r="B22" i="34"/>
  <c r="C22" i="34"/>
  <c r="D22" i="34"/>
  <c r="E22" i="34"/>
  <c r="M22" i="34"/>
  <c r="N22" i="34"/>
  <c r="O22" i="34"/>
  <c r="P22" i="34"/>
  <c r="X22" i="34"/>
  <c r="Y22" i="34"/>
  <c r="Z22" i="34"/>
  <c r="AA22" i="34"/>
  <c r="B23" i="34"/>
  <c r="C23" i="34"/>
  <c r="D23" i="34"/>
  <c r="E23" i="34"/>
  <c r="M23" i="34"/>
  <c r="N23" i="34"/>
  <c r="O23" i="34"/>
  <c r="P23" i="34"/>
  <c r="X23" i="34"/>
  <c r="Y23" i="34"/>
  <c r="Z23" i="34"/>
  <c r="AA23" i="34"/>
  <c r="G4" i="33"/>
  <c r="R4" i="33"/>
  <c r="M18" i="33" s="1"/>
  <c r="G5" i="33"/>
  <c r="C19" i="33" s="1"/>
  <c r="R5" i="33"/>
  <c r="N19" i="33" s="1"/>
  <c r="G6" i="33"/>
  <c r="R6" i="33"/>
  <c r="M20" i="33" s="1"/>
  <c r="G7" i="33"/>
  <c r="C21" i="33" s="1"/>
  <c r="R7" i="33"/>
  <c r="O21" i="33" s="1"/>
  <c r="G8" i="33"/>
  <c r="R8" i="33"/>
  <c r="M23" i="33" s="1"/>
  <c r="B11" i="33"/>
  <c r="C11" i="33"/>
  <c r="D11" i="33"/>
  <c r="E11" i="33"/>
  <c r="F11" i="33"/>
  <c r="M11" i="33"/>
  <c r="N11" i="33"/>
  <c r="O11" i="33"/>
  <c r="P11" i="33"/>
  <c r="Q11" i="33"/>
  <c r="B12" i="33"/>
  <c r="C12" i="33"/>
  <c r="D12" i="33"/>
  <c r="D15" i="33" s="1"/>
  <c r="E12" i="33"/>
  <c r="E15" i="33" s="1"/>
  <c r="F12" i="33"/>
  <c r="M12" i="33"/>
  <c r="N12" i="33"/>
  <c r="N15" i="33" s="1"/>
  <c r="O12" i="33"/>
  <c r="O15" i="33" s="1"/>
  <c r="P12" i="33"/>
  <c r="Q12" i="33"/>
  <c r="B13" i="33"/>
  <c r="C13" i="33"/>
  <c r="D13" i="33"/>
  <c r="E13" i="33"/>
  <c r="F13" i="33"/>
  <c r="M13" i="33"/>
  <c r="N13" i="33"/>
  <c r="O13" i="33"/>
  <c r="P13" i="33"/>
  <c r="Q13" i="33"/>
  <c r="B14" i="33"/>
  <c r="C14" i="33"/>
  <c r="D14" i="33"/>
  <c r="E14" i="33"/>
  <c r="F14" i="33"/>
  <c r="M14" i="33"/>
  <c r="N14" i="33"/>
  <c r="O14" i="33"/>
  <c r="P14" i="33"/>
  <c r="Q14" i="33"/>
  <c r="B15" i="33"/>
  <c r="C15" i="33"/>
  <c r="F15" i="33"/>
  <c r="M15" i="33"/>
  <c r="P15" i="33"/>
  <c r="Q15" i="33"/>
  <c r="B18" i="33"/>
  <c r="C18" i="33"/>
  <c r="D18" i="33"/>
  <c r="E18" i="33"/>
  <c r="N18" i="33"/>
  <c r="O18" i="33"/>
  <c r="P18" i="33"/>
  <c r="D19" i="33"/>
  <c r="E19" i="33"/>
  <c r="P19" i="33"/>
  <c r="B20" i="33"/>
  <c r="C20" i="33"/>
  <c r="D20" i="33"/>
  <c r="E20" i="33"/>
  <c r="N20" i="33"/>
  <c r="O20" i="33"/>
  <c r="P20" i="33"/>
  <c r="D21" i="33"/>
  <c r="E21" i="33"/>
  <c r="P21" i="33"/>
  <c r="D22" i="33"/>
  <c r="E22" i="33"/>
  <c r="P22" i="33"/>
  <c r="B23" i="33"/>
  <c r="C23" i="33"/>
  <c r="D23" i="33"/>
  <c r="E23" i="33"/>
  <c r="N23" i="33"/>
  <c r="O23" i="33"/>
  <c r="P23" i="33"/>
  <c r="G4" i="32"/>
  <c r="R4" i="32"/>
  <c r="M18" i="32" s="1"/>
  <c r="G5" i="32"/>
  <c r="C22" i="32" s="1"/>
  <c r="R5" i="32"/>
  <c r="N19" i="32" s="1"/>
  <c r="G6" i="32"/>
  <c r="R6" i="32"/>
  <c r="M20" i="32" s="1"/>
  <c r="G7" i="32"/>
  <c r="B21" i="32" s="1"/>
  <c r="R7" i="32"/>
  <c r="O21" i="32" s="1"/>
  <c r="G8" i="32"/>
  <c r="R8" i="32"/>
  <c r="M23" i="32" s="1"/>
  <c r="B11" i="32"/>
  <c r="C11" i="32"/>
  <c r="D11" i="32"/>
  <c r="E11" i="32"/>
  <c r="F11" i="32"/>
  <c r="M11" i="32"/>
  <c r="N11" i="32"/>
  <c r="O11" i="32"/>
  <c r="P11" i="32"/>
  <c r="Q11" i="32"/>
  <c r="B12" i="32"/>
  <c r="C12" i="32"/>
  <c r="D12" i="32"/>
  <c r="D15" i="32" s="1"/>
  <c r="E12" i="32"/>
  <c r="E15" i="32" s="1"/>
  <c r="F12" i="32"/>
  <c r="M12" i="32"/>
  <c r="N12" i="32"/>
  <c r="N15" i="32" s="1"/>
  <c r="O12" i="32"/>
  <c r="O15" i="32" s="1"/>
  <c r="P12" i="32"/>
  <c r="Q12" i="32"/>
  <c r="B13" i="32"/>
  <c r="C13" i="32"/>
  <c r="D13" i="32"/>
  <c r="E13" i="32"/>
  <c r="F13" i="32"/>
  <c r="M13" i="32"/>
  <c r="N13" i="32"/>
  <c r="O13" i="32"/>
  <c r="P13" i="32"/>
  <c r="Q13" i="32"/>
  <c r="B14" i="32"/>
  <c r="C14" i="32"/>
  <c r="D14" i="32"/>
  <c r="E14" i="32"/>
  <c r="F14" i="32"/>
  <c r="M14" i="32"/>
  <c r="N14" i="32"/>
  <c r="O14" i="32"/>
  <c r="P14" i="32"/>
  <c r="Q14" i="32"/>
  <c r="B15" i="32"/>
  <c r="C15" i="32"/>
  <c r="F15" i="32"/>
  <c r="M15" i="32"/>
  <c r="P15" i="32"/>
  <c r="Q15" i="32"/>
  <c r="B18" i="32"/>
  <c r="C18" i="32"/>
  <c r="D18" i="32"/>
  <c r="E18" i="32"/>
  <c r="N18" i="32"/>
  <c r="O18" i="32"/>
  <c r="P18" i="32"/>
  <c r="D19" i="32"/>
  <c r="E19" i="32"/>
  <c r="P19" i="32"/>
  <c r="B20" i="32"/>
  <c r="C20" i="32"/>
  <c r="D20" i="32"/>
  <c r="E20" i="32"/>
  <c r="N20" i="32"/>
  <c r="O20" i="32"/>
  <c r="P20" i="32"/>
  <c r="D21" i="32"/>
  <c r="E21" i="32"/>
  <c r="P21" i="32"/>
  <c r="D22" i="32"/>
  <c r="E22" i="32"/>
  <c r="P22" i="32"/>
  <c r="B23" i="32"/>
  <c r="C23" i="32"/>
  <c r="D23" i="32"/>
  <c r="E23" i="32"/>
  <c r="N23" i="32"/>
  <c r="O23" i="32"/>
  <c r="P23" i="32"/>
  <c r="O42" i="37" l="1"/>
  <c r="O74" i="37"/>
  <c r="N75" i="37"/>
  <c r="N15" i="37"/>
  <c r="O15" i="37"/>
  <c r="P15" i="37"/>
  <c r="O22" i="32"/>
  <c r="N22" i="32"/>
  <c r="N21" i="32"/>
  <c r="C21" i="32"/>
  <c r="C19" i="32"/>
  <c r="N22" i="33"/>
  <c r="N21" i="33"/>
  <c r="M22" i="32"/>
  <c r="B22" i="32"/>
  <c r="M21" i="32"/>
  <c r="M19" i="32"/>
  <c r="B19" i="32"/>
  <c r="M22" i="33"/>
  <c r="B22" i="33"/>
  <c r="M21" i="33"/>
  <c r="B21" i="33"/>
  <c r="M19" i="33"/>
  <c r="B19" i="33"/>
  <c r="F75" i="37"/>
  <c r="O75" i="37" s="1"/>
  <c r="O73" i="37"/>
  <c r="F66" i="37"/>
  <c r="P62" i="37"/>
  <c r="E59" i="37"/>
  <c r="F57" i="37"/>
  <c r="P56" i="37"/>
  <c r="P45" i="37"/>
  <c r="F41" i="37"/>
  <c r="P40" i="37"/>
  <c r="P30" i="37"/>
  <c r="P21" i="37"/>
  <c r="K3" i="37"/>
  <c r="P63" i="37"/>
  <c r="F58" i="37"/>
  <c r="P53" i="37"/>
  <c r="F49" i="37"/>
  <c r="P48" i="37"/>
  <c r="P46" i="37"/>
  <c r="F42" i="37"/>
  <c r="P37" i="37"/>
  <c r="F32" i="37"/>
  <c r="P31" i="37"/>
  <c r="P25" i="37"/>
  <c r="P22" i="37"/>
  <c r="J12" i="37"/>
  <c r="O11" i="37"/>
  <c r="P7" i="37"/>
  <c r="K4" i="37"/>
  <c r="J3" i="37"/>
  <c r="N73" i="37"/>
  <c r="O22" i="33"/>
  <c r="F50" i="37"/>
  <c r="P50" i="37" s="1"/>
  <c r="F24" i="37"/>
  <c r="F17" i="37"/>
  <c r="P13" i="37"/>
  <c r="O7" i="37"/>
  <c r="J4" i="37"/>
  <c r="I3" i="37"/>
  <c r="P66" i="37"/>
  <c r="O19" i="32"/>
  <c r="O19" i="33"/>
  <c r="C22" i="33"/>
  <c r="F74" i="37"/>
  <c r="J14" i="37"/>
  <c r="K11" i="37"/>
  <c r="J8" i="37"/>
  <c r="F18" i="30"/>
  <c r="K16" i="30" s="1"/>
  <c r="E18" i="30"/>
  <c r="J14" i="30" s="1"/>
  <c r="D18" i="30"/>
  <c r="I16" i="30" s="1"/>
  <c r="C18" i="30"/>
  <c r="H14" i="30" s="1"/>
  <c r="O32" i="37" l="1"/>
  <c r="P32" i="37"/>
  <c r="N32" i="37"/>
  <c r="N57" i="37"/>
  <c r="O57" i="37"/>
  <c r="P57" i="37"/>
  <c r="N41" i="37"/>
  <c r="O41" i="37"/>
  <c r="P41" i="37"/>
  <c r="N74" i="37"/>
  <c r="P74" i="37"/>
  <c r="P42" i="37"/>
  <c r="N42" i="37"/>
  <c r="P24" i="37"/>
  <c r="N24" i="37"/>
  <c r="O24" i="37"/>
  <c r="F34" i="37"/>
  <c r="F59" i="37"/>
  <c r="N50" i="37"/>
  <c r="O50" i="37"/>
  <c r="O49" i="37"/>
  <c r="P49" i="37"/>
  <c r="N49" i="37"/>
  <c r="P58" i="37"/>
  <c r="N58" i="37"/>
  <c r="N66" i="37"/>
  <c r="O66" i="37"/>
  <c r="F76" i="37"/>
  <c r="O58" i="37"/>
  <c r="P75" i="37"/>
  <c r="K10" i="30"/>
  <c r="J10" i="30"/>
  <c r="K11" i="30"/>
  <c r="J16" i="30"/>
  <c r="K14" i="30"/>
  <c r="K12" i="30"/>
  <c r="J11" i="30"/>
  <c r="J12" i="30"/>
  <c r="K13" i="30"/>
  <c r="J13" i="30"/>
  <c r="K15" i="30"/>
  <c r="J15" i="30"/>
  <c r="I14" i="30"/>
  <c r="I11" i="30"/>
  <c r="I12" i="30"/>
  <c r="I13" i="30"/>
  <c r="I10" i="30"/>
  <c r="I15" i="30"/>
  <c r="H13" i="30"/>
  <c r="H15" i="30"/>
  <c r="H10" i="30"/>
  <c r="H11" i="30"/>
  <c r="H12" i="30"/>
  <c r="H16" i="30"/>
  <c r="E36" i="10" l="1"/>
  <c r="E34" i="10"/>
  <c r="E33" i="10"/>
  <c r="D38" i="10"/>
  <c r="C38" i="10"/>
  <c r="D37" i="10"/>
  <c r="C37" i="10"/>
  <c r="B38" i="10"/>
  <c r="B37" i="10"/>
  <c r="Q9" i="23"/>
  <c r="P9" i="23"/>
  <c r="O9" i="23"/>
  <c r="N9" i="23"/>
  <c r="M9" i="23"/>
  <c r="Q10" i="23"/>
  <c r="R10" i="23" s="1"/>
  <c r="P10" i="23"/>
  <c r="O10" i="23"/>
  <c r="N10" i="23"/>
  <c r="M10" i="23"/>
  <c r="F9" i="23"/>
  <c r="E9" i="23"/>
  <c r="D9" i="23"/>
  <c r="C9" i="23"/>
  <c r="F10" i="23"/>
  <c r="E10" i="23"/>
  <c r="D10" i="23"/>
  <c r="C10" i="23"/>
  <c r="B9" i="23"/>
  <c r="G9" i="23" s="1"/>
  <c r="B10" i="23"/>
  <c r="R8" i="23"/>
  <c r="R7" i="23"/>
  <c r="R6" i="23"/>
  <c r="R5" i="23"/>
  <c r="R4" i="23"/>
  <c r="G8" i="23"/>
  <c r="G7" i="23"/>
  <c r="G6" i="23"/>
  <c r="G5" i="23"/>
  <c r="G4" i="23"/>
  <c r="W10" i="4"/>
  <c r="W9" i="4"/>
  <c r="W8" i="4"/>
  <c r="W7" i="4"/>
  <c r="W6" i="4"/>
  <c r="W5" i="4"/>
  <c r="W4" i="4"/>
  <c r="O10" i="4"/>
  <c r="O9" i="4"/>
  <c r="O8" i="4"/>
  <c r="O7" i="4"/>
  <c r="O6" i="4"/>
  <c r="O5" i="4"/>
  <c r="O4" i="4"/>
  <c r="G10" i="4"/>
  <c r="G9" i="4"/>
  <c r="G8" i="4"/>
  <c r="G7" i="4"/>
  <c r="G6" i="4"/>
  <c r="G5" i="4"/>
  <c r="G4" i="4"/>
  <c r="O10" i="7"/>
  <c r="O9" i="7"/>
  <c r="O8" i="7"/>
  <c r="O7" i="7"/>
  <c r="O6" i="7"/>
  <c r="O5" i="7"/>
  <c r="O4" i="7"/>
  <c r="G10" i="7"/>
  <c r="G9" i="7"/>
  <c r="G8" i="7"/>
  <c r="G7" i="7"/>
  <c r="G6" i="7"/>
  <c r="G5" i="7"/>
  <c r="G4" i="7"/>
  <c r="W10" i="3"/>
  <c r="W9" i="3"/>
  <c r="W8" i="3"/>
  <c r="W7" i="3"/>
  <c r="W6" i="3"/>
  <c r="W5" i="3"/>
  <c r="W4" i="3"/>
  <c r="O10" i="3"/>
  <c r="O9" i="3"/>
  <c r="O8" i="3"/>
  <c r="O7" i="3"/>
  <c r="O6" i="3"/>
  <c r="O5" i="3"/>
  <c r="O4" i="3"/>
  <c r="G10" i="3"/>
  <c r="G9" i="3"/>
  <c r="G8" i="3"/>
  <c r="G7" i="3"/>
  <c r="G6" i="3"/>
  <c r="G5" i="3"/>
  <c r="G4" i="3"/>
  <c r="F11" i="24"/>
  <c r="G11" i="24" s="1"/>
  <c r="E11" i="24"/>
  <c r="D11" i="24"/>
  <c r="C11" i="24"/>
  <c r="B11" i="24"/>
  <c r="G10" i="24"/>
  <c r="G9" i="24"/>
  <c r="G8" i="24"/>
  <c r="G7" i="24"/>
  <c r="G13" i="2"/>
  <c r="G12" i="2"/>
  <c r="G11" i="2"/>
  <c r="G10" i="2"/>
  <c r="G9" i="2"/>
  <c r="G8" i="2"/>
  <c r="G7" i="2"/>
  <c r="S8" i="27"/>
  <c r="S7" i="27"/>
  <c r="S6" i="27"/>
  <c r="S5" i="27"/>
  <c r="T5" i="27"/>
  <c r="S4" i="27"/>
  <c r="S10" i="27" s="1"/>
  <c r="K8" i="27"/>
  <c r="K7" i="27"/>
  <c r="K6" i="27"/>
  <c r="K5" i="27"/>
  <c r="K4" i="27"/>
  <c r="L4" i="27" s="1"/>
  <c r="D7" i="27"/>
  <c r="C5" i="27"/>
  <c r="C6" i="27"/>
  <c r="C7" i="27"/>
  <c r="C8" i="27"/>
  <c r="D8" i="27" s="1"/>
  <c r="C4" i="27"/>
  <c r="D4" i="27" s="1"/>
  <c r="G10" i="23" l="1"/>
  <c r="R9" i="23"/>
  <c r="C10" i="27"/>
  <c r="S9" i="27"/>
  <c r="L8" i="27"/>
  <c r="K10" i="27"/>
  <c r="J10" i="27"/>
  <c r="R10" i="27"/>
  <c r="T10" i="27" s="1"/>
  <c r="T7" i="27"/>
  <c r="D5" i="27"/>
  <c r="D6" i="27"/>
  <c r="L6" i="27"/>
  <c r="T8" i="27"/>
  <c r="L5" i="27"/>
  <c r="J9" i="27"/>
  <c r="L10" i="27"/>
  <c r="K9" i="27"/>
  <c r="E37" i="10"/>
  <c r="E38" i="10"/>
  <c r="L7" i="27"/>
  <c r="R9" i="27"/>
  <c r="T9" i="27" s="1"/>
  <c r="T6" i="27"/>
  <c r="T4" i="27"/>
  <c r="C9" i="27"/>
  <c r="B10" i="27"/>
  <c r="D10" i="27" s="1"/>
  <c r="B9" i="27"/>
  <c r="L9" i="27" l="1"/>
  <c r="D9" i="27"/>
  <c r="M27" i="26"/>
  <c r="L27" i="26"/>
  <c r="K27" i="26"/>
  <c r="E27" i="26"/>
  <c r="D27" i="26"/>
  <c r="C27" i="26"/>
  <c r="M26" i="26"/>
  <c r="L26" i="26"/>
  <c r="K26" i="26"/>
  <c r="E26" i="26"/>
  <c r="D26" i="26"/>
  <c r="C26" i="26"/>
  <c r="M25" i="26"/>
  <c r="L25" i="26"/>
  <c r="K25" i="26"/>
  <c r="E25" i="26"/>
  <c r="D25" i="26"/>
  <c r="C25" i="26"/>
  <c r="M24" i="26"/>
  <c r="L24" i="26"/>
  <c r="K24" i="26"/>
  <c r="E24" i="26"/>
  <c r="D24" i="26"/>
  <c r="C24" i="26"/>
  <c r="M23" i="26"/>
  <c r="L23" i="26"/>
  <c r="K23" i="26"/>
  <c r="E23" i="26"/>
  <c r="D23" i="26"/>
  <c r="C23" i="26"/>
  <c r="M22" i="26"/>
  <c r="L22" i="26"/>
  <c r="K22" i="26"/>
  <c r="E22" i="26"/>
  <c r="D22" i="26"/>
  <c r="C22" i="26"/>
  <c r="M21" i="26"/>
  <c r="L21" i="26"/>
  <c r="K21" i="26"/>
  <c r="E21" i="26"/>
  <c r="D21" i="26"/>
  <c r="C21" i="26"/>
  <c r="M17" i="26"/>
  <c r="L17" i="26"/>
  <c r="K17" i="26"/>
  <c r="E17" i="26"/>
  <c r="D17" i="26"/>
  <c r="C17" i="26"/>
  <c r="M16" i="26"/>
  <c r="L16" i="26"/>
  <c r="K16" i="26"/>
  <c r="E16" i="26"/>
  <c r="D16" i="26"/>
  <c r="C16" i="26"/>
  <c r="M15" i="26"/>
  <c r="L15" i="26"/>
  <c r="K15" i="26"/>
  <c r="E15" i="26"/>
  <c r="D15" i="26"/>
  <c r="C15" i="26"/>
  <c r="M14" i="26"/>
  <c r="L14" i="26"/>
  <c r="K14" i="26"/>
  <c r="E14" i="26"/>
  <c r="D14" i="26"/>
  <c r="D18" i="26" s="1"/>
  <c r="C14" i="26"/>
  <c r="C18" i="26" s="1"/>
  <c r="M13" i="26"/>
  <c r="M18" i="26" s="1"/>
  <c r="L13" i="26"/>
  <c r="L18" i="26" s="1"/>
  <c r="K13" i="26"/>
  <c r="K18" i="26" s="1"/>
  <c r="E13" i="26"/>
  <c r="E18" i="26" s="1"/>
  <c r="D13" i="26"/>
  <c r="C13" i="26"/>
  <c r="Q37" i="10"/>
  <c r="P37" i="10"/>
  <c r="O37" i="10"/>
  <c r="N37" i="10"/>
  <c r="N38" i="10"/>
  <c r="H33" i="10"/>
  <c r="H38" i="10"/>
  <c r="K38" i="10"/>
  <c r="J38" i="10"/>
  <c r="I38" i="10"/>
  <c r="K37" i="10"/>
  <c r="J37" i="10"/>
  <c r="I37" i="10"/>
  <c r="H37" i="10"/>
  <c r="K36" i="10"/>
  <c r="J36" i="10"/>
  <c r="I36" i="10"/>
  <c r="H36" i="10"/>
  <c r="K34" i="10"/>
  <c r="J34" i="10"/>
  <c r="I34" i="10"/>
  <c r="H34" i="10"/>
  <c r="K33" i="10"/>
  <c r="J33" i="10"/>
  <c r="I33" i="10"/>
  <c r="D18" i="24" l="1"/>
  <c r="C18" i="24"/>
  <c r="B17" i="24"/>
  <c r="C25" i="24"/>
  <c r="F25" i="24"/>
  <c r="F24" i="24"/>
  <c r="E24" i="24"/>
  <c r="D17" i="24"/>
  <c r="F16" i="24"/>
  <c r="E23" i="24"/>
  <c r="D23" i="24"/>
  <c r="C23" i="24"/>
  <c r="B23" i="24"/>
  <c r="E22" i="24"/>
  <c r="B15" i="24"/>
  <c r="C17" i="24"/>
  <c r="F23" i="24"/>
  <c r="F26" i="24"/>
  <c r="E26" i="24"/>
  <c r="D26" i="24"/>
  <c r="C26" i="24"/>
  <c r="F22" i="24"/>
  <c r="F18" i="24"/>
  <c r="E18" i="24"/>
  <c r="F15" i="24"/>
  <c r="D16" i="24" l="1"/>
  <c r="D27" i="24"/>
  <c r="C12" i="24"/>
  <c r="E16" i="24"/>
  <c r="C16" i="24"/>
  <c r="B25" i="24"/>
  <c r="B18" i="24"/>
  <c r="F27" i="24"/>
  <c r="C24" i="24"/>
  <c r="E17" i="24"/>
  <c r="F12" i="24"/>
  <c r="B22" i="24"/>
  <c r="B12" i="24"/>
  <c r="G12" i="24" s="1"/>
  <c r="B27" i="24"/>
  <c r="E15" i="24"/>
  <c r="E12" i="24"/>
  <c r="B16" i="24"/>
  <c r="D24" i="24"/>
  <c r="B26" i="24"/>
  <c r="E27" i="24"/>
  <c r="F17" i="24"/>
  <c r="F19" i="24" s="1"/>
  <c r="D22" i="24"/>
  <c r="B24" i="24"/>
  <c r="E25" i="24"/>
  <c r="C27" i="24"/>
  <c r="C15" i="24"/>
  <c r="D15" i="24"/>
  <c r="D19" i="24" s="1"/>
  <c r="C22" i="24"/>
  <c r="D25" i="24"/>
  <c r="D12" i="24"/>
  <c r="C19" i="24" l="1"/>
  <c r="B19" i="24"/>
  <c r="E19" i="24"/>
  <c r="N27" i="23" l="1"/>
  <c r="M27" i="23"/>
  <c r="Q17" i="23"/>
  <c r="P25" i="23"/>
  <c r="O25" i="23"/>
  <c r="M16" i="23"/>
  <c r="O15" i="23"/>
  <c r="N26" i="23"/>
  <c r="M26" i="23"/>
  <c r="U26" i="23" s="1"/>
  <c r="P22" i="23"/>
  <c r="Q14" i="23"/>
  <c r="Q13" i="23"/>
  <c r="P26" i="23"/>
  <c r="O26" i="23"/>
  <c r="E27" i="23"/>
  <c r="D27" i="23"/>
  <c r="C27" i="23"/>
  <c r="B27" i="23"/>
  <c r="C25" i="23"/>
  <c r="F17" i="23"/>
  <c r="C24" i="23"/>
  <c r="F16" i="23"/>
  <c r="E24" i="23"/>
  <c r="D24" i="23"/>
  <c r="E23" i="23"/>
  <c r="D23" i="23"/>
  <c r="C15" i="23"/>
  <c r="B15" i="23"/>
  <c r="C14" i="23"/>
  <c r="B14" i="23"/>
  <c r="C21" i="23"/>
  <c r="F13" i="23"/>
  <c r="P27" i="23"/>
  <c r="O27" i="23"/>
  <c r="C26" i="23"/>
  <c r="B26" i="23"/>
  <c r="N25" i="23"/>
  <c r="M25" i="23"/>
  <c r="E25" i="23"/>
  <c r="D25" i="23"/>
  <c r="P24" i="23"/>
  <c r="O24" i="23"/>
  <c r="N24" i="23"/>
  <c r="M24" i="23"/>
  <c r="P23" i="23"/>
  <c r="O23" i="23"/>
  <c r="N23" i="23"/>
  <c r="M23" i="23"/>
  <c r="O22" i="23"/>
  <c r="E22" i="23"/>
  <c r="D22" i="23"/>
  <c r="C22" i="23"/>
  <c r="B22" i="23"/>
  <c r="N21" i="23"/>
  <c r="M21" i="23"/>
  <c r="E21" i="23"/>
  <c r="D21" i="23"/>
  <c r="B21" i="23"/>
  <c r="N17" i="23"/>
  <c r="M17" i="23"/>
  <c r="Q16" i="23"/>
  <c r="P16" i="23"/>
  <c r="O16" i="23"/>
  <c r="N16" i="23"/>
  <c r="C16" i="23"/>
  <c r="B16" i="23"/>
  <c r="Q15" i="23"/>
  <c r="P15" i="23"/>
  <c r="F15" i="23"/>
  <c r="E15" i="23"/>
  <c r="D15" i="23"/>
  <c r="P14" i="23"/>
  <c r="O14" i="23"/>
  <c r="N14" i="23"/>
  <c r="M14" i="23"/>
  <c r="F14" i="23"/>
  <c r="E14" i="23"/>
  <c r="D14" i="23"/>
  <c r="N13" i="23"/>
  <c r="M13" i="23"/>
  <c r="V24" i="23" l="1"/>
  <c r="F18" i="23"/>
  <c r="U21" i="23"/>
  <c r="V25" i="23"/>
  <c r="V26" i="23"/>
  <c r="V21" i="23"/>
  <c r="V27" i="23"/>
  <c r="Q18" i="23"/>
  <c r="U27" i="23"/>
  <c r="O13" i="23"/>
  <c r="O17" i="23"/>
  <c r="B13" i="23"/>
  <c r="P13" i="23"/>
  <c r="D16" i="23"/>
  <c r="B17" i="23"/>
  <c r="P17" i="23"/>
  <c r="B23" i="23"/>
  <c r="U23" i="23" s="1"/>
  <c r="D26" i="23"/>
  <c r="C13" i="23"/>
  <c r="M15" i="23"/>
  <c r="M18" i="23" s="1"/>
  <c r="E16" i="23"/>
  <c r="C17" i="23"/>
  <c r="C23" i="23"/>
  <c r="V23" i="23" s="1"/>
  <c r="E26" i="23"/>
  <c r="D13" i="23"/>
  <c r="N15" i="23"/>
  <c r="N18" i="23" s="1"/>
  <c r="D17" i="23"/>
  <c r="O21" i="23"/>
  <c r="M22" i="23"/>
  <c r="U22" i="23" s="1"/>
  <c r="B24" i="23"/>
  <c r="U24" i="23" s="1"/>
  <c r="E13" i="23"/>
  <c r="E17" i="23"/>
  <c r="P21" i="23"/>
  <c r="N22" i="23"/>
  <c r="V22" i="23" s="1"/>
  <c r="B25" i="23"/>
  <c r="U25" i="23" s="1"/>
  <c r="D18" i="23" l="1"/>
  <c r="E18" i="23"/>
  <c r="P18" i="23"/>
  <c r="B18" i="23"/>
  <c r="C18" i="23"/>
  <c r="O18" i="23"/>
  <c r="C27" i="10" l="1"/>
  <c r="B27" i="10"/>
  <c r="D26" i="10"/>
  <c r="H26" i="10" s="1"/>
  <c r="D25" i="10"/>
  <c r="J25" i="10" s="1"/>
  <c r="D24" i="10"/>
  <c r="H24" i="10" s="1"/>
  <c r="C20" i="10"/>
  <c r="B20" i="10"/>
  <c r="C19" i="10"/>
  <c r="B19" i="10"/>
  <c r="N19" i="10" s="1"/>
  <c r="D18" i="10"/>
  <c r="D17" i="10"/>
  <c r="H17" i="10" s="1"/>
  <c r="D16" i="10"/>
  <c r="J16" i="10" s="1"/>
  <c r="D15" i="10"/>
  <c r="J15" i="10" s="1"/>
  <c r="D14" i="10"/>
  <c r="H14" i="10" s="1"/>
  <c r="D10" i="10"/>
  <c r="C10" i="10"/>
  <c r="B10" i="10"/>
  <c r="D9" i="10"/>
  <c r="P6" i="10" s="1"/>
  <c r="C9" i="10"/>
  <c r="B9" i="10"/>
  <c r="N4" i="10" s="1"/>
  <c r="E8" i="10"/>
  <c r="K8" i="10" s="1"/>
  <c r="E7" i="10"/>
  <c r="E6" i="10"/>
  <c r="K6" i="10" s="1"/>
  <c r="E5" i="10"/>
  <c r="H5" i="10" s="1"/>
  <c r="E4" i="10"/>
  <c r="K4" i="10" s="1"/>
  <c r="U27" i="4"/>
  <c r="T27" i="4"/>
  <c r="S27" i="4"/>
  <c r="R27" i="4"/>
  <c r="M27" i="4"/>
  <c r="L27" i="4"/>
  <c r="K27" i="4"/>
  <c r="J27" i="4"/>
  <c r="E27" i="4"/>
  <c r="D27" i="4"/>
  <c r="C27" i="4"/>
  <c r="B27" i="4"/>
  <c r="C26" i="4"/>
  <c r="U25" i="4"/>
  <c r="T25" i="4"/>
  <c r="S25" i="4"/>
  <c r="R25" i="4"/>
  <c r="M25" i="4"/>
  <c r="L25" i="4"/>
  <c r="K25" i="4"/>
  <c r="J25" i="4"/>
  <c r="E25" i="4"/>
  <c r="D25" i="4"/>
  <c r="C25" i="4"/>
  <c r="B25" i="4"/>
  <c r="U24" i="4"/>
  <c r="T24" i="4"/>
  <c r="S24" i="4"/>
  <c r="R24" i="4"/>
  <c r="M24" i="4"/>
  <c r="L24" i="4"/>
  <c r="K24" i="4"/>
  <c r="J24" i="4"/>
  <c r="E24" i="4"/>
  <c r="D24" i="4"/>
  <c r="C24" i="4"/>
  <c r="B24" i="4"/>
  <c r="U23" i="4"/>
  <c r="T23" i="4"/>
  <c r="S23" i="4"/>
  <c r="R23" i="4"/>
  <c r="M23" i="4"/>
  <c r="L23" i="4"/>
  <c r="K23" i="4"/>
  <c r="J23" i="4"/>
  <c r="E23" i="4"/>
  <c r="D23" i="4"/>
  <c r="C23" i="4"/>
  <c r="B23" i="4"/>
  <c r="U22" i="4"/>
  <c r="T22" i="4"/>
  <c r="S22" i="4"/>
  <c r="R22" i="4"/>
  <c r="M22" i="4"/>
  <c r="L22" i="4"/>
  <c r="K22" i="4"/>
  <c r="J22" i="4"/>
  <c r="E22" i="4"/>
  <c r="D22" i="4"/>
  <c r="C22" i="4"/>
  <c r="B22" i="4"/>
  <c r="U21" i="4"/>
  <c r="T21" i="4"/>
  <c r="S21" i="4"/>
  <c r="R21" i="4"/>
  <c r="M21" i="4"/>
  <c r="L21" i="4"/>
  <c r="K21" i="4"/>
  <c r="J21" i="4"/>
  <c r="O21" i="4" s="1"/>
  <c r="E21" i="4"/>
  <c r="D21" i="4"/>
  <c r="C21" i="4"/>
  <c r="B21" i="4"/>
  <c r="V17" i="4"/>
  <c r="T17" i="4"/>
  <c r="S17" i="4"/>
  <c r="L17" i="4"/>
  <c r="F17" i="4"/>
  <c r="V16" i="4"/>
  <c r="S16" i="4"/>
  <c r="K16" i="4"/>
  <c r="D16" i="4"/>
  <c r="U15" i="4"/>
  <c r="R15" i="4"/>
  <c r="N15" i="4"/>
  <c r="J15" i="4"/>
  <c r="D15" i="4"/>
  <c r="C15" i="4"/>
  <c r="T14" i="4"/>
  <c r="N14" i="4"/>
  <c r="M14" i="4"/>
  <c r="F14" i="4"/>
  <c r="D14" i="4"/>
  <c r="C14" i="4"/>
  <c r="B14" i="4"/>
  <c r="S13" i="4"/>
  <c r="N13" i="4"/>
  <c r="M13" i="4"/>
  <c r="L13" i="4"/>
  <c r="D13" i="4"/>
  <c r="D18" i="4" s="1"/>
  <c r="C13" i="4"/>
  <c r="B13" i="4"/>
  <c r="V10" i="4"/>
  <c r="U10" i="4"/>
  <c r="T10" i="4"/>
  <c r="S10" i="4"/>
  <c r="R10" i="4"/>
  <c r="N10" i="4"/>
  <c r="M10" i="4"/>
  <c r="L10" i="4"/>
  <c r="K10" i="4"/>
  <c r="J10" i="4"/>
  <c r="F10" i="4"/>
  <c r="E10" i="4"/>
  <c r="D10" i="4"/>
  <c r="C10" i="4"/>
  <c r="B10" i="4"/>
  <c r="V9" i="4"/>
  <c r="V13" i="4" s="1"/>
  <c r="U9" i="4"/>
  <c r="T9" i="4"/>
  <c r="T26" i="4" s="1"/>
  <c r="S9" i="4"/>
  <c r="S26" i="4" s="1"/>
  <c r="R9" i="4"/>
  <c r="M26" i="4"/>
  <c r="N9" i="4"/>
  <c r="N16" i="4" s="1"/>
  <c r="M9" i="4"/>
  <c r="M15" i="4" s="1"/>
  <c r="L9" i="4"/>
  <c r="L14" i="4" s="1"/>
  <c r="K9" i="4"/>
  <c r="J9" i="4"/>
  <c r="J26" i="4" s="1"/>
  <c r="B26" i="4"/>
  <c r="F9" i="4"/>
  <c r="E9" i="4"/>
  <c r="E16" i="4" s="1"/>
  <c r="D9" i="4"/>
  <c r="D17" i="4" s="1"/>
  <c r="C9" i="4"/>
  <c r="C16" i="4" s="1"/>
  <c r="B9" i="4"/>
  <c r="B15" i="4" s="1"/>
  <c r="U27" i="3"/>
  <c r="T27" i="3"/>
  <c r="S27" i="3"/>
  <c r="R27" i="3"/>
  <c r="M27" i="3"/>
  <c r="L27" i="3"/>
  <c r="K27" i="3"/>
  <c r="J27" i="3"/>
  <c r="D27" i="3"/>
  <c r="C27" i="3"/>
  <c r="B27" i="3"/>
  <c r="U26" i="3"/>
  <c r="R26" i="3"/>
  <c r="U25" i="3"/>
  <c r="T25" i="3"/>
  <c r="S25" i="3"/>
  <c r="R25" i="3"/>
  <c r="M25" i="3"/>
  <c r="L25" i="3"/>
  <c r="K25" i="3"/>
  <c r="J25" i="3"/>
  <c r="D25" i="3"/>
  <c r="C25" i="3"/>
  <c r="B25" i="3"/>
  <c r="U24" i="3"/>
  <c r="T24" i="3"/>
  <c r="S24" i="3"/>
  <c r="R24" i="3"/>
  <c r="M24" i="3"/>
  <c r="L24" i="3"/>
  <c r="K24" i="3"/>
  <c r="J24" i="3"/>
  <c r="D24" i="3"/>
  <c r="C24" i="3"/>
  <c r="B24" i="3"/>
  <c r="U23" i="3"/>
  <c r="T23" i="3"/>
  <c r="S23" i="3"/>
  <c r="R23" i="3"/>
  <c r="M23" i="3"/>
  <c r="L23" i="3"/>
  <c r="K23" i="3"/>
  <c r="J23" i="3"/>
  <c r="D23" i="3"/>
  <c r="C23" i="3"/>
  <c r="B23" i="3"/>
  <c r="U22" i="3"/>
  <c r="T22" i="3"/>
  <c r="S22" i="3"/>
  <c r="R22" i="3"/>
  <c r="M22" i="3"/>
  <c r="L22" i="3"/>
  <c r="K22" i="3"/>
  <c r="J22" i="3"/>
  <c r="D22" i="3"/>
  <c r="C22" i="3"/>
  <c r="B22" i="3"/>
  <c r="U21" i="3"/>
  <c r="T21" i="3"/>
  <c r="S21" i="3"/>
  <c r="R21" i="3"/>
  <c r="M21" i="3"/>
  <c r="L21" i="3"/>
  <c r="K21" i="3"/>
  <c r="J21" i="3"/>
  <c r="D21" i="3"/>
  <c r="C21" i="3"/>
  <c r="B21" i="3"/>
  <c r="F18" i="3"/>
  <c r="V17" i="3"/>
  <c r="R17" i="3"/>
  <c r="F17" i="3"/>
  <c r="D17" i="3"/>
  <c r="R16" i="3"/>
  <c r="N16" i="3"/>
  <c r="M16" i="3"/>
  <c r="F16" i="3"/>
  <c r="D16" i="3"/>
  <c r="B16" i="3"/>
  <c r="V15" i="3"/>
  <c r="R15" i="3"/>
  <c r="N15" i="3"/>
  <c r="L15" i="3"/>
  <c r="V14" i="3"/>
  <c r="U14" i="3"/>
  <c r="M14" i="3"/>
  <c r="F14" i="3"/>
  <c r="V13" i="3"/>
  <c r="R13" i="3"/>
  <c r="F13" i="3"/>
  <c r="D13" i="3"/>
  <c r="V10" i="3"/>
  <c r="U10" i="3"/>
  <c r="T10" i="3"/>
  <c r="S10" i="3"/>
  <c r="R10" i="3"/>
  <c r="N10" i="3"/>
  <c r="M10" i="3"/>
  <c r="L10" i="3"/>
  <c r="K10" i="3"/>
  <c r="J10" i="3"/>
  <c r="F10" i="3"/>
  <c r="D10" i="3"/>
  <c r="C10" i="3"/>
  <c r="B10" i="3"/>
  <c r="V9" i="3"/>
  <c r="V16" i="3" s="1"/>
  <c r="U9" i="3"/>
  <c r="U15" i="3" s="1"/>
  <c r="T9" i="3"/>
  <c r="S9" i="3"/>
  <c r="S17" i="3" s="1"/>
  <c r="R9" i="3"/>
  <c r="R14" i="3" s="1"/>
  <c r="N9" i="3"/>
  <c r="N17" i="3" s="1"/>
  <c r="M9" i="3"/>
  <c r="L9" i="3"/>
  <c r="L26" i="3" s="1"/>
  <c r="K9" i="3"/>
  <c r="K26" i="3" s="1"/>
  <c r="J9" i="3"/>
  <c r="D26" i="3"/>
  <c r="F9" i="3"/>
  <c r="F15" i="3" s="1"/>
  <c r="D9" i="3"/>
  <c r="D14" i="3" s="1"/>
  <c r="C9" i="3"/>
  <c r="C17" i="3" s="1"/>
  <c r="B9" i="3"/>
  <c r="B17" i="3" s="1"/>
  <c r="F30" i="2"/>
  <c r="E30" i="2"/>
  <c r="D30" i="2"/>
  <c r="C30" i="2"/>
  <c r="B30" i="2"/>
  <c r="E29" i="2"/>
  <c r="D29" i="2"/>
  <c r="C29" i="2"/>
  <c r="F28" i="2"/>
  <c r="E28" i="2"/>
  <c r="D28" i="2"/>
  <c r="C28" i="2"/>
  <c r="B28" i="2"/>
  <c r="F27" i="2"/>
  <c r="E27" i="2"/>
  <c r="D27" i="2"/>
  <c r="C27" i="2"/>
  <c r="B27" i="2"/>
  <c r="F26" i="2"/>
  <c r="E26" i="2"/>
  <c r="D26" i="2"/>
  <c r="C26" i="2"/>
  <c r="B26" i="2"/>
  <c r="F25" i="2"/>
  <c r="E25" i="2"/>
  <c r="D25" i="2"/>
  <c r="C25" i="2"/>
  <c r="B25" i="2"/>
  <c r="F24" i="2"/>
  <c r="E24" i="2"/>
  <c r="D24" i="2"/>
  <c r="C24" i="2"/>
  <c r="B24" i="2"/>
  <c r="E21" i="2"/>
  <c r="F20" i="2"/>
  <c r="B20" i="2"/>
  <c r="E19" i="2"/>
  <c r="D19" i="2"/>
  <c r="C19" i="2"/>
  <c r="E18" i="2"/>
  <c r="D18" i="2"/>
  <c r="C18" i="2"/>
  <c r="B18" i="2"/>
  <c r="E17" i="2"/>
  <c r="E16" i="2"/>
  <c r="D16" i="2"/>
  <c r="C16" i="2"/>
  <c r="B16" i="2"/>
  <c r="F13" i="2"/>
  <c r="E13" i="2"/>
  <c r="D13" i="2"/>
  <c r="C13" i="2"/>
  <c r="B13" i="2"/>
  <c r="F12" i="2"/>
  <c r="F17" i="2" s="1"/>
  <c r="E12" i="2"/>
  <c r="E20" i="2" s="1"/>
  <c r="D12" i="2"/>
  <c r="D17" i="2" s="1"/>
  <c r="C12" i="2"/>
  <c r="C17" i="2" s="1"/>
  <c r="B12" i="2"/>
  <c r="M27" i="7"/>
  <c r="R27" i="7" s="1"/>
  <c r="L27" i="7"/>
  <c r="K27" i="7"/>
  <c r="J27" i="7"/>
  <c r="E27" i="7"/>
  <c r="D27" i="7"/>
  <c r="C27" i="7"/>
  <c r="B27" i="7"/>
  <c r="B26" i="7"/>
  <c r="M25" i="7"/>
  <c r="L25" i="7"/>
  <c r="K25" i="7"/>
  <c r="J25" i="7"/>
  <c r="E25" i="7"/>
  <c r="D25" i="7"/>
  <c r="C25" i="7"/>
  <c r="B25" i="7"/>
  <c r="M24" i="7"/>
  <c r="L24" i="7"/>
  <c r="Q24" i="7" s="1"/>
  <c r="K24" i="7"/>
  <c r="J24" i="7"/>
  <c r="E24" i="7"/>
  <c r="D24" i="7"/>
  <c r="C24" i="7"/>
  <c r="P24" i="7" s="1"/>
  <c r="B24" i="7"/>
  <c r="M23" i="7"/>
  <c r="L23" i="7"/>
  <c r="Q23" i="7" s="1"/>
  <c r="K23" i="7"/>
  <c r="J23" i="7"/>
  <c r="O23" i="7" s="1"/>
  <c r="E23" i="7"/>
  <c r="R23" i="7" s="1"/>
  <c r="D23" i="7"/>
  <c r="C23" i="7"/>
  <c r="B23" i="7"/>
  <c r="M22" i="7"/>
  <c r="L22" i="7"/>
  <c r="K22" i="7"/>
  <c r="J22" i="7"/>
  <c r="E22" i="7"/>
  <c r="D22" i="7"/>
  <c r="C22" i="7"/>
  <c r="B22" i="7"/>
  <c r="M21" i="7"/>
  <c r="L21" i="7"/>
  <c r="K21" i="7"/>
  <c r="P21" i="7" s="1"/>
  <c r="J21" i="7"/>
  <c r="E21" i="7"/>
  <c r="D21" i="7"/>
  <c r="Q21" i="7" s="1"/>
  <c r="C21" i="7"/>
  <c r="B21" i="7"/>
  <c r="M17" i="7"/>
  <c r="K17" i="7"/>
  <c r="D17" i="7"/>
  <c r="C17" i="7"/>
  <c r="M16" i="7"/>
  <c r="F16" i="7"/>
  <c r="D16" i="7"/>
  <c r="C16" i="7"/>
  <c r="L15" i="7"/>
  <c r="K15" i="7"/>
  <c r="F15" i="7"/>
  <c r="E15" i="7"/>
  <c r="D15" i="7"/>
  <c r="M14" i="7"/>
  <c r="K14" i="7"/>
  <c r="F14" i="7"/>
  <c r="E14" i="7"/>
  <c r="B14" i="7"/>
  <c r="N13" i="7"/>
  <c r="M13" i="7"/>
  <c r="K13" i="7"/>
  <c r="N10" i="7"/>
  <c r="M10" i="7"/>
  <c r="L10" i="7"/>
  <c r="K10" i="7"/>
  <c r="J10" i="7"/>
  <c r="F10" i="7"/>
  <c r="E10" i="7"/>
  <c r="D10" i="7"/>
  <c r="C10" i="7"/>
  <c r="B10" i="7"/>
  <c r="N9" i="7"/>
  <c r="N15" i="7" s="1"/>
  <c r="M9" i="7"/>
  <c r="M15" i="7" s="1"/>
  <c r="L9" i="7"/>
  <c r="L16" i="7" s="1"/>
  <c r="K9" i="7"/>
  <c r="J9" i="7"/>
  <c r="J16" i="7" s="1"/>
  <c r="F9" i="7"/>
  <c r="F17" i="7" s="1"/>
  <c r="E9" i="7"/>
  <c r="E13" i="7" s="1"/>
  <c r="D9" i="7"/>
  <c r="D14" i="7" s="1"/>
  <c r="C9" i="7"/>
  <c r="B9" i="7"/>
  <c r="B17" i="7" s="1"/>
  <c r="O25" i="7" l="1"/>
  <c r="Z22" i="4"/>
  <c r="AA22" i="4" s="1"/>
  <c r="R22" i="7"/>
  <c r="P27" i="7"/>
  <c r="AB23" i="3"/>
  <c r="R25" i="7"/>
  <c r="AB22" i="3"/>
  <c r="AC23" i="3"/>
  <c r="AB21" i="3"/>
  <c r="AA24" i="3"/>
  <c r="Z23" i="4"/>
  <c r="AA23" i="4" s="1"/>
  <c r="O24" i="4"/>
  <c r="R21" i="7"/>
  <c r="Q22" i="7"/>
  <c r="AC21" i="3"/>
  <c r="Z22" i="3"/>
  <c r="AB27" i="3"/>
  <c r="O27" i="4"/>
  <c r="N10" i="10"/>
  <c r="K13" i="3"/>
  <c r="K17" i="3"/>
  <c r="AA25" i="3"/>
  <c r="K15" i="3"/>
  <c r="AB24" i="3"/>
  <c r="AC25" i="3"/>
  <c r="AC22" i="3"/>
  <c r="Y23" i="3"/>
  <c r="Z24" i="3"/>
  <c r="AA22" i="3"/>
  <c r="AC24" i="3"/>
  <c r="AC27" i="3"/>
  <c r="Y27" i="3"/>
  <c r="AB25" i="3"/>
  <c r="H4" i="10"/>
  <c r="I24" i="10"/>
  <c r="J24" i="10"/>
  <c r="I5" i="10"/>
  <c r="I17" i="10"/>
  <c r="K5" i="10"/>
  <c r="I4" i="10"/>
  <c r="J4" i="10"/>
  <c r="J14" i="10"/>
  <c r="Z25" i="4"/>
  <c r="AA25" i="4" s="1"/>
  <c r="W23" i="4"/>
  <c r="Z24" i="4"/>
  <c r="AA24" i="4" s="1"/>
  <c r="Z21" i="4"/>
  <c r="AA21" i="4" s="1"/>
  <c r="O22" i="4"/>
  <c r="W22" i="4"/>
  <c r="Z27" i="4"/>
  <c r="AA27" i="4" s="1"/>
  <c r="O23" i="4"/>
  <c r="O25" i="4"/>
  <c r="O26" i="4"/>
  <c r="W27" i="4"/>
  <c r="P23" i="7"/>
  <c r="O22" i="7"/>
  <c r="R24" i="7"/>
  <c r="P25" i="7"/>
  <c r="P22" i="7"/>
  <c r="O24" i="7"/>
  <c r="Q25" i="7"/>
  <c r="O21" i="7"/>
  <c r="Q27" i="7"/>
  <c r="Y25" i="3"/>
  <c r="AA21" i="3"/>
  <c r="Y22" i="3"/>
  <c r="Z23" i="3"/>
  <c r="Y24" i="3"/>
  <c r="Z27" i="3"/>
  <c r="AA23" i="3"/>
  <c r="Z25" i="3"/>
  <c r="AA27" i="3"/>
  <c r="Z21" i="3"/>
  <c r="P7" i="10"/>
  <c r="O36" i="10"/>
  <c r="O34" i="10"/>
  <c r="O33" i="10"/>
  <c r="N14" i="10"/>
  <c r="P9" i="10"/>
  <c r="P36" i="10"/>
  <c r="P34" i="10"/>
  <c r="P33" i="10"/>
  <c r="P5" i="10"/>
  <c r="J26" i="10"/>
  <c r="N15" i="10"/>
  <c r="H6" i="10"/>
  <c r="H8" i="10"/>
  <c r="N16" i="10"/>
  <c r="O4" i="10"/>
  <c r="I6" i="10"/>
  <c r="I8" i="10"/>
  <c r="P4" i="10"/>
  <c r="J6" i="10"/>
  <c r="P8" i="10"/>
  <c r="I14" i="10"/>
  <c r="I26" i="10"/>
  <c r="E9" i="10"/>
  <c r="K9" i="10" s="1"/>
  <c r="N36" i="10"/>
  <c r="N34" i="10"/>
  <c r="N33" i="10"/>
  <c r="B21" i="2"/>
  <c r="M18" i="7"/>
  <c r="T15" i="3"/>
  <c r="T26" i="3"/>
  <c r="AB26" i="3" s="1"/>
  <c r="T17" i="3"/>
  <c r="T13" i="3"/>
  <c r="T18" i="3" s="1"/>
  <c r="O16" i="10"/>
  <c r="O19" i="10"/>
  <c r="O17" i="10"/>
  <c r="O18" i="10"/>
  <c r="O14" i="10"/>
  <c r="O15" i="10"/>
  <c r="K26" i="7"/>
  <c r="K16" i="7"/>
  <c r="K18" i="7" s="1"/>
  <c r="L13" i="7"/>
  <c r="J14" i="7"/>
  <c r="E16" i="7"/>
  <c r="E18" i="7" s="1"/>
  <c r="E17" i="7"/>
  <c r="D26" i="7"/>
  <c r="B29" i="2"/>
  <c r="B19" i="2"/>
  <c r="B17" i="2"/>
  <c r="F16" i="2"/>
  <c r="K13" i="4"/>
  <c r="K14" i="4"/>
  <c r="K15" i="4"/>
  <c r="K17" i="4"/>
  <c r="U26" i="4"/>
  <c r="U13" i="4"/>
  <c r="U14" i="4"/>
  <c r="U16" i="4"/>
  <c r="U17" i="4"/>
  <c r="E13" i="4"/>
  <c r="E17" i="4"/>
  <c r="W21" i="4"/>
  <c r="W25" i="4"/>
  <c r="J15" i="7"/>
  <c r="L26" i="7"/>
  <c r="O27" i="7"/>
  <c r="R18" i="3"/>
  <c r="B13" i="7"/>
  <c r="C15" i="7"/>
  <c r="C26" i="7"/>
  <c r="C13" i="7"/>
  <c r="L14" i="7"/>
  <c r="L17" i="7"/>
  <c r="M26" i="7"/>
  <c r="C14" i="3"/>
  <c r="C26" i="3"/>
  <c r="C16" i="3"/>
  <c r="M17" i="3"/>
  <c r="M13" i="3"/>
  <c r="M18" i="3" s="1"/>
  <c r="M15" i="3"/>
  <c r="S13" i="3"/>
  <c r="C15" i="3"/>
  <c r="W24" i="4"/>
  <c r="V18" i="3"/>
  <c r="K26" i="4"/>
  <c r="J15" i="3"/>
  <c r="J26" i="3"/>
  <c r="Z26" i="3" s="1"/>
  <c r="J16" i="3"/>
  <c r="J17" i="3"/>
  <c r="J13" i="3"/>
  <c r="T14" i="3"/>
  <c r="D13" i="7"/>
  <c r="D18" i="7" s="1"/>
  <c r="F18" i="2"/>
  <c r="F29" i="2"/>
  <c r="F19" i="2"/>
  <c r="E26" i="4"/>
  <c r="E14" i="4"/>
  <c r="E15" i="4"/>
  <c r="L26" i="4"/>
  <c r="E26" i="7"/>
  <c r="C14" i="7"/>
  <c r="N14" i="7"/>
  <c r="N16" i="7"/>
  <c r="N18" i="7" s="1"/>
  <c r="N17" i="7"/>
  <c r="F13" i="7"/>
  <c r="F18" i="7" s="1"/>
  <c r="B15" i="7"/>
  <c r="B16" i="7"/>
  <c r="C13" i="3"/>
  <c r="J14" i="3"/>
  <c r="M26" i="3"/>
  <c r="AC26" i="3" s="1"/>
  <c r="F13" i="4"/>
  <c r="F18" i="4" s="1"/>
  <c r="F15" i="4"/>
  <c r="F16" i="4"/>
  <c r="R17" i="4"/>
  <c r="R13" i="4"/>
  <c r="R18" i="4" s="1"/>
  <c r="R14" i="4"/>
  <c r="R16" i="4"/>
  <c r="R26" i="4"/>
  <c r="J17" i="7"/>
  <c r="J26" i="7"/>
  <c r="O26" i="7" s="1"/>
  <c r="J13" i="7"/>
  <c r="S14" i="3"/>
  <c r="S15" i="3"/>
  <c r="S16" i="3"/>
  <c r="S26" i="3"/>
  <c r="AA26" i="3" s="1"/>
  <c r="D18" i="3"/>
  <c r="T16" i="3"/>
  <c r="K14" i="3"/>
  <c r="B26" i="3"/>
  <c r="S15" i="4"/>
  <c r="T16" i="4"/>
  <c r="J17" i="4"/>
  <c r="U13" i="3"/>
  <c r="L14" i="3"/>
  <c r="B15" i="3"/>
  <c r="U17" i="3"/>
  <c r="S14" i="4"/>
  <c r="S18" i="4" s="1"/>
  <c r="T15" i="4"/>
  <c r="J16" i="4"/>
  <c r="K7" i="10"/>
  <c r="J7" i="10"/>
  <c r="I7" i="10"/>
  <c r="H7" i="10"/>
  <c r="C20" i="2"/>
  <c r="C21" i="2" s="1"/>
  <c r="L13" i="3"/>
  <c r="L18" i="3" s="1"/>
  <c r="B14" i="3"/>
  <c r="N14" i="3"/>
  <c r="D15" i="3"/>
  <c r="U16" i="3"/>
  <c r="L17" i="3"/>
  <c r="T13" i="4"/>
  <c r="J14" i="4"/>
  <c r="V15" i="4"/>
  <c r="L16" i="4"/>
  <c r="B17" i="4"/>
  <c r="M17" i="4"/>
  <c r="D26" i="4"/>
  <c r="D20" i="2"/>
  <c r="D21" i="2" s="1"/>
  <c r="K16" i="3"/>
  <c r="J13" i="4"/>
  <c r="V14" i="4"/>
  <c r="V18" i="4" s="1"/>
  <c r="L15" i="4"/>
  <c r="L18" i="4" s="1"/>
  <c r="B16" i="4"/>
  <c r="B18" i="4" s="1"/>
  <c r="M16" i="4"/>
  <c r="M18" i="4" s="1"/>
  <c r="C17" i="4"/>
  <c r="C18" i="4" s="1"/>
  <c r="N17" i="4"/>
  <c r="N18" i="4" s="1"/>
  <c r="B13" i="3"/>
  <c r="N13" i="3"/>
  <c r="N18" i="3" s="1"/>
  <c r="L16" i="3"/>
  <c r="J18" i="10"/>
  <c r="I18" i="10"/>
  <c r="H18" i="10"/>
  <c r="J5" i="10"/>
  <c r="E10" i="10"/>
  <c r="D19" i="10"/>
  <c r="P15" i="10" s="1"/>
  <c r="E22" i="21"/>
  <c r="N9" i="10"/>
  <c r="D20" i="10"/>
  <c r="J20" i="10" s="1"/>
  <c r="N5" i="10"/>
  <c r="O9" i="10"/>
  <c r="H16" i="10"/>
  <c r="H25" i="10"/>
  <c r="C22" i="19"/>
  <c r="K21" i="20"/>
  <c r="O5" i="10"/>
  <c r="N6" i="10"/>
  <c r="J8" i="10"/>
  <c r="H15" i="10"/>
  <c r="I16" i="10"/>
  <c r="J17" i="10"/>
  <c r="N18" i="10"/>
  <c r="I25" i="10"/>
  <c r="D27" i="10"/>
  <c r="J27" i="10" s="1"/>
  <c r="C21" i="19"/>
  <c r="D22" i="19"/>
  <c r="E23" i="20"/>
  <c r="C10" i="20"/>
  <c r="O6" i="10"/>
  <c r="N7" i="10"/>
  <c r="I15" i="10"/>
  <c r="N17" i="10"/>
  <c r="E22" i="19"/>
  <c r="M21" i="20"/>
  <c r="D10" i="20"/>
  <c r="O7" i="10"/>
  <c r="N8" i="10"/>
  <c r="E21" i="19"/>
  <c r="E24" i="20"/>
  <c r="O8" i="10"/>
  <c r="C22" i="21"/>
  <c r="D22" i="20"/>
  <c r="D22" i="21"/>
  <c r="E21" i="21"/>
  <c r="C21" i="20"/>
  <c r="C23" i="20"/>
  <c r="E22" i="20"/>
  <c r="D23" i="20"/>
  <c r="C21" i="21"/>
  <c r="E21" i="20"/>
  <c r="F10" i="20"/>
  <c r="D21" i="20"/>
  <c r="C22" i="20"/>
  <c r="D21" i="21"/>
  <c r="K18" i="3" l="1"/>
  <c r="Q7" i="10"/>
  <c r="H20" i="10"/>
  <c r="Q6" i="10"/>
  <c r="H27" i="10"/>
  <c r="Q9" i="10"/>
  <c r="Q4" i="10"/>
  <c r="Q36" i="10"/>
  <c r="Q34" i="10"/>
  <c r="Q33" i="10"/>
  <c r="H9" i="10"/>
  <c r="Q8" i="10"/>
  <c r="I20" i="10"/>
  <c r="I9" i="10"/>
  <c r="Q5" i="10"/>
  <c r="J9" i="10"/>
  <c r="M21" i="19"/>
  <c r="K21" i="19"/>
  <c r="E10" i="20"/>
  <c r="E25" i="20" s="1"/>
  <c r="L21" i="19"/>
  <c r="C24" i="20"/>
  <c r="D24" i="20"/>
  <c r="F9" i="20"/>
  <c r="C18" i="3"/>
  <c r="Y26" i="3"/>
  <c r="C18" i="7"/>
  <c r="K18" i="4"/>
  <c r="I19" i="10"/>
  <c r="P18" i="10"/>
  <c r="L21" i="20"/>
  <c r="U18" i="3"/>
  <c r="B18" i="7"/>
  <c r="U18" i="4"/>
  <c r="F21" i="2"/>
  <c r="L18" i="7"/>
  <c r="K10" i="10"/>
  <c r="I10" i="10"/>
  <c r="H10" i="10"/>
  <c r="R26" i="7"/>
  <c r="Q26" i="7"/>
  <c r="T18" i="4"/>
  <c r="B18" i="3"/>
  <c r="I27" i="10"/>
  <c r="J10" i="10"/>
  <c r="J18" i="3"/>
  <c r="S18" i="3"/>
  <c r="P26" i="7"/>
  <c r="P19" i="10"/>
  <c r="J19" i="10"/>
  <c r="H19" i="10"/>
  <c r="P14" i="10"/>
  <c r="P16" i="10"/>
  <c r="P17" i="10"/>
  <c r="W26" i="4"/>
  <c r="Z26" i="4"/>
  <c r="AA26" i="4" s="1"/>
  <c r="J18" i="4"/>
  <c r="J18" i="7"/>
  <c r="E18" i="4"/>
  <c r="D25" i="20"/>
  <c r="C25" i="20"/>
  <c r="M22" i="20" l="1"/>
  <c r="C26" i="20"/>
  <c r="K22" i="20"/>
  <c r="M22" i="19"/>
  <c r="D23" i="21"/>
  <c r="C23" i="19"/>
  <c r="E23" i="21"/>
  <c r="K22" i="19"/>
  <c r="D23" i="19"/>
  <c r="U21" i="19"/>
  <c r="E23" i="19"/>
  <c r="K21" i="21"/>
  <c r="L22" i="20"/>
  <c r="L22" i="19"/>
  <c r="L21" i="21"/>
  <c r="S21" i="19"/>
  <c r="M21" i="21"/>
  <c r="C10" i="21"/>
  <c r="T21" i="19"/>
  <c r="D26" i="20"/>
  <c r="D9" i="20"/>
  <c r="C9" i="20"/>
  <c r="C23" i="21"/>
  <c r="F10" i="19"/>
  <c r="C10" i="19"/>
  <c r="E26" i="20"/>
  <c r="E9" i="20"/>
  <c r="C25" i="19" l="1"/>
  <c r="L22" i="21"/>
  <c r="F9" i="19"/>
  <c r="E24" i="21"/>
  <c r="F10" i="21"/>
  <c r="C25" i="21" s="1"/>
  <c r="U22" i="19"/>
  <c r="U21" i="21"/>
  <c r="E14" i="20"/>
  <c r="E13" i="20"/>
  <c r="E27" i="20"/>
  <c r="E17" i="20"/>
  <c r="E15" i="20"/>
  <c r="E16" i="20"/>
  <c r="K22" i="21"/>
  <c r="C13" i="20"/>
  <c r="C27" i="20"/>
  <c r="C14" i="20"/>
  <c r="C16" i="20"/>
  <c r="C15" i="20"/>
  <c r="L23" i="19"/>
  <c r="K23" i="20"/>
  <c r="D10" i="21"/>
  <c r="C24" i="19"/>
  <c r="D13" i="20"/>
  <c r="D17" i="20"/>
  <c r="D15" i="20"/>
  <c r="D27" i="20"/>
  <c r="D16" i="20"/>
  <c r="D14" i="20"/>
  <c r="M23" i="19"/>
  <c r="L23" i="20"/>
  <c r="M22" i="21"/>
  <c r="E10" i="19"/>
  <c r="E25" i="19" s="1"/>
  <c r="E10" i="21"/>
  <c r="D24" i="19"/>
  <c r="D10" i="19"/>
  <c r="D25" i="19" s="1"/>
  <c r="F9" i="21"/>
  <c r="E9" i="21"/>
  <c r="M10" i="20"/>
  <c r="C17" i="20"/>
  <c r="M23" i="20"/>
  <c r="E24" i="19"/>
  <c r="C24" i="21"/>
  <c r="K10" i="19"/>
  <c r="N10" i="19"/>
  <c r="S22" i="19"/>
  <c r="S21" i="21"/>
  <c r="D24" i="21"/>
  <c r="K23" i="19"/>
  <c r="T22" i="19"/>
  <c r="T21" i="21"/>
  <c r="D25" i="21" l="1"/>
  <c r="C26" i="19"/>
  <c r="E18" i="20"/>
  <c r="E15" i="21"/>
  <c r="E27" i="21"/>
  <c r="E14" i="21"/>
  <c r="E13" i="21"/>
  <c r="E16" i="21"/>
  <c r="M24" i="19"/>
  <c r="N10" i="21"/>
  <c r="M10" i="21"/>
  <c r="K10" i="21"/>
  <c r="M9" i="19"/>
  <c r="M16" i="19" s="1"/>
  <c r="N9" i="19"/>
  <c r="N9" i="20"/>
  <c r="K23" i="21"/>
  <c r="C18" i="20"/>
  <c r="K24" i="20"/>
  <c r="K10" i="20"/>
  <c r="L24" i="20"/>
  <c r="L10" i="20"/>
  <c r="K25" i="19"/>
  <c r="K24" i="19"/>
  <c r="M24" i="20"/>
  <c r="C26" i="21"/>
  <c r="C9" i="21"/>
  <c r="L23" i="21"/>
  <c r="L24" i="19"/>
  <c r="N10" i="20"/>
  <c r="M25" i="20" s="1"/>
  <c r="D26" i="21"/>
  <c r="M23" i="21"/>
  <c r="U23" i="19"/>
  <c r="V10" i="19"/>
  <c r="U10" i="19"/>
  <c r="T10" i="19"/>
  <c r="E26" i="21"/>
  <c r="E17" i="21"/>
  <c r="M10" i="19"/>
  <c r="M25" i="19" s="1"/>
  <c r="D18" i="20"/>
  <c r="S22" i="21"/>
  <c r="D26" i="19"/>
  <c r="D9" i="19"/>
  <c r="D9" i="21"/>
  <c r="S23" i="19"/>
  <c r="E25" i="21"/>
  <c r="T22" i="21"/>
  <c r="E26" i="19"/>
  <c r="E9" i="19"/>
  <c r="L10" i="19"/>
  <c r="L25" i="19" s="1"/>
  <c r="T23" i="19"/>
  <c r="U22" i="21"/>
  <c r="C9" i="19"/>
  <c r="C13" i="19" s="1"/>
  <c r="E17" i="19" l="1"/>
  <c r="E13" i="19"/>
  <c r="D17" i="19"/>
  <c r="D13" i="19"/>
  <c r="K25" i="21"/>
  <c r="M25" i="21"/>
  <c r="K25" i="20"/>
  <c r="E18" i="21"/>
  <c r="U25" i="19"/>
  <c r="U24" i="19"/>
  <c r="S23" i="21"/>
  <c r="M24" i="21"/>
  <c r="D16" i="21"/>
  <c r="D13" i="21"/>
  <c r="D14" i="21"/>
  <c r="D27" i="21"/>
  <c r="D15" i="21"/>
  <c r="D17" i="21"/>
  <c r="N9" i="21"/>
  <c r="L9" i="21"/>
  <c r="L16" i="21" s="1"/>
  <c r="M26" i="20"/>
  <c r="M9" i="20"/>
  <c r="T24" i="19"/>
  <c r="C17" i="19"/>
  <c r="C14" i="19"/>
  <c r="C15" i="19"/>
  <c r="C27" i="19"/>
  <c r="C16" i="19"/>
  <c r="D16" i="19"/>
  <c r="D27" i="19"/>
  <c r="D14" i="19"/>
  <c r="D15" i="19"/>
  <c r="L25" i="20"/>
  <c r="K26" i="19"/>
  <c r="K9" i="19"/>
  <c r="K17" i="19" s="1"/>
  <c r="M14" i="19"/>
  <c r="M27" i="19"/>
  <c r="M13" i="19"/>
  <c r="M15" i="19"/>
  <c r="S24" i="19"/>
  <c r="L24" i="21"/>
  <c r="L10" i="21"/>
  <c r="L25" i="21" s="1"/>
  <c r="S10" i="19"/>
  <c r="S25" i="19" s="1"/>
  <c r="C15" i="21"/>
  <c r="C13" i="21"/>
  <c r="C27" i="21"/>
  <c r="C14" i="21"/>
  <c r="C16" i="21"/>
  <c r="L26" i="19"/>
  <c r="L9" i="19"/>
  <c r="L17" i="19" s="1"/>
  <c r="C17" i="21"/>
  <c r="T23" i="21"/>
  <c r="K26" i="20"/>
  <c r="M26" i="19"/>
  <c r="M17" i="19"/>
  <c r="T25" i="19"/>
  <c r="T10" i="21"/>
  <c r="V10" i="21"/>
  <c r="E14" i="19"/>
  <c r="E27" i="19"/>
  <c r="E15" i="19"/>
  <c r="E16" i="19"/>
  <c r="V9" i="19"/>
  <c r="U23" i="21"/>
  <c r="K9" i="20"/>
  <c r="L26" i="20"/>
  <c r="L9" i="20"/>
  <c r="K24" i="21"/>
  <c r="E18" i="19" l="1"/>
  <c r="U26" i="19"/>
  <c r="K13" i="20"/>
  <c r="K27" i="20"/>
  <c r="K14" i="20"/>
  <c r="K15" i="20"/>
  <c r="K16" i="20"/>
  <c r="K17" i="20"/>
  <c r="L16" i="19"/>
  <c r="L27" i="19"/>
  <c r="L13" i="19"/>
  <c r="L14" i="19"/>
  <c r="L15" i="19"/>
  <c r="U10" i="21"/>
  <c r="U25" i="21" s="1"/>
  <c r="S24" i="21"/>
  <c r="T25" i="21"/>
  <c r="M15" i="20"/>
  <c r="M27" i="20"/>
  <c r="M13" i="20"/>
  <c r="M14" i="20"/>
  <c r="M16" i="20"/>
  <c r="K14" i="19"/>
  <c r="K27" i="19"/>
  <c r="K13" i="19"/>
  <c r="K15" i="19"/>
  <c r="K16" i="19"/>
  <c r="T24" i="21"/>
  <c r="M17" i="20"/>
  <c r="C18" i="19"/>
  <c r="U9" i="19"/>
  <c r="L27" i="20"/>
  <c r="L13" i="20"/>
  <c r="L14" i="20"/>
  <c r="L15" i="20"/>
  <c r="L16" i="20"/>
  <c r="S26" i="19"/>
  <c r="C18" i="21"/>
  <c r="D18" i="19"/>
  <c r="K26" i="21"/>
  <c r="K9" i="21"/>
  <c r="S9" i="19"/>
  <c r="S17" i="19" s="1"/>
  <c r="V9" i="21"/>
  <c r="L17" i="20"/>
  <c r="T26" i="19"/>
  <c r="T9" i="19"/>
  <c r="M18" i="19"/>
  <c r="L26" i="21"/>
  <c r="L17" i="21"/>
  <c r="D18" i="21"/>
  <c r="S10" i="21"/>
  <c r="S25" i="21" s="1"/>
  <c r="U24" i="21"/>
  <c r="M26" i="21"/>
  <c r="M9" i="21"/>
  <c r="M17" i="21" s="1"/>
  <c r="L14" i="21"/>
  <c r="L27" i="21"/>
  <c r="L13" i="21"/>
  <c r="L15" i="21"/>
  <c r="K18" i="19" l="1"/>
  <c r="M18" i="20"/>
  <c r="U26" i="21"/>
  <c r="S26" i="21"/>
  <c r="T26" i="21"/>
  <c r="T9" i="21"/>
  <c r="T17" i="21" s="1"/>
  <c r="L18" i="19"/>
  <c r="U13" i="19"/>
  <c r="U27" i="19"/>
  <c r="U14" i="19"/>
  <c r="U15" i="19"/>
  <c r="U16" i="19"/>
  <c r="S13" i="19"/>
  <c r="S27" i="19"/>
  <c r="S14" i="19"/>
  <c r="S15" i="19"/>
  <c r="S16" i="19"/>
  <c r="K18" i="20"/>
  <c r="M15" i="21"/>
  <c r="M13" i="21"/>
  <c r="M27" i="21"/>
  <c r="M14" i="21"/>
  <c r="M16" i="21"/>
  <c r="T17" i="19"/>
  <c r="T27" i="19"/>
  <c r="T13" i="19"/>
  <c r="T14" i="19"/>
  <c r="T15" i="19"/>
  <c r="T16" i="19"/>
  <c r="S9" i="21"/>
  <c r="S17" i="21" s="1"/>
  <c r="L18" i="20"/>
  <c r="K17" i="21"/>
  <c r="K27" i="21"/>
  <c r="K13" i="21"/>
  <c r="K14" i="21"/>
  <c r="K15" i="21"/>
  <c r="K16" i="21"/>
  <c r="U17" i="19"/>
  <c r="L18" i="21"/>
  <c r="U9" i="21"/>
  <c r="U18" i="19" l="1"/>
  <c r="S18" i="19"/>
  <c r="T18" i="19"/>
  <c r="K18" i="21"/>
  <c r="M18" i="21"/>
  <c r="U17" i="21"/>
  <c r="U27" i="21"/>
  <c r="U13" i="21"/>
  <c r="U14" i="21"/>
  <c r="U15" i="21"/>
  <c r="U16" i="21"/>
  <c r="T14" i="21"/>
  <c r="T27" i="21"/>
  <c r="T13" i="21"/>
  <c r="T15" i="21"/>
  <c r="T16" i="21"/>
  <c r="S27" i="21"/>
  <c r="S13" i="21"/>
  <c r="S14" i="21"/>
  <c r="S15" i="21"/>
  <c r="S16" i="21"/>
  <c r="U18" i="21" l="1"/>
  <c r="T18" i="21"/>
  <c r="S18" i="21"/>
</calcChain>
</file>

<file path=xl/sharedStrings.xml><?xml version="1.0" encoding="utf-8"?>
<sst xmlns="http://schemas.openxmlformats.org/spreadsheetml/2006/main" count="1756" uniqueCount="146">
  <si>
    <t>AGE_GRP</t>
  </si>
  <si>
    <t>ethnic_grp</t>
  </si>
  <si>
    <t>2. Potential II</t>
  </si>
  <si>
    <t>3. Recent OT</t>
  </si>
  <si>
    <t>4. Past OT</t>
  </si>
  <si>
    <t>5. Unknown to OT</t>
  </si>
  <si>
    <t>Grand Total</t>
  </si>
  <si>
    <t>Column Labels</t>
  </si>
  <si>
    <t>Sum of count_id</t>
  </si>
  <si>
    <t>Any</t>
  </si>
  <si>
    <t>DSS</t>
  </si>
  <si>
    <t>None</t>
  </si>
  <si>
    <t>Only DSS</t>
  </si>
  <si>
    <t>Only ORS</t>
  </si>
  <si>
    <t>DSS and CDA</t>
  </si>
  <si>
    <t>DSS and ORS</t>
  </si>
  <si>
    <t>CDA and ORS</t>
  </si>
  <si>
    <t>Only CDA</t>
  </si>
  <si>
    <t>Autistic Spectrum Disorder</t>
  </si>
  <si>
    <t>Intellectual</t>
  </si>
  <si>
    <t>S</t>
  </si>
  <si>
    <t>Disclaimers</t>
  </si>
  <si>
    <t xml:space="preserve">The results in this Excel workbook are not official statistics, they have been created for research purposes from the Integrated Data Infrastructure (IDI) managed by Statistics New Zealand. </t>
  </si>
  <si>
    <t>Access to the anonymised data used in this study was provided by Statistics NZ in accordance with security and confidentiality provisions of the Statistics Act 1975. Only people authorised by the Statistics Act 1975 are allowed to see data about a particular person, household, business or organisation and the results in this Excel workbook have been confidentialised to protect these groups from identification.</t>
  </si>
  <si>
    <t xml:space="preserve">Careful consideration has been given to the privacy, security and confidentiality issues associated with using administrative and survey data in the IDI. Further detail can be found in the Privacy impact assessment for the Integrated Data Infrastructure available from www.stats.govt.nz. </t>
  </si>
  <si>
    <t>The results are based in part on tax data supplied by Inland Revenue to Statistics NZ under the Tax Administration Act 1994. This tax data must be used only for statistical purposes, and no individual information may be published or disclosed in any other form, or provided to Inland Revenue for administrative or regulatory purposes.</t>
  </si>
  <si>
    <t xml:space="preserve">Any person who has had access to the unit-record data has certified that they have been shown, have read, and have understood section 81 of the Tax Administration Act 1994, which relates to secrecy. Any discussion of data limitations or weaknesses is in the context of using the IDI for statistical purposes, and is not related to the data's ability to support Inland Revenue's core operational requirements. </t>
  </si>
  <si>
    <r>
      <rPr>
        <b/>
        <sz val="10"/>
        <color theme="1"/>
        <rFont val="Roboto"/>
        <family val="2"/>
        <scheme val="minor"/>
      </rPr>
      <t xml:space="preserve">Findings and observations
</t>
    </r>
    <r>
      <rPr>
        <u/>
        <sz val="10"/>
        <color theme="1"/>
        <rFont val="Roboto"/>
        <family val="2"/>
        <scheme val="minor"/>
      </rPr>
      <t xml:space="preserve">Summary of tamariki who receive either DSS funding, ORS funding or a CDA
</t>
    </r>
    <r>
      <rPr>
        <sz val="10"/>
        <color theme="1"/>
        <rFont val="Roboto"/>
        <family val="2"/>
        <scheme val="minor"/>
      </rPr>
      <t xml:space="preserve">
1. </t>
    </r>
    <r>
      <rPr>
        <b/>
        <sz val="10"/>
        <color theme="1"/>
        <rFont val="Roboto"/>
        <family val="2"/>
        <scheme val="minor"/>
      </rPr>
      <t>Overall, 1 in 10 (c.20,000) tamariki known to OT receive either DSS funding, ORS funding or a CDA</t>
    </r>
    <r>
      <rPr>
        <sz val="10"/>
        <color theme="1"/>
        <rFont val="Roboto"/>
        <family val="2"/>
        <scheme val="minor"/>
      </rPr>
      <t xml:space="preserve">
    a. </t>
    </r>
    <r>
      <rPr>
        <b/>
        <sz val="10"/>
        <color theme="1"/>
        <rFont val="Roboto"/>
        <family val="2"/>
        <scheme val="minor"/>
      </rPr>
      <t>Tamariki with higher levels of OT contact</t>
    </r>
    <r>
      <rPr>
        <sz val="10"/>
        <color theme="1"/>
        <rFont val="Roboto"/>
        <family val="2"/>
        <scheme val="minor"/>
      </rPr>
      <t xml:space="preserve"> are more likely to receive either DSS funding, ORS funding or a CDA (14% of tamariki currently in out of home placement compared to 9% of tamariki with recent (in the last year) reports of concern)
    b. </t>
    </r>
    <r>
      <rPr>
        <b/>
        <sz val="10"/>
        <color theme="1"/>
        <rFont val="Roboto"/>
        <family val="2"/>
        <scheme val="minor"/>
      </rPr>
      <t xml:space="preserve">Older tamariki </t>
    </r>
    <r>
      <rPr>
        <sz val="10"/>
        <color theme="1"/>
        <rFont val="Roboto"/>
        <family val="2"/>
        <scheme val="minor"/>
      </rPr>
      <t xml:space="preserve">are more are more likely to receive either DSS funding, ORS funding or a CDA (5% of children aged 0-4 known to OT, compared to 16% of young people aged 16-17)
        i. </t>
    </r>
    <r>
      <rPr>
        <b/>
        <sz val="10"/>
        <color theme="1"/>
        <rFont val="Roboto"/>
        <family val="2"/>
        <scheme val="minor"/>
      </rPr>
      <t xml:space="preserve">1 in 4 young people, aged 16-17, in out of home placement </t>
    </r>
    <r>
      <rPr>
        <sz val="10"/>
        <color theme="1"/>
        <rFont val="Roboto"/>
        <family val="2"/>
        <scheme val="minor"/>
      </rPr>
      <t xml:space="preserve">receive either DSS funding, ORS funding or a CDA
    c. </t>
    </r>
    <r>
      <rPr>
        <b/>
        <sz val="10"/>
        <color theme="1"/>
        <rFont val="Roboto"/>
        <family val="2"/>
        <scheme val="minor"/>
      </rPr>
      <t xml:space="preserve">Male tamariki </t>
    </r>
    <r>
      <rPr>
        <sz val="10"/>
        <color theme="1"/>
        <rFont val="Roboto"/>
        <family val="2"/>
        <scheme val="minor"/>
      </rPr>
      <t>are more likely to receive either DSS funding, ORS funding or a CDA  (13% of males, compared to 9% of females)
    d.</t>
    </r>
    <r>
      <rPr>
        <b/>
        <sz val="10"/>
        <color theme="1"/>
        <rFont val="Roboto"/>
        <family val="2"/>
        <scheme val="minor"/>
      </rPr>
      <t xml:space="preserve"> NZ EU or Asian ethnicities </t>
    </r>
    <r>
      <rPr>
        <sz val="10"/>
        <color theme="1"/>
        <rFont val="Roboto"/>
        <family val="2"/>
        <scheme val="minor"/>
      </rPr>
      <t xml:space="preserve">are more likely to receive either DSS funding, ORS funding or a CDA  than Maori or Pacific tamariki (15% compared to 9%)
        i. </t>
    </r>
    <r>
      <rPr>
        <b/>
        <sz val="10"/>
        <color theme="1"/>
        <rFont val="Roboto"/>
        <family val="2"/>
        <scheme val="minor"/>
      </rPr>
      <t xml:space="preserve">1 in 5 tamariki of NZ EU or Asian ethnicities in out of home placement </t>
    </r>
    <r>
      <rPr>
        <sz val="10"/>
        <color theme="1"/>
        <rFont val="Roboto"/>
        <family val="2"/>
        <scheme val="minor"/>
      </rPr>
      <t xml:space="preserve">receive either DSS funding, ORS funding or a CDA. This is compared to </t>
    </r>
    <r>
      <rPr>
        <b/>
        <sz val="10"/>
        <color theme="1"/>
        <rFont val="Roboto"/>
        <family val="2"/>
        <scheme val="minor"/>
      </rPr>
      <t>1 in 10 tamariki of Maori or Pacific ethnicities in out of home placement.</t>
    </r>
    <r>
      <rPr>
        <sz val="10"/>
        <color theme="1"/>
        <rFont val="Roboto"/>
        <family val="2"/>
        <scheme val="minor"/>
      </rPr>
      <t xml:space="preserve">
2. </t>
    </r>
    <r>
      <rPr>
        <b/>
        <sz val="10"/>
        <color theme="1"/>
        <rFont val="Roboto"/>
        <family val="2"/>
        <scheme val="minor"/>
      </rPr>
      <t>Overall, 35% of tamariki who receive either DSS funding, ORS funding or a CDA are known to OT</t>
    </r>
    <r>
      <rPr>
        <sz val="10"/>
        <color theme="1"/>
        <rFont val="Roboto"/>
        <family val="2"/>
        <scheme val="minor"/>
      </rPr>
      <t xml:space="preserve">
    a. </t>
    </r>
    <r>
      <rPr>
        <b/>
        <sz val="10"/>
        <color theme="1"/>
        <rFont val="Roboto"/>
        <family val="2"/>
        <scheme val="minor"/>
      </rPr>
      <t>Maori tamariki w</t>
    </r>
    <r>
      <rPr>
        <sz val="10"/>
        <color theme="1"/>
        <rFont val="Roboto"/>
        <family val="2"/>
        <scheme val="minor"/>
      </rPr>
      <t>ho receive either DSS funding, ORS funding or a CDA</t>
    </r>
    <r>
      <rPr>
        <b/>
        <sz val="10"/>
        <color theme="1"/>
        <rFont val="Roboto"/>
        <family val="2"/>
        <scheme val="minor"/>
      </rPr>
      <t xml:space="preserve"> are more likely to be known to OT</t>
    </r>
    <r>
      <rPr>
        <sz val="10"/>
        <color theme="1"/>
        <rFont val="Roboto"/>
        <family val="2"/>
        <scheme val="minor"/>
      </rPr>
      <t xml:space="preserve"> than NZ EU or Asian tamariki (48% compared to 27%)
    b. This is explained by the fact 34% of the Maori tamariki population is known to OT compared to just 11% of NZ EU or Asian tamariki.
For tamariki in care, NZ EU or Asian ethnicities are much more likely to receive disability funding. However, for those tamariki who receive disability funding, OT are much more likely to have been in contact with those who are Maori.</t>
    </r>
  </si>
  <si>
    <t>Known to OT</t>
  </si>
  <si>
    <t>Total</t>
  </si>
  <si>
    <t>Not known to OT</t>
  </si>
  <si>
    <r>
      <rPr>
        <b/>
        <sz val="10"/>
        <color theme="1"/>
        <rFont val="Roboto"/>
        <family val="2"/>
        <scheme val="minor"/>
      </rPr>
      <t xml:space="preserve">Findings and observations
</t>
    </r>
    <r>
      <rPr>
        <u/>
        <sz val="10"/>
        <color theme="1"/>
        <rFont val="Roboto"/>
        <family val="2"/>
        <scheme val="minor"/>
      </rPr>
      <t xml:space="preserve">Summary of tamariki who receive DSS funding
</t>
    </r>
    <r>
      <rPr>
        <sz val="10"/>
        <color theme="1"/>
        <rFont val="Roboto"/>
        <family val="2"/>
        <scheme val="minor"/>
      </rPr>
      <t xml:space="preserve">
1. </t>
    </r>
    <r>
      <rPr>
        <b/>
        <sz val="10"/>
        <color theme="1"/>
        <rFont val="Roboto"/>
        <family val="2"/>
        <scheme val="minor"/>
      </rPr>
      <t>c.5,800 tamariki known to OT receive DSS funding</t>
    </r>
    <r>
      <rPr>
        <sz val="10"/>
        <color theme="1"/>
        <rFont val="Roboto"/>
        <family val="2"/>
        <scheme val="minor"/>
      </rPr>
      <t xml:space="preserve">
    a. </t>
    </r>
    <r>
      <rPr>
        <b/>
        <sz val="10"/>
        <color theme="1"/>
        <rFont val="Roboto"/>
        <family val="2"/>
        <scheme val="minor"/>
      </rPr>
      <t xml:space="preserve">62% have an intellectual disability and 31% have ASD </t>
    </r>
    <r>
      <rPr>
        <sz val="10"/>
        <color theme="1"/>
        <rFont val="Roboto"/>
        <family val="2"/>
        <scheme val="minor"/>
      </rPr>
      <t>(this split is closer to 50:50 for the non-OT population)</t>
    </r>
    <r>
      <rPr>
        <b/>
        <sz val="10"/>
        <color theme="1"/>
        <rFont val="Roboto"/>
        <family val="2"/>
        <scheme val="minor"/>
      </rPr>
      <t xml:space="preserve">
    </t>
    </r>
    <r>
      <rPr>
        <sz val="10"/>
        <color theme="1"/>
        <rFont val="Roboto"/>
        <family val="2"/>
        <scheme val="minor"/>
      </rPr>
      <t xml:space="preserve">b. </t>
    </r>
    <r>
      <rPr>
        <b/>
        <sz val="10"/>
        <color theme="1"/>
        <rFont val="Roboto"/>
        <family val="2"/>
        <scheme val="minor"/>
      </rPr>
      <t xml:space="preserve">Tamariki with higher levels of OT contact are more likely to have an intellectual disability </t>
    </r>
    <r>
      <rPr>
        <sz val="10"/>
        <color theme="1"/>
        <rFont val="Roboto"/>
        <family val="2"/>
        <scheme val="minor"/>
      </rPr>
      <t>(87% of tamariki currently in out of home placement compared to 59% of tamariki with recent (in the last year) reports of concern)
    c.</t>
    </r>
    <r>
      <rPr>
        <b/>
        <sz val="10"/>
        <color theme="1"/>
        <rFont val="Roboto"/>
        <family val="2"/>
        <scheme val="minor"/>
      </rPr>
      <t xml:space="preserve"> Maori are 4 times as likely to have an intellectual disability than a non-intellectual disability </t>
    </r>
    <r>
      <rPr>
        <sz val="10"/>
        <color theme="1"/>
        <rFont val="Roboto"/>
        <family val="2"/>
        <scheme val="minor"/>
      </rPr>
      <t>(this only 1.5 times for the non-OT population)</t>
    </r>
    <r>
      <rPr>
        <b/>
        <sz val="10"/>
        <color theme="1"/>
        <rFont val="Roboto"/>
        <family val="2"/>
        <scheme val="minor"/>
      </rPr>
      <t xml:space="preserve">
    </t>
    </r>
    <r>
      <rPr>
        <sz val="10"/>
        <color theme="1"/>
        <rFont val="Roboto"/>
        <family val="2"/>
        <scheme val="minor"/>
      </rPr>
      <t>d.</t>
    </r>
    <r>
      <rPr>
        <b/>
        <sz val="10"/>
        <color theme="1"/>
        <rFont val="Roboto"/>
        <family val="2"/>
        <scheme val="minor"/>
      </rPr>
      <t xml:space="preserve"> Maori in OOH placement are 2 times as likely to have an intellectual disability than non-Maori in OOH placement</t>
    </r>
    <r>
      <rPr>
        <sz val="10"/>
        <color theme="1"/>
        <rFont val="Roboto"/>
        <family val="2"/>
        <scheme val="minor"/>
      </rPr>
      <t xml:space="preserve">
    e. There are no statistically significant differences in likelihood of disability types between age and gender.</t>
    </r>
    <r>
      <rPr>
        <b/>
        <sz val="10"/>
        <color theme="1"/>
        <rFont val="Roboto"/>
        <family val="2"/>
        <scheme val="minor"/>
      </rPr>
      <t xml:space="preserve">
</t>
    </r>
    <r>
      <rPr>
        <sz val="10"/>
        <color theme="1"/>
        <rFont val="Roboto"/>
        <family val="2"/>
        <scheme val="minor"/>
      </rPr>
      <t xml:space="preserve">
2. </t>
    </r>
    <r>
      <rPr>
        <b/>
        <sz val="10"/>
        <color theme="1"/>
        <rFont val="Roboto"/>
        <family val="2"/>
        <scheme val="minor"/>
      </rPr>
      <t>Overall, 36% of tamariki who receive DSS funding are known to OT</t>
    </r>
    <r>
      <rPr>
        <sz val="10"/>
        <color theme="1"/>
        <rFont val="Roboto"/>
        <family val="2"/>
        <scheme val="minor"/>
      </rPr>
      <t xml:space="preserve">
    a. </t>
    </r>
    <r>
      <rPr>
        <b/>
        <sz val="10"/>
        <color theme="1"/>
        <rFont val="Roboto"/>
        <family val="2"/>
        <scheme val="minor"/>
      </rPr>
      <t xml:space="preserve">Tamariki who are identified has having an intellectual disability are 1.5 times more likely to have had contact with OT than those with a non-intellectual disability </t>
    </r>
    <r>
      <rPr>
        <sz val="10"/>
        <color theme="1"/>
        <rFont val="Roboto"/>
        <family val="2"/>
        <scheme val="minor"/>
      </rPr>
      <t xml:space="preserve">(reasoning wrapped up in the ethnic disparities mentioned above)
</t>
    </r>
  </si>
  <si>
    <t>Odds ratio</t>
  </si>
  <si>
    <t xml:space="preserve">Males particularly more likely (odds ratio grater than 2) to recevie DSS or ORS funding (odds ratio of 2.44 and 2.13 respectively) </t>
  </si>
  <si>
    <t>small n</t>
  </si>
  <si>
    <t>Total known to OT</t>
  </si>
  <si>
    <t>Gender</t>
  </si>
  <si>
    <t>Potential II</t>
  </si>
  <si>
    <t>Unknown to OT</t>
  </si>
  <si>
    <t>DSS, CDA and ORS</t>
  </si>
  <si>
    <t>Table 1</t>
  </si>
  <si>
    <t>Table 3</t>
  </si>
  <si>
    <t>Table 4</t>
  </si>
  <si>
    <t>Table 5</t>
  </si>
  <si>
    <t>Table 6</t>
  </si>
  <si>
    <t>Table 7</t>
  </si>
  <si>
    <t>Table 8</t>
  </si>
  <si>
    <t>Table 10</t>
  </si>
  <si>
    <t>Table 9</t>
  </si>
  <si>
    <t>Table 11</t>
  </si>
  <si>
    <t>Table 12</t>
  </si>
  <si>
    <t>0-17</t>
  </si>
  <si>
    <t>Table 2</t>
  </si>
  <si>
    <t>Table 22</t>
  </si>
  <si>
    <t>Table 24</t>
  </si>
  <si>
    <t>Table 23</t>
  </si>
  <si>
    <t>Table 25</t>
  </si>
  <si>
    <t>Table 26</t>
  </si>
  <si>
    <t>Table 27</t>
  </si>
  <si>
    <t>Table 28</t>
  </si>
  <si>
    <t>Table 29</t>
  </si>
  <si>
    <t>Table 30</t>
  </si>
  <si>
    <t>Table 31</t>
  </si>
  <si>
    <t>Table 32</t>
  </si>
  <si>
    <t>Table 33</t>
  </si>
  <si>
    <t>Table 34</t>
  </si>
  <si>
    <t>Non-DSS</t>
  </si>
  <si>
    <t>DSS prop</t>
  </si>
  <si>
    <t>Table 44</t>
  </si>
  <si>
    <t>Table 46</t>
  </si>
  <si>
    <t>Table 45</t>
  </si>
  <si>
    <t>1. In OOH care</t>
  </si>
  <si>
    <t>Highest level of OT contact over lifetime</t>
  </si>
  <si>
    <t>Oranga Tamariki population</t>
  </si>
  <si>
    <t>Currently or previously allocated DSS funding</t>
  </si>
  <si>
    <t>Currently or previously receives MSD CDA</t>
  </si>
  <si>
    <t>Currently or previously enrolled in MOE ORS</t>
  </si>
  <si>
    <t>Any indicator of disability-related support services</t>
  </si>
  <si>
    <t>Statutory contact</t>
  </si>
  <si>
    <t>Sub-statutory contact</t>
  </si>
  <si>
    <t>Report of concern</t>
  </si>
  <si>
    <t>0-4</t>
  </si>
  <si>
    <t>n/a</t>
  </si>
  <si>
    <t>5-14</t>
  </si>
  <si>
    <t>Female</t>
  </si>
  <si>
    <t>Male</t>
  </si>
  <si>
    <t>15-17</t>
  </si>
  <si>
    <t>Māori</t>
  </si>
  <si>
    <t>Pacific*</t>
  </si>
  <si>
    <t>* Note:  “Prioritised” ethnicity is used in these summary tables. This means that the ethnicity groups are mutually exclusive and each child is only included in one table. Māori ethnicity has been prioritised over Pacific, meaning that children with both Pacific and Māori ethnicity are shown in the Māori table but not the Pacific table.</t>
  </si>
  <si>
    <t>Non-Māori and non-Pacific (NZ European, Asian and Other)*</t>
  </si>
  <si>
    <t>Urban / rural classification</t>
  </si>
  <si>
    <t>Urban</t>
  </si>
  <si>
    <t>Regional / Rural</t>
  </si>
  <si>
    <t>Physical, neurological, sensory or other</t>
  </si>
  <si>
    <t>DSS Support Package Allocation category</t>
  </si>
  <si>
    <t>Medium / Low</t>
  </si>
  <si>
    <t>Very high / High</t>
  </si>
  <si>
    <t>DSS Principal Disability Type</t>
  </si>
  <si>
    <t>Age group</t>
  </si>
  <si>
    <t>18-25</t>
  </si>
  <si>
    <t>Sub-statutory contact (incl. ROC)</t>
  </si>
  <si>
    <t>Breakdown of disability for NZ tamariki, based on children with at least one disability indicator</t>
  </si>
  <si>
    <t>Figure 1</t>
  </si>
  <si>
    <t>Breakdown of disability for NZ tamariki, by disability indicator type</t>
  </si>
  <si>
    <t>Disability indicator(s)</t>
  </si>
  <si>
    <t>In OOH care</t>
  </si>
  <si>
    <t>Oranga Tamariki population - % total</t>
  </si>
  <si>
    <t>Tamariki and young people who are currently or have previously been allocated DSS funding by principal disability type</t>
  </si>
  <si>
    <t>Figure 2</t>
  </si>
  <si>
    <t>Refer to supporting tables for Appendix 2, Table 1 and Appendix 4, Table 22</t>
  </si>
  <si>
    <t>Refer to supporting tables for Appendix 4, Table 22</t>
  </si>
  <si>
    <t>Refer to supporting tables for Appendix 2, Table 1</t>
  </si>
  <si>
    <t>Previously received MSD CDA</t>
  </si>
  <si>
    <t>Table 14</t>
  </si>
  <si>
    <t>Table 13</t>
  </si>
  <si>
    <t>22-25</t>
  </si>
  <si>
    <t>age_grp</t>
  </si>
  <si>
    <t>18-21</t>
  </si>
  <si>
    <t>Table 16</t>
  </si>
  <si>
    <t>Table 15</t>
  </si>
  <si>
    <t>Table 18</t>
  </si>
  <si>
    <t>Table 19</t>
  </si>
  <si>
    <t>Table 17</t>
  </si>
  <si>
    <t>ORS</t>
  </si>
  <si>
    <t>CDA</t>
  </si>
  <si>
    <t>Table 21</t>
  </si>
  <si>
    <t>Table 20</t>
  </si>
  <si>
    <t>All</t>
  </si>
  <si>
    <t>Lifetime statutory contact</t>
  </si>
  <si>
    <t>Lifetime sub-statutory con</t>
  </si>
  <si>
    <t xml:space="preserve">Figure 18: Profile of disability indicators for young people aged 18-25 with at least one disability indicator, split by level of Oranga Tamariki (OT) involvement </t>
  </si>
  <si>
    <t>All Total</t>
  </si>
  <si>
    <t>Table 43</t>
  </si>
  <si>
    <t>N/A</t>
  </si>
  <si>
    <t>Table 42</t>
  </si>
  <si>
    <t>Regional/Rural</t>
  </si>
  <si>
    <t>Table 41</t>
  </si>
  <si>
    <t>Ethnic group</t>
  </si>
  <si>
    <t>Table 40</t>
  </si>
  <si>
    <t>Table 39</t>
  </si>
  <si>
    <t>Table 38</t>
  </si>
  <si>
    <t>Table 37</t>
  </si>
  <si>
    <t>Table 36</t>
  </si>
  <si>
    <t>Age grp</t>
  </si>
  <si>
    <t>Table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</si>
</sst>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 #,##0_-;_-* &quot;-&quot;??_-;_-@_-"/>
    <numFmt numFmtId="166" formatCode="0.0"/>
    <numFmt numFmtId="167" formatCode="0.0%"/>
  </numFmts>
  <fonts count="9" x14ac:knownFonts="1">
    <font>
      <sz val="11"/>
      <color theme="1"/>
      <name val="Roboto"/>
      <family val="2"/>
      <scheme val="minor"/>
    </font>
    <font>
      <sz val="11"/>
      <color theme="1"/>
      <name val="Roboto"/>
      <family val="2"/>
      <scheme val="minor"/>
    </font>
    <font>
      <b/>
      <sz val="11"/>
      <color theme="1"/>
      <name val="Roboto"/>
      <family val="2"/>
      <scheme val="minor"/>
    </font>
    <font>
      <sz val="10"/>
      <name val="Arial"/>
      <family val="2"/>
    </font>
    <font>
      <b/>
      <sz val="10"/>
      <color theme="1"/>
      <name val="Roboto"/>
      <family val="2"/>
      <scheme val="minor"/>
    </font>
    <font>
      <sz val="10"/>
      <color theme="1"/>
      <name val="Roboto"/>
      <family val="2"/>
      <scheme val="minor"/>
    </font>
    <font>
      <u/>
      <sz val="10"/>
      <color theme="1"/>
      <name val="Roboto"/>
      <family val="2"/>
      <scheme val="minor"/>
    </font>
    <font>
      <b/>
      <sz val="11"/>
      <color theme="1"/>
      <name val="Roboto"/>
      <scheme val="minor"/>
    </font>
    <font>
      <sz val="11"/>
      <color theme="1"/>
      <name val="Roboto"/>
      <scheme val="minor"/>
    </font>
  </fonts>
  <fills count="7">
    <fill>
      <patternFill patternType="none"/>
    </fill>
    <fill>
      <patternFill patternType="gray125"/>
    </fill>
    <fill>
      <patternFill patternType="solid">
        <fgColor theme="4" tint="0.79998168889431442"/>
        <bgColor theme="4" tint="0.79998168889431442"/>
      </patternFill>
    </fill>
    <fill>
      <patternFill patternType="solid">
        <fgColor theme="4" tint="0.39997558519241921"/>
        <bgColor theme="4" tint="0.79998168889431442"/>
      </patternFill>
    </fill>
    <fill>
      <patternFill patternType="solid">
        <fgColor theme="4" tint="0.39997558519241921"/>
        <bgColor indexed="64"/>
      </patternFill>
    </fill>
    <fill>
      <patternFill patternType="solid">
        <fgColor rgb="FFFFFF00"/>
        <bgColor theme="4" tint="0.79998168889431442"/>
      </patternFill>
    </fill>
    <fill>
      <patternFill patternType="solid">
        <fgColor rgb="FFFFFF00"/>
        <bgColor indexed="64"/>
      </patternFill>
    </fill>
  </fills>
  <borders count="17">
    <border>
      <left/>
      <right/>
      <top/>
      <bottom/>
      <diagonal/>
    </border>
    <border>
      <left/>
      <right/>
      <top/>
      <bottom style="thin">
        <color theme="4" tint="0.39997558519241921"/>
      </bottom>
      <diagonal/>
    </border>
    <border>
      <left/>
      <right/>
      <top style="thin">
        <color theme="4" tint="0.3999755851924192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theme="4" tint="0.39997558519241921"/>
      </bottom>
      <diagonal/>
    </border>
    <border>
      <left/>
      <right/>
      <top style="medium">
        <color indexed="64"/>
      </top>
      <bottom style="thin">
        <color theme="4" tint="0.39997558519241921"/>
      </bottom>
      <diagonal/>
    </border>
    <border>
      <left/>
      <right style="medium">
        <color indexed="64"/>
      </right>
      <top style="medium">
        <color indexed="64"/>
      </top>
      <bottom style="thin">
        <color theme="4" tint="0.3999755851924192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thin">
        <color theme="4" tint="0.39997558519241921"/>
      </top>
      <bottom/>
      <diagonal/>
    </border>
    <border>
      <left style="medium">
        <color indexed="64"/>
      </left>
      <right/>
      <top style="thin">
        <color theme="4" tint="0.39997558519241921"/>
      </top>
      <bottom/>
      <diagonal/>
    </border>
    <border>
      <left/>
      <right/>
      <top style="thin">
        <color theme="4" tint="0.39997558519241921"/>
      </top>
      <bottom style="medium">
        <color indexed="64"/>
      </bottom>
      <diagonal/>
    </border>
    <border>
      <left/>
      <right style="medium">
        <color indexed="64"/>
      </right>
      <top style="thin">
        <color theme="4" tint="0.39997558519241921"/>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cellStyleXfs>
  <cellXfs count="84">
    <xf numFmtId="0" fontId="0" fillId="0" borderId="0" xfId="0"/>
    <xf numFmtId="0" fontId="0" fillId="0" borderId="0" xfId="0" applyAlignment="1">
      <alignment horizontal="left"/>
    </xf>
    <xf numFmtId="0" fontId="2" fillId="2" borderId="2" xfId="0" applyFont="1" applyFill="1" applyBorder="1" applyAlignment="1">
      <alignment horizontal="left"/>
    </xf>
    <xf numFmtId="0" fontId="2" fillId="2" borderId="1" xfId="0" applyFont="1" applyFill="1" applyBorder="1"/>
    <xf numFmtId="0" fontId="0" fillId="0" borderId="0" xfId="0" applyNumberFormat="1"/>
    <xf numFmtId="165" fontId="0" fillId="0" borderId="0" xfId="1" applyNumberFormat="1" applyFont="1"/>
    <xf numFmtId="165" fontId="2" fillId="2" borderId="2" xfId="1" applyNumberFormat="1" applyFont="1" applyFill="1" applyBorder="1"/>
    <xf numFmtId="9" fontId="0" fillId="0" borderId="0" xfId="2" applyFont="1"/>
    <xf numFmtId="9" fontId="1" fillId="2" borderId="2" xfId="2" applyFont="1" applyFill="1" applyBorder="1"/>
    <xf numFmtId="0" fontId="2" fillId="2" borderId="0" xfId="0" applyFont="1" applyFill="1"/>
    <xf numFmtId="165" fontId="0" fillId="0" borderId="0" xfId="0" applyNumberFormat="1"/>
    <xf numFmtId="9" fontId="0" fillId="0" borderId="0" xfId="0" applyNumberFormat="1"/>
    <xf numFmtId="9" fontId="2" fillId="2" borderId="2" xfId="2" applyFont="1" applyFill="1" applyBorder="1"/>
    <xf numFmtId="2" fontId="0" fillId="0" borderId="0" xfId="0" applyNumberFormat="1"/>
    <xf numFmtId="166" fontId="0" fillId="0" borderId="0" xfId="0" applyNumberFormat="1"/>
    <xf numFmtId="0" fontId="2" fillId="2" borderId="2" xfId="0" applyNumberFormat="1" applyFont="1" applyFill="1" applyBorder="1"/>
    <xf numFmtId="0" fontId="0" fillId="2" borderId="1" xfId="0" applyFill="1" applyBorder="1"/>
    <xf numFmtId="0" fontId="2" fillId="2" borderId="2" xfId="0" applyFont="1" applyFill="1" applyBorder="1"/>
    <xf numFmtId="0" fontId="2" fillId="2" borderId="1" xfId="0" applyFont="1" applyFill="1" applyBorder="1" applyAlignment="1">
      <alignment horizontal="left"/>
    </xf>
    <xf numFmtId="0" fontId="3" fillId="0" borderId="0" xfId="3"/>
    <xf numFmtId="9" fontId="0" fillId="0" borderId="0" xfId="2" applyNumberFormat="1" applyFont="1"/>
    <xf numFmtId="0" fontId="5" fillId="0" borderId="0" xfId="0" applyFont="1" applyAlignment="1">
      <alignment vertical="top" wrapText="1"/>
    </xf>
    <xf numFmtId="2" fontId="0" fillId="0" borderId="0" xfId="2" applyNumberFormat="1" applyFont="1"/>
    <xf numFmtId="0" fontId="2" fillId="2" borderId="0" xfId="0" applyFont="1" applyFill="1" applyBorder="1"/>
    <xf numFmtId="0" fontId="2" fillId="2" borderId="0" xfId="0" applyFont="1" applyFill="1" applyBorder="1" applyAlignment="1">
      <alignment horizontal="left"/>
    </xf>
    <xf numFmtId="165" fontId="2" fillId="2" borderId="0" xfId="1" applyNumberFormat="1" applyFont="1" applyFill="1" applyBorder="1"/>
    <xf numFmtId="0" fontId="2" fillId="2" borderId="0" xfId="0" applyNumberFormat="1" applyFont="1" applyFill="1" applyBorder="1"/>
    <xf numFmtId="9" fontId="2" fillId="2" borderId="0" xfId="2" applyFont="1" applyFill="1" applyBorder="1"/>
    <xf numFmtId="0" fontId="2" fillId="2" borderId="4" xfId="0" applyFont="1" applyFill="1" applyBorder="1"/>
    <xf numFmtId="0" fontId="2" fillId="2" borderId="5" xfId="0" applyFont="1" applyFill="1" applyBorder="1"/>
    <xf numFmtId="0" fontId="2" fillId="2" borderId="6" xfId="0" applyFont="1" applyFill="1" applyBorder="1"/>
    <xf numFmtId="0" fontId="0" fillId="0" borderId="7" xfId="0" applyBorder="1" applyAlignment="1">
      <alignment horizontal="left"/>
    </xf>
    <xf numFmtId="9" fontId="0" fillId="0" borderId="0" xfId="2" applyFont="1" applyBorder="1"/>
    <xf numFmtId="9" fontId="0" fillId="0" borderId="8" xfId="2" applyFont="1" applyBorder="1"/>
    <xf numFmtId="0" fontId="0" fillId="0" borderId="9" xfId="0" applyBorder="1" applyAlignment="1">
      <alignment horizontal="left"/>
    </xf>
    <xf numFmtId="9" fontId="0" fillId="0" borderId="10" xfId="2" applyFont="1" applyBorder="1"/>
    <xf numFmtId="9" fontId="0" fillId="0" borderId="11" xfId="2" applyFont="1" applyBorder="1"/>
    <xf numFmtId="0" fontId="7" fillId="0" borderId="3" xfId="0" applyFont="1" applyBorder="1" applyAlignment="1">
      <alignment horizontal="left"/>
    </xf>
    <xf numFmtId="0" fontId="7" fillId="0" borderId="3" xfId="0" applyFont="1" applyBorder="1"/>
    <xf numFmtId="10" fontId="0" fillId="0" borderId="0" xfId="2" applyNumberFormat="1" applyFont="1"/>
    <xf numFmtId="0" fontId="2" fillId="2" borderId="0" xfId="0" applyFont="1" applyFill="1" applyAlignment="1">
      <alignment horizontal="left"/>
    </xf>
    <xf numFmtId="0" fontId="7" fillId="0" borderId="12" xfId="0" applyFont="1" applyBorder="1" applyAlignment="1">
      <alignment horizontal="left"/>
    </xf>
    <xf numFmtId="9" fontId="1" fillId="2" borderId="13" xfId="2" applyFont="1" applyFill="1" applyBorder="1"/>
    <xf numFmtId="0" fontId="2" fillId="2" borderId="14" xfId="0" applyFont="1" applyFill="1" applyBorder="1" applyAlignment="1">
      <alignment horizontal="left"/>
    </xf>
    <xf numFmtId="9" fontId="2" fillId="2" borderId="13" xfId="2" applyFont="1" applyFill="1" applyBorder="1"/>
    <xf numFmtId="0" fontId="2" fillId="2" borderId="9" xfId="0" applyFont="1" applyFill="1" applyBorder="1" applyAlignment="1">
      <alignment horizontal="left"/>
    </xf>
    <xf numFmtId="9" fontId="2" fillId="2" borderId="15" xfId="2" applyFont="1" applyFill="1" applyBorder="1"/>
    <xf numFmtId="9" fontId="2" fillId="2" borderId="16" xfId="2" applyFont="1" applyFill="1" applyBorder="1"/>
    <xf numFmtId="0" fontId="2" fillId="2" borderId="2" xfId="0" applyFont="1" applyFill="1" applyBorder="1" applyAlignment="1">
      <alignment horizontal="right"/>
    </xf>
    <xf numFmtId="0" fontId="0" fillId="0" borderId="0" xfId="0" applyBorder="1" applyAlignment="1">
      <alignment horizontal="left"/>
    </xf>
    <xf numFmtId="9" fontId="1" fillId="2" borderId="0" xfId="2" applyFont="1" applyFill="1" applyBorder="1"/>
    <xf numFmtId="0" fontId="7" fillId="0" borderId="12" xfId="0" applyFont="1" applyBorder="1"/>
    <xf numFmtId="165" fontId="0" fillId="0" borderId="0" xfId="1" applyNumberFormat="1" applyFont="1" applyBorder="1"/>
    <xf numFmtId="167" fontId="0" fillId="0" borderId="8" xfId="2" applyNumberFormat="1" applyFont="1" applyBorder="1"/>
    <xf numFmtId="167" fontId="2" fillId="2" borderId="13" xfId="2" applyNumberFormat="1" applyFont="1" applyFill="1" applyBorder="1"/>
    <xf numFmtId="165" fontId="2" fillId="2" borderId="10" xfId="1" applyNumberFormat="1" applyFont="1" applyFill="1" applyBorder="1"/>
    <xf numFmtId="167" fontId="2" fillId="2" borderId="11" xfId="2" applyNumberFormat="1" applyFont="1" applyFill="1" applyBorder="1"/>
    <xf numFmtId="9" fontId="0" fillId="0" borderId="8" xfId="2" applyNumberFormat="1" applyFont="1" applyBorder="1"/>
    <xf numFmtId="9" fontId="2" fillId="2" borderId="13" xfId="2" applyNumberFormat="1" applyFont="1" applyFill="1" applyBorder="1"/>
    <xf numFmtId="9" fontId="2" fillId="2" borderId="11" xfId="2" applyNumberFormat="1" applyFont="1" applyFill="1" applyBorder="1"/>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2" fillId="2" borderId="6" xfId="0" applyFont="1" applyFill="1" applyBorder="1" applyAlignment="1">
      <alignment vertical="top" wrapText="1"/>
    </xf>
    <xf numFmtId="0" fontId="2" fillId="2" borderId="1" xfId="0" applyFont="1" applyFill="1" applyBorder="1" applyAlignment="1">
      <alignment vertical="top"/>
    </xf>
    <xf numFmtId="0" fontId="2" fillId="2" borderId="1" xfId="0" applyFont="1" applyFill="1" applyBorder="1" applyAlignment="1">
      <alignment vertical="top" wrapText="1"/>
    </xf>
    <xf numFmtId="0" fontId="2" fillId="2" borderId="1" xfId="0" quotePrefix="1" applyFont="1" applyFill="1" applyBorder="1" applyAlignment="1">
      <alignment horizontal="left"/>
    </xf>
    <xf numFmtId="0" fontId="0" fillId="0" borderId="0" xfId="0" quotePrefix="1" applyAlignment="1">
      <alignment horizontal="left"/>
    </xf>
    <xf numFmtId="0" fontId="7" fillId="0" borderId="0" xfId="0" applyFont="1"/>
    <xf numFmtId="0" fontId="2" fillId="2" borderId="1" xfId="0" quotePrefix="1" applyFont="1" applyFill="1" applyBorder="1"/>
    <xf numFmtId="0" fontId="2" fillId="3" borderId="1" xfId="0" applyFont="1" applyFill="1" applyBorder="1"/>
    <xf numFmtId="0" fontId="2" fillId="3" borderId="1" xfId="0" quotePrefix="1" applyFont="1" applyFill="1" applyBorder="1"/>
    <xf numFmtId="0" fontId="0" fillId="4" borderId="0" xfId="0" applyFill="1"/>
    <xf numFmtId="0" fontId="8" fillId="0" borderId="0" xfId="0" applyFont="1"/>
    <xf numFmtId="0" fontId="5" fillId="0" borderId="0" xfId="0" applyFont="1" applyAlignment="1">
      <alignment horizontal="left" vertical="top" wrapText="1"/>
    </xf>
    <xf numFmtId="0" fontId="0" fillId="0" borderId="14" xfId="0" applyBorder="1" applyAlignment="1">
      <alignment horizontal="left"/>
    </xf>
    <xf numFmtId="0" fontId="2" fillId="0" borderId="3" xfId="0" applyFont="1" applyBorder="1"/>
    <xf numFmtId="0" fontId="2" fillId="0" borderId="0" xfId="0" applyFont="1"/>
    <xf numFmtId="0" fontId="0" fillId="0" borderId="9" xfId="0" applyBorder="1"/>
    <xf numFmtId="0" fontId="2" fillId="0" borderId="12" xfId="0" applyFont="1" applyBorder="1"/>
    <xf numFmtId="0" fontId="0" fillId="5" borderId="1" xfId="0" applyFill="1" applyBorder="1"/>
    <xf numFmtId="0" fontId="0" fillId="6" borderId="0" xfId="0" applyFill="1"/>
    <xf numFmtId="9" fontId="0" fillId="0" borderId="0" xfId="2" applyFont="1" applyBorder="1" applyAlignment="1">
      <alignment horizontal="right"/>
    </xf>
    <xf numFmtId="0" fontId="2" fillId="5" borderId="1" xfId="0" applyFont="1" applyFill="1" applyBorder="1"/>
    <xf numFmtId="0" fontId="0" fillId="6" borderId="0" xfId="0" quotePrefix="1" applyFill="1"/>
  </cellXfs>
  <cellStyles count="4">
    <cellStyle name="Comma" xfId="1" builtinId="3"/>
    <cellStyle name="Normal" xfId="0" builtinId="0"/>
    <cellStyle name="Normal 2" xfId="3" xr:uid="{00000000-0005-0000-0000-000002000000}"/>
    <cellStyle name="Per 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percentStacked"/>
        <c:varyColors val="0"/>
        <c:ser>
          <c:idx val="0"/>
          <c:order val="0"/>
          <c:tx>
            <c:strRef>
              <c:f>'Figure 18 - OT DSS split'!$B$4</c:f>
              <c:strCache>
                <c:ptCount val="1"/>
                <c:pt idx="0">
                  <c:v>Only CDA</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18 - OT DSS split'!$C$3:$E$3</c:f>
              <c:strCache>
                <c:ptCount val="3"/>
                <c:pt idx="0">
                  <c:v>Unknown to OT</c:v>
                </c:pt>
                <c:pt idx="1">
                  <c:v>Lifetime sub-statutory con</c:v>
                </c:pt>
                <c:pt idx="2">
                  <c:v>Lifetime statutory contact</c:v>
                </c:pt>
              </c:strCache>
            </c:strRef>
          </c:cat>
          <c:val>
            <c:numRef>
              <c:f>'Figure 18 - OT DSS split'!$C$4:$E$4</c:f>
              <c:numCache>
                <c:formatCode>0%</c:formatCode>
                <c:ptCount val="3"/>
                <c:pt idx="0">
                  <c:v>0.74</c:v>
                </c:pt>
                <c:pt idx="1">
                  <c:v>0.77</c:v>
                </c:pt>
                <c:pt idx="2">
                  <c:v>0.71</c:v>
                </c:pt>
              </c:numCache>
            </c:numRef>
          </c:val>
          <c:extLst>
            <c:ext xmlns:c16="http://schemas.microsoft.com/office/drawing/2014/chart" uri="{C3380CC4-5D6E-409C-BE32-E72D297353CC}">
              <c16:uniqueId val="{00000000-FE68-4C43-98DF-3E0BBF3F5140}"/>
            </c:ext>
          </c:extLst>
        </c:ser>
        <c:ser>
          <c:idx val="1"/>
          <c:order val="1"/>
          <c:tx>
            <c:strRef>
              <c:f>'Figure 18 - OT DSS split'!$B$5</c:f>
              <c:strCache>
                <c:ptCount val="1"/>
                <c:pt idx="0">
                  <c:v>DSS and CDA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18 - OT DSS split'!$C$3:$E$3</c:f>
              <c:strCache>
                <c:ptCount val="3"/>
                <c:pt idx="0">
                  <c:v>Unknown to OT</c:v>
                </c:pt>
                <c:pt idx="1">
                  <c:v>Lifetime sub-statutory con</c:v>
                </c:pt>
                <c:pt idx="2">
                  <c:v>Lifetime statutory contact</c:v>
                </c:pt>
              </c:strCache>
            </c:strRef>
          </c:cat>
          <c:val>
            <c:numRef>
              <c:f>'Figure 18 - OT DSS split'!$C$5:$E$5</c:f>
              <c:numCache>
                <c:formatCode>0%</c:formatCode>
                <c:ptCount val="3"/>
                <c:pt idx="0">
                  <c:v>0.08</c:v>
                </c:pt>
                <c:pt idx="1">
                  <c:v>0.09</c:v>
                </c:pt>
                <c:pt idx="2">
                  <c:v>0.11</c:v>
                </c:pt>
              </c:numCache>
            </c:numRef>
          </c:val>
          <c:extLst>
            <c:ext xmlns:c16="http://schemas.microsoft.com/office/drawing/2014/chart" uri="{C3380CC4-5D6E-409C-BE32-E72D297353CC}">
              <c16:uniqueId val="{00000001-FE68-4C43-98DF-3E0BBF3F5140}"/>
            </c:ext>
          </c:extLst>
        </c:ser>
        <c:ser>
          <c:idx val="2"/>
          <c:order val="2"/>
          <c:tx>
            <c:strRef>
              <c:f>'Figure 18 - OT DSS split'!$B$6</c:f>
              <c:strCache>
                <c:ptCount val="1"/>
                <c:pt idx="0">
                  <c:v>All</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18 - OT DSS split'!$C$3:$E$3</c:f>
              <c:strCache>
                <c:ptCount val="3"/>
                <c:pt idx="0">
                  <c:v>Unknown to OT</c:v>
                </c:pt>
                <c:pt idx="1">
                  <c:v>Lifetime sub-statutory con</c:v>
                </c:pt>
                <c:pt idx="2">
                  <c:v>Lifetime statutory contact</c:v>
                </c:pt>
              </c:strCache>
            </c:strRef>
          </c:cat>
          <c:val>
            <c:numRef>
              <c:f>'Figure 18 - OT DSS split'!$C$6:$E$6</c:f>
              <c:numCache>
                <c:formatCode>0%</c:formatCode>
                <c:ptCount val="3"/>
                <c:pt idx="0">
                  <c:v>0.1</c:v>
                </c:pt>
                <c:pt idx="1">
                  <c:v>0.08</c:v>
                </c:pt>
                <c:pt idx="2">
                  <c:v>0.09</c:v>
                </c:pt>
              </c:numCache>
            </c:numRef>
          </c:val>
          <c:extLst>
            <c:ext xmlns:c16="http://schemas.microsoft.com/office/drawing/2014/chart" uri="{C3380CC4-5D6E-409C-BE32-E72D297353CC}">
              <c16:uniqueId val="{00000002-FE68-4C43-98DF-3E0BBF3F5140}"/>
            </c:ext>
          </c:extLst>
        </c:ser>
        <c:ser>
          <c:idx val="3"/>
          <c:order val="3"/>
          <c:tx>
            <c:strRef>
              <c:f>'Figure 18 - OT DSS split'!$B$7</c:f>
              <c:strCache>
                <c:ptCount val="1"/>
                <c:pt idx="0">
                  <c:v>Only DSS</c:v>
                </c:pt>
              </c:strCache>
            </c:strRef>
          </c:tx>
          <c:spPr>
            <a:solidFill>
              <a:schemeClr val="accent4"/>
            </a:solidFill>
            <a:ln>
              <a:noFill/>
            </a:ln>
            <a:effectLst/>
          </c:spPr>
          <c:invertIfNegative val="0"/>
          <c:cat>
            <c:strRef>
              <c:f>'Figure 18 - OT DSS split'!$C$3:$E$3</c:f>
              <c:strCache>
                <c:ptCount val="3"/>
                <c:pt idx="0">
                  <c:v>Unknown to OT</c:v>
                </c:pt>
                <c:pt idx="1">
                  <c:v>Lifetime sub-statutory con</c:v>
                </c:pt>
                <c:pt idx="2">
                  <c:v>Lifetime statutory contact</c:v>
                </c:pt>
              </c:strCache>
            </c:strRef>
          </c:cat>
          <c:val>
            <c:numRef>
              <c:f>'Figure 18 - OT DSS split'!$C$7:$E$7</c:f>
              <c:numCache>
                <c:formatCode>0%</c:formatCode>
                <c:ptCount val="3"/>
                <c:pt idx="0">
                  <c:v>0.03</c:v>
                </c:pt>
                <c:pt idx="1">
                  <c:v>0.03</c:v>
                </c:pt>
                <c:pt idx="2">
                  <c:v>0.05</c:v>
                </c:pt>
              </c:numCache>
            </c:numRef>
          </c:val>
          <c:extLst>
            <c:ext xmlns:c16="http://schemas.microsoft.com/office/drawing/2014/chart" uri="{C3380CC4-5D6E-409C-BE32-E72D297353CC}">
              <c16:uniqueId val="{00000003-FE68-4C43-98DF-3E0BBF3F5140}"/>
            </c:ext>
          </c:extLst>
        </c:ser>
        <c:ser>
          <c:idx val="4"/>
          <c:order val="4"/>
          <c:tx>
            <c:strRef>
              <c:f>'Figure 18 - OT DSS split'!$B$8</c:f>
              <c:strCache>
                <c:ptCount val="1"/>
                <c:pt idx="0">
                  <c:v>DSS and ORS</c:v>
                </c:pt>
              </c:strCache>
            </c:strRef>
          </c:tx>
          <c:spPr>
            <a:solidFill>
              <a:schemeClr val="accent4">
                <a:lumMod val="40000"/>
                <a:lumOff val="60000"/>
              </a:schemeClr>
            </a:solidFill>
            <a:ln>
              <a:noFill/>
            </a:ln>
            <a:effectLst/>
          </c:spPr>
          <c:invertIfNegative val="0"/>
          <c:cat>
            <c:strRef>
              <c:f>'Figure 18 - OT DSS split'!$C$3:$E$3</c:f>
              <c:strCache>
                <c:ptCount val="3"/>
                <c:pt idx="0">
                  <c:v>Unknown to OT</c:v>
                </c:pt>
                <c:pt idx="1">
                  <c:v>Lifetime sub-statutory con</c:v>
                </c:pt>
                <c:pt idx="2">
                  <c:v>Lifetime statutory contact</c:v>
                </c:pt>
              </c:strCache>
            </c:strRef>
          </c:cat>
          <c:val>
            <c:numRef>
              <c:f>'Figure 18 - OT DSS split'!$C$8:$E$8</c:f>
              <c:numCache>
                <c:formatCode>0%</c:formatCode>
                <c:ptCount val="3"/>
                <c:pt idx="0">
                  <c:v>0.01</c:v>
                </c:pt>
                <c:pt idx="1">
                  <c:v>0.01</c:v>
                </c:pt>
                <c:pt idx="2">
                  <c:v>0.02</c:v>
                </c:pt>
              </c:numCache>
            </c:numRef>
          </c:val>
          <c:extLst>
            <c:ext xmlns:c16="http://schemas.microsoft.com/office/drawing/2014/chart" uri="{C3380CC4-5D6E-409C-BE32-E72D297353CC}">
              <c16:uniqueId val="{00000004-FE68-4C43-98DF-3E0BBF3F5140}"/>
            </c:ext>
          </c:extLst>
        </c:ser>
        <c:ser>
          <c:idx val="5"/>
          <c:order val="5"/>
          <c:tx>
            <c:strRef>
              <c:f>'Figure 18 - OT DSS split'!$B$9</c:f>
              <c:strCache>
                <c:ptCount val="1"/>
                <c:pt idx="0">
                  <c:v>CDA and ORS</c:v>
                </c:pt>
              </c:strCache>
            </c:strRef>
          </c:tx>
          <c:spPr>
            <a:solidFill>
              <a:schemeClr val="accent5">
                <a:lumMod val="40000"/>
                <a:lumOff val="60000"/>
              </a:schemeClr>
            </a:solidFill>
            <a:ln>
              <a:noFill/>
            </a:ln>
            <a:effectLst/>
          </c:spPr>
          <c:invertIfNegative val="0"/>
          <c:cat>
            <c:strRef>
              <c:f>'Figure 18 - OT DSS split'!$C$3:$E$3</c:f>
              <c:strCache>
                <c:ptCount val="3"/>
                <c:pt idx="0">
                  <c:v>Unknown to OT</c:v>
                </c:pt>
                <c:pt idx="1">
                  <c:v>Lifetime sub-statutory con</c:v>
                </c:pt>
                <c:pt idx="2">
                  <c:v>Lifetime statutory contact</c:v>
                </c:pt>
              </c:strCache>
            </c:strRef>
          </c:cat>
          <c:val>
            <c:numRef>
              <c:f>'Figure 18 - OT DSS split'!$C$9:$E$9</c:f>
              <c:numCache>
                <c:formatCode>0%</c:formatCode>
                <c:ptCount val="3"/>
                <c:pt idx="0">
                  <c:v>0.02</c:v>
                </c:pt>
                <c:pt idx="1">
                  <c:v>0.02</c:v>
                </c:pt>
                <c:pt idx="2">
                  <c:v>0.01</c:v>
                </c:pt>
              </c:numCache>
            </c:numRef>
          </c:val>
          <c:extLst>
            <c:ext xmlns:c16="http://schemas.microsoft.com/office/drawing/2014/chart" uri="{C3380CC4-5D6E-409C-BE32-E72D297353CC}">
              <c16:uniqueId val="{00000005-FE68-4C43-98DF-3E0BBF3F5140}"/>
            </c:ext>
          </c:extLst>
        </c:ser>
        <c:ser>
          <c:idx val="6"/>
          <c:order val="6"/>
          <c:tx>
            <c:strRef>
              <c:f>'Figure 18 - OT DSS split'!$B$10</c:f>
              <c:strCache>
                <c:ptCount val="1"/>
                <c:pt idx="0">
                  <c:v>Only ORS</c:v>
                </c:pt>
              </c:strCache>
            </c:strRef>
          </c:tx>
          <c:spPr>
            <a:solidFill>
              <a:schemeClr val="accent1">
                <a:lumMod val="60000"/>
              </a:schemeClr>
            </a:solidFill>
            <a:ln>
              <a:noFill/>
            </a:ln>
            <a:effectLst/>
          </c:spPr>
          <c:invertIfNegative val="0"/>
          <c:cat>
            <c:strRef>
              <c:f>'Figure 18 - OT DSS split'!$C$3:$E$3</c:f>
              <c:strCache>
                <c:ptCount val="3"/>
                <c:pt idx="0">
                  <c:v>Unknown to OT</c:v>
                </c:pt>
                <c:pt idx="1">
                  <c:v>Lifetime sub-statutory con</c:v>
                </c:pt>
                <c:pt idx="2">
                  <c:v>Lifetime statutory contact</c:v>
                </c:pt>
              </c:strCache>
            </c:strRef>
          </c:cat>
          <c:val>
            <c:numRef>
              <c:f>'Figure 18 - OT DSS split'!$C$10:$E$10</c:f>
              <c:numCache>
                <c:formatCode>0%</c:formatCode>
                <c:ptCount val="3"/>
                <c:pt idx="0">
                  <c:v>0.01</c:v>
                </c:pt>
                <c:pt idx="1">
                  <c:v>0.01</c:v>
                </c:pt>
                <c:pt idx="2">
                  <c:v>0.01</c:v>
                </c:pt>
              </c:numCache>
            </c:numRef>
          </c:val>
          <c:extLst>
            <c:ext xmlns:c16="http://schemas.microsoft.com/office/drawing/2014/chart" uri="{C3380CC4-5D6E-409C-BE32-E72D297353CC}">
              <c16:uniqueId val="{00000006-FE68-4C43-98DF-3E0BBF3F5140}"/>
            </c:ext>
          </c:extLst>
        </c:ser>
        <c:dLbls>
          <c:showLegendKey val="0"/>
          <c:showVal val="0"/>
          <c:showCatName val="0"/>
          <c:showSerName val="0"/>
          <c:showPercent val="0"/>
          <c:showBubbleSize val="0"/>
        </c:dLbls>
        <c:gapWidth val="182"/>
        <c:overlap val="100"/>
        <c:axId val="583745808"/>
        <c:axId val="583750728"/>
      </c:barChart>
      <c:catAx>
        <c:axId val="583745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83750728"/>
        <c:crosses val="autoZero"/>
        <c:auto val="1"/>
        <c:lblAlgn val="ctr"/>
        <c:lblOffset val="100"/>
        <c:noMultiLvlLbl val="0"/>
      </c:catAx>
      <c:valAx>
        <c:axId val="583750728"/>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83745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b="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0</xdr:rowOff>
    </xdr:from>
    <xdr:to>
      <xdr:col>4</xdr:col>
      <xdr:colOff>941295</xdr:colOff>
      <xdr:row>28</xdr:row>
      <xdr:rowOff>91138</xdr:rowOff>
    </xdr:to>
    <xdr:graphicFrame macro="">
      <xdr:nvGraphicFramePr>
        <xdr:cNvPr id="2" name="Chart 1">
          <a:extLst>
            <a:ext uri="{FF2B5EF4-FFF2-40B4-BE49-F238E27FC236}">
              <a16:creationId xmlns:a16="http://schemas.microsoft.com/office/drawing/2014/main" id="{C5DB8EC7-33A6-0746-B86F-ECF79E773F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MCOT Cool Theme">
      <a:dk1>
        <a:srgbClr val="000000"/>
      </a:dk1>
      <a:lt1>
        <a:sysClr val="window" lastClr="FFFFFF"/>
      </a:lt1>
      <a:dk2>
        <a:srgbClr val="005CA9"/>
      </a:dk2>
      <a:lt2>
        <a:srgbClr val="5BC5F2"/>
      </a:lt2>
      <a:accent1>
        <a:srgbClr val="5BC5F2"/>
      </a:accent1>
      <a:accent2>
        <a:srgbClr val="005CA9"/>
      </a:accent2>
      <a:accent3>
        <a:srgbClr val="194383"/>
      </a:accent3>
      <a:accent4>
        <a:srgbClr val="832472"/>
      </a:accent4>
      <a:accent5>
        <a:srgbClr val="5BC5F2"/>
      </a:accent5>
      <a:accent6>
        <a:srgbClr val="005CA9"/>
      </a:accent6>
      <a:hlink>
        <a:srgbClr val="194383"/>
      </a:hlink>
      <a:folHlink>
        <a:srgbClr val="832472"/>
      </a:folHlink>
    </a:clrScheme>
    <a:fontScheme name="Oranga Tamariki">
      <a:majorFont>
        <a:latin typeface="Roboto"/>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MCOT Cool Theme">
    <a:dk1>
      <a:srgbClr val="000000"/>
    </a:dk1>
    <a:lt1>
      <a:sysClr val="window" lastClr="FFFFFF"/>
    </a:lt1>
    <a:dk2>
      <a:srgbClr val="005CA9"/>
    </a:dk2>
    <a:lt2>
      <a:srgbClr val="5BC5F2"/>
    </a:lt2>
    <a:accent1>
      <a:srgbClr val="5BC5F2"/>
    </a:accent1>
    <a:accent2>
      <a:srgbClr val="005CA9"/>
    </a:accent2>
    <a:accent3>
      <a:srgbClr val="194383"/>
    </a:accent3>
    <a:accent4>
      <a:srgbClr val="832472"/>
    </a:accent4>
    <a:accent5>
      <a:srgbClr val="5BC5F2"/>
    </a:accent5>
    <a:accent6>
      <a:srgbClr val="005CA9"/>
    </a:accent6>
    <a:hlink>
      <a:srgbClr val="194383"/>
    </a:hlink>
    <a:folHlink>
      <a:srgbClr val="832472"/>
    </a:folHlink>
  </a:clrScheme>
  <a:fontScheme name="Oranga Tamariki">
    <a:majorFont>
      <a:latin typeface="Roboto"/>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8"/>
  <sheetViews>
    <sheetView tabSelected="1" workbookViewId="0">
      <selection activeCell="H27" sqref="H27"/>
    </sheetView>
  </sheetViews>
  <sheetFormatPr baseColWidth="10" defaultColWidth="9.1640625" defaultRowHeight="13" x14ac:dyDescent="0.15"/>
  <cols>
    <col min="1" max="16384" width="9.1640625" style="19"/>
  </cols>
  <sheetData>
    <row r="1" spans="1:1" x14ac:dyDescent="0.15">
      <c r="A1" s="19" t="s">
        <v>21</v>
      </c>
    </row>
    <row r="3" spans="1:1" x14ac:dyDescent="0.15">
      <c r="A3" s="19" t="s">
        <v>22</v>
      </c>
    </row>
    <row r="4" spans="1:1" x14ac:dyDescent="0.15">
      <c r="A4" s="19" t="s">
        <v>23</v>
      </c>
    </row>
    <row r="5" spans="1:1" x14ac:dyDescent="0.15">
      <c r="A5" s="19" t="s">
        <v>24</v>
      </c>
    </row>
    <row r="7" spans="1:1" x14ac:dyDescent="0.15">
      <c r="A7" s="19" t="s">
        <v>25</v>
      </c>
    </row>
    <row r="8" spans="1:1" x14ac:dyDescent="0.15">
      <c r="A8" s="19" t="s">
        <v>26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928A9-8DEE-D644-B9BE-D68430162DC0}">
  <sheetPr>
    <tabColor theme="5" tint="0.79998168889431442"/>
  </sheetPr>
  <dimension ref="A1:R23"/>
  <sheetViews>
    <sheetView zoomScale="200" zoomScaleNormal="70" workbookViewId="0">
      <selection activeCell="I17" sqref="I17"/>
    </sheetView>
  </sheetViews>
  <sheetFormatPr baseColWidth="10" defaultColWidth="8.83203125" defaultRowHeight="14" x14ac:dyDescent="0.2"/>
  <cols>
    <col min="1" max="1" width="22.5" bestFit="1" customWidth="1"/>
    <col min="2" max="7" width="15" customWidth="1"/>
    <col min="8" max="9" width="5" customWidth="1"/>
    <col min="10" max="10" width="11.33203125" customWidth="1"/>
    <col min="11" max="11" width="5" customWidth="1"/>
    <col min="12" max="12" width="22.5" bestFit="1" customWidth="1"/>
    <col min="13" max="18" width="15" customWidth="1"/>
    <col min="19" max="20" width="5" customWidth="1"/>
    <col min="21" max="21" width="11.33203125" customWidth="1"/>
  </cols>
  <sheetData>
    <row r="1" spans="1:18" x14ac:dyDescent="0.2">
      <c r="A1" s="3" t="s">
        <v>117</v>
      </c>
      <c r="B1" s="68" t="s">
        <v>118</v>
      </c>
      <c r="L1" s="3" t="s">
        <v>117</v>
      </c>
      <c r="M1" s="68" t="s">
        <v>116</v>
      </c>
    </row>
    <row r="2" spans="1:18" ht="11.25" customHeight="1" x14ac:dyDescent="0.2"/>
    <row r="3" spans="1:18" ht="60" x14ac:dyDescent="0.2">
      <c r="A3" s="64" t="s">
        <v>72</v>
      </c>
      <c r="B3" s="64" t="s">
        <v>77</v>
      </c>
      <c r="C3" s="64" t="s">
        <v>74</v>
      </c>
      <c r="D3" s="64" t="s">
        <v>113</v>
      </c>
      <c r="E3" s="64" t="s">
        <v>76</v>
      </c>
      <c r="F3" s="64" t="s">
        <v>11</v>
      </c>
      <c r="G3" s="64" t="s">
        <v>29</v>
      </c>
      <c r="L3" s="64" t="s">
        <v>72</v>
      </c>
      <c r="M3" s="64" t="s">
        <v>77</v>
      </c>
      <c r="N3" s="64" t="s">
        <v>74</v>
      </c>
      <c r="O3" s="64" t="s">
        <v>113</v>
      </c>
      <c r="P3" s="64" t="s">
        <v>76</v>
      </c>
      <c r="Q3" s="64" t="s">
        <v>11</v>
      </c>
      <c r="R3" s="64" t="s">
        <v>29</v>
      </c>
    </row>
    <row r="4" spans="1:18" x14ac:dyDescent="0.2">
      <c r="A4" s="1" t="s">
        <v>78</v>
      </c>
      <c r="B4" s="5">
        <v>2769</v>
      </c>
      <c r="C4" s="5">
        <v>789</v>
      </c>
      <c r="D4" s="5">
        <v>2541</v>
      </c>
      <c r="E4" s="5">
        <v>348</v>
      </c>
      <c r="F4" s="5">
        <v>12450</v>
      </c>
      <c r="G4" s="5">
        <f>B4+F4</f>
        <v>15219</v>
      </c>
      <c r="L4" s="1" t="s">
        <v>78</v>
      </c>
      <c r="M4" s="5">
        <v>2805</v>
      </c>
      <c r="N4" s="5">
        <v>702</v>
      </c>
      <c r="O4" s="5">
        <v>2619</v>
      </c>
      <c r="P4" s="5">
        <v>330</v>
      </c>
      <c r="Q4" s="5">
        <v>11601</v>
      </c>
      <c r="R4" s="5">
        <f>M4+Q4</f>
        <v>14406</v>
      </c>
    </row>
    <row r="5" spans="1:18" x14ac:dyDescent="0.2">
      <c r="A5" s="1" t="s">
        <v>79</v>
      </c>
      <c r="B5" s="5">
        <v>3528</v>
      </c>
      <c r="C5" s="5">
        <v>768</v>
      </c>
      <c r="D5" s="5">
        <v>3336</v>
      </c>
      <c r="E5" s="5">
        <v>414</v>
      </c>
      <c r="F5" s="5">
        <v>26565</v>
      </c>
      <c r="G5" s="5">
        <f>B5+F5</f>
        <v>30093</v>
      </c>
      <c r="L5" s="1" t="s">
        <v>79</v>
      </c>
      <c r="M5" s="5">
        <v>3021</v>
      </c>
      <c r="N5" s="5">
        <v>570</v>
      </c>
      <c r="O5" s="5">
        <v>2904</v>
      </c>
      <c r="P5" s="5">
        <v>336</v>
      </c>
      <c r="Q5" s="5">
        <v>22083</v>
      </c>
      <c r="R5" s="5">
        <f>M5+Q5</f>
        <v>25104</v>
      </c>
    </row>
    <row r="6" spans="1:18" x14ac:dyDescent="0.2">
      <c r="A6" s="1" t="s">
        <v>80</v>
      </c>
      <c r="B6" s="5">
        <v>912</v>
      </c>
      <c r="C6" s="5">
        <v>219</v>
      </c>
      <c r="D6" s="5">
        <v>861</v>
      </c>
      <c r="E6" s="5">
        <v>99</v>
      </c>
      <c r="F6" s="5">
        <v>9045</v>
      </c>
      <c r="G6" s="5">
        <f>B6+F6</f>
        <v>9957</v>
      </c>
      <c r="L6" s="1" t="s">
        <v>80</v>
      </c>
      <c r="M6" s="5">
        <v>753</v>
      </c>
      <c r="N6" s="5">
        <v>150</v>
      </c>
      <c r="O6" s="5">
        <v>720</v>
      </c>
      <c r="P6" s="5">
        <v>84</v>
      </c>
      <c r="Q6" s="5">
        <v>7647</v>
      </c>
      <c r="R6" s="5">
        <f>M6+Q6</f>
        <v>8400</v>
      </c>
    </row>
    <row r="7" spans="1:18" x14ac:dyDescent="0.2">
      <c r="A7" s="1" t="s">
        <v>30</v>
      </c>
      <c r="B7" s="5">
        <v>9384</v>
      </c>
      <c r="C7" s="5">
        <v>2313</v>
      </c>
      <c r="D7" s="5">
        <v>8829</v>
      </c>
      <c r="E7" s="5">
        <v>1287</v>
      </c>
      <c r="F7" s="5">
        <v>178911</v>
      </c>
      <c r="G7" s="5">
        <f>B7+F7</f>
        <v>188295</v>
      </c>
      <c r="L7" s="1" t="s">
        <v>30</v>
      </c>
      <c r="M7" s="5">
        <v>8979</v>
      </c>
      <c r="N7" s="5">
        <v>1884</v>
      </c>
      <c r="O7" s="5">
        <v>8616</v>
      </c>
      <c r="P7" s="5">
        <v>1248</v>
      </c>
      <c r="Q7" s="5">
        <v>173373</v>
      </c>
      <c r="R7" s="5">
        <f>M7+Q7</f>
        <v>182352</v>
      </c>
    </row>
    <row r="8" spans="1:18" x14ac:dyDescent="0.2">
      <c r="A8" s="2" t="s">
        <v>6</v>
      </c>
      <c r="B8" s="6">
        <v>16596</v>
      </c>
      <c r="C8" s="6">
        <v>4089</v>
      </c>
      <c r="D8" s="6">
        <v>15564</v>
      </c>
      <c r="E8" s="6">
        <v>2151</v>
      </c>
      <c r="F8" s="6">
        <v>226968</v>
      </c>
      <c r="G8" s="6">
        <f>B8+F8</f>
        <v>243564</v>
      </c>
      <c r="L8" s="2" t="s">
        <v>6</v>
      </c>
      <c r="M8" s="6">
        <v>15561</v>
      </c>
      <c r="N8" s="6">
        <v>3306</v>
      </c>
      <c r="O8" s="6">
        <v>14856</v>
      </c>
      <c r="P8" s="6">
        <v>1998</v>
      </c>
      <c r="Q8" s="6">
        <v>214704</v>
      </c>
      <c r="R8" s="6">
        <f>M8+Q8</f>
        <v>230265</v>
      </c>
    </row>
    <row r="10" spans="1:18" ht="60" x14ac:dyDescent="0.2">
      <c r="A10" s="64" t="s">
        <v>72</v>
      </c>
      <c r="B10" s="64" t="s">
        <v>77</v>
      </c>
      <c r="C10" s="64" t="s">
        <v>74</v>
      </c>
      <c r="D10" s="64" t="s">
        <v>113</v>
      </c>
      <c r="E10" s="64" t="s">
        <v>76</v>
      </c>
      <c r="F10" s="64" t="s">
        <v>11</v>
      </c>
      <c r="L10" s="64" t="s">
        <v>72</v>
      </c>
      <c r="M10" s="64" t="s">
        <v>77</v>
      </c>
      <c r="N10" s="64" t="s">
        <v>74</v>
      </c>
      <c r="O10" s="64" t="s">
        <v>113</v>
      </c>
      <c r="P10" s="64" t="s">
        <v>76</v>
      </c>
      <c r="Q10" s="64" t="s">
        <v>11</v>
      </c>
    </row>
    <row r="11" spans="1:18" x14ac:dyDescent="0.2">
      <c r="A11" s="1" t="s">
        <v>78</v>
      </c>
      <c r="B11" s="7">
        <f>IFERROR(B4/B$8,"")</f>
        <v>0.16684743311641359</v>
      </c>
      <c r="C11" s="7">
        <f>IFERROR(C4/C$8,"")</f>
        <v>0.1929567131327953</v>
      </c>
      <c r="D11" s="7">
        <f>IFERROR(D4/D$8,"")</f>
        <v>0.16326137239784116</v>
      </c>
      <c r="E11" s="7">
        <f>IFERROR(E4/E$8,"")</f>
        <v>0.16178521617852162</v>
      </c>
      <c r="F11" s="7">
        <f>IFERROR(F4/F$8,"")</f>
        <v>5.4853547636671246E-2</v>
      </c>
      <c r="L11" s="1" t="s">
        <v>78</v>
      </c>
      <c r="M11" s="7">
        <f>IFERROR(M4/M$8,"")</f>
        <v>0.18025833815307499</v>
      </c>
      <c r="N11" s="7">
        <f>IFERROR(N4/N$8,"")</f>
        <v>0.21234119782214156</v>
      </c>
      <c r="O11" s="7">
        <f>IFERROR(O4/O$8,"")</f>
        <v>0.1762924071082391</v>
      </c>
      <c r="P11" s="7">
        <f>IFERROR(P4/P$8,"")</f>
        <v>0.16516516516516516</v>
      </c>
      <c r="Q11" s="7">
        <f>IFERROR(Q4/Q$8,"")</f>
        <v>5.4032528504359488E-2</v>
      </c>
    </row>
    <row r="12" spans="1:18" x14ac:dyDescent="0.2">
      <c r="A12" s="1" t="s">
        <v>79</v>
      </c>
      <c r="B12" s="7">
        <f>IFERROR(B5/B$8,"")</f>
        <v>0.21258134490238612</v>
      </c>
      <c r="C12" s="7">
        <f>IFERROR(C5/C$8,"")</f>
        <v>0.18782098312545856</v>
      </c>
      <c r="D12" s="7">
        <f>IFERROR(D5/D$8,"")</f>
        <v>0.21434078643022358</v>
      </c>
      <c r="E12" s="7">
        <f>IFERROR(E5/E$8,"")</f>
        <v>0.19246861924686193</v>
      </c>
      <c r="F12" s="7">
        <f>IFERROR(F5/F$8,"")</f>
        <v>0.11704293116210214</v>
      </c>
      <c r="L12" s="1" t="s">
        <v>79</v>
      </c>
      <c r="M12" s="7">
        <f>IFERROR(M5/M$8,"")</f>
        <v>0.19413919413919414</v>
      </c>
      <c r="N12" s="7">
        <f>IFERROR(N5/N$8,"")</f>
        <v>0.17241379310344829</v>
      </c>
      <c r="O12" s="7">
        <f>IFERROR(O5/O$8,"")</f>
        <v>0.19547657512116318</v>
      </c>
      <c r="P12" s="7">
        <f>IFERROR(P5/P$8,"")</f>
        <v>0.16816816816816818</v>
      </c>
      <c r="Q12" s="7">
        <f>IFERROR(Q5/Q$8,"")</f>
        <v>0.10285323049407556</v>
      </c>
    </row>
    <row r="13" spans="1:18" x14ac:dyDescent="0.2">
      <c r="A13" s="1" t="s">
        <v>80</v>
      </c>
      <c r="B13" s="7">
        <f>IFERROR(B6/B$8,"")</f>
        <v>5.4953000723065797E-2</v>
      </c>
      <c r="C13" s="7">
        <f>IFERROR(C6/C$8,"")</f>
        <v>5.355832721936904E-2</v>
      </c>
      <c r="D13" s="7">
        <f>IFERROR(D6/D$8,"")</f>
        <v>5.5319969159599074E-2</v>
      </c>
      <c r="E13" s="7">
        <f>IFERROR(E6/E$8,"")</f>
        <v>4.6025104602510462E-2</v>
      </c>
      <c r="F13" s="7">
        <f>IFERROR(F6/F$8,"")</f>
        <v>3.9851432801099713E-2</v>
      </c>
      <c r="L13" s="1" t="s">
        <v>80</v>
      </c>
      <c r="M13" s="7">
        <f>IFERROR(M6/M$8,"")</f>
        <v>4.839020628494313E-2</v>
      </c>
      <c r="N13" s="7">
        <f>IFERROR(N6/N$8,"")</f>
        <v>4.5372050816696916E-2</v>
      </c>
      <c r="O13" s="7">
        <f>IFERROR(O6/O$8,"")</f>
        <v>4.8465266558966075E-2</v>
      </c>
      <c r="P13" s="7">
        <f>IFERROR(P6/P$8,"")</f>
        <v>4.2042042042042045E-2</v>
      </c>
      <c r="Q13" s="7">
        <f>IFERROR(Q6/Q$8,"")</f>
        <v>3.5616476637603395E-2</v>
      </c>
    </row>
    <row r="14" spans="1:18" x14ac:dyDescent="0.2">
      <c r="A14" s="1" t="s">
        <v>30</v>
      </c>
      <c r="B14" s="7">
        <f>IFERROR(B7/B$8,"")</f>
        <v>0.56543745480838759</v>
      </c>
      <c r="C14" s="7">
        <f>IFERROR(C7/C$8,"")</f>
        <v>0.5656639765223771</v>
      </c>
      <c r="D14" s="7">
        <f>IFERROR(D7/D$8,"")</f>
        <v>0.56727062451811872</v>
      </c>
      <c r="E14" s="7">
        <f>IFERROR(E7/E$8,"")</f>
        <v>0.59832635983263593</v>
      </c>
      <c r="F14" s="7">
        <f>IFERROR(F7/F$8,"")</f>
        <v>0.78826530612244894</v>
      </c>
      <c r="L14" s="1" t="s">
        <v>30</v>
      </c>
      <c r="M14" s="7">
        <f>IFERROR(M7/M$8,"")</f>
        <v>0.57701947175631385</v>
      </c>
      <c r="N14" s="7">
        <f>IFERROR(N7/N$8,"")</f>
        <v>0.56987295825771322</v>
      </c>
      <c r="O14" s="7">
        <f>IFERROR(O7/O$8,"")</f>
        <v>0.57996768982229407</v>
      </c>
      <c r="P14" s="7">
        <f>IFERROR(P7/P$8,"")</f>
        <v>0.62462462462462465</v>
      </c>
      <c r="Q14" s="7">
        <f>IFERROR(Q7/Q$8,"")</f>
        <v>0.80749776436396159</v>
      </c>
    </row>
    <row r="15" spans="1:18" ht="15" thickBot="1" x14ac:dyDescent="0.25">
      <c r="A15" s="2" t="s">
        <v>6</v>
      </c>
      <c r="B15" s="8">
        <f>SUM(B11:B14)</f>
        <v>0.99981923355025315</v>
      </c>
      <c r="C15" s="8">
        <f>SUM(C11:C14)</f>
        <v>1</v>
      </c>
      <c r="D15" s="8">
        <f>SUM(D11:D14)</f>
        <v>1.0001927525057825</v>
      </c>
      <c r="E15" s="8">
        <f>SUM(E11:E14)</f>
        <v>0.99860529986052993</v>
      </c>
      <c r="F15" s="8">
        <f>SUM(F11:F14)</f>
        <v>1.000013217722322</v>
      </c>
      <c r="L15" s="2" t="s">
        <v>6</v>
      </c>
      <c r="M15" s="8">
        <f>SUM(M11:M14)</f>
        <v>0.99980721033352604</v>
      </c>
      <c r="N15" s="8">
        <f>SUM(N11:N14)</f>
        <v>1</v>
      </c>
      <c r="O15" s="8">
        <f>SUM(O11:O14)</f>
        <v>1.0002019386106624</v>
      </c>
      <c r="P15" s="8">
        <f>SUM(P11:P14)</f>
        <v>1</v>
      </c>
      <c r="Q15" s="8">
        <f>SUM(Q11:Q14)</f>
        <v>1</v>
      </c>
    </row>
    <row r="16" spans="1:18" ht="15" thickBot="1" x14ac:dyDescent="0.25">
      <c r="A16" s="75" t="s">
        <v>115</v>
      </c>
      <c r="L16" s="75" t="s">
        <v>114</v>
      </c>
    </row>
    <row r="17" spans="1:16" ht="60" x14ac:dyDescent="0.2">
      <c r="A17" s="60" t="s">
        <v>72</v>
      </c>
      <c r="B17" s="61" t="s">
        <v>77</v>
      </c>
      <c r="C17" s="61" t="s">
        <v>74</v>
      </c>
      <c r="D17" s="61" t="s">
        <v>113</v>
      </c>
      <c r="E17" s="62" t="s">
        <v>76</v>
      </c>
      <c r="L17" s="60" t="s">
        <v>72</v>
      </c>
      <c r="M17" s="61" t="s">
        <v>77</v>
      </c>
      <c r="N17" s="61" t="s">
        <v>74</v>
      </c>
      <c r="O17" s="61" t="s">
        <v>113</v>
      </c>
      <c r="P17" s="62" t="s">
        <v>76</v>
      </c>
    </row>
    <row r="18" spans="1:16" x14ac:dyDescent="0.2">
      <c r="A18" s="74" t="s">
        <v>78</v>
      </c>
      <c r="B18" s="32">
        <f>B4/$G4</f>
        <v>0.18194362310270057</v>
      </c>
      <c r="C18" s="32">
        <f>C4/$G4</f>
        <v>5.1843090873250543E-2</v>
      </c>
      <c r="D18" s="32">
        <f>D4/$G4</f>
        <v>0.16696234969446086</v>
      </c>
      <c r="E18" s="33">
        <f>E4/$G4</f>
        <v>2.2866154149418491E-2</v>
      </c>
      <c r="L18" s="74" t="s">
        <v>78</v>
      </c>
      <c r="M18" s="32">
        <f>M4/$R4</f>
        <v>0.19471053727613494</v>
      </c>
      <c r="N18" s="32">
        <f>N4/$R4</f>
        <v>4.872969596001666E-2</v>
      </c>
      <c r="O18" s="32">
        <f>O4/$R4</f>
        <v>0.18179925031236985</v>
      </c>
      <c r="P18" s="33">
        <f>P4/$R4</f>
        <v>2.2907122032486463E-2</v>
      </c>
    </row>
    <row r="19" spans="1:16" x14ac:dyDescent="0.2">
      <c r="A19" s="31" t="s">
        <v>79</v>
      </c>
      <c r="B19" s="32">
        <f>B5/$G5</f>
        <v>0.11723656664340544</v>
      </c>
      <c r="C19" s="32">
        <f>C5/$G5</f>
        <v>2.5520885255707306E-2</v>
      </c>
      <c r="D19" s="32">
        <f>D5/$G5</f>
        <v>0.11085634532947862</v>
      </c>
      <c r="E19" s="33">
        <f>E5/$G5</f>
        <v>1.375735220815472E-2</v>
      </c>
      <c r="L19" s="31" t="s">
        <v>79</v>
      </c>
      <c r="M19" s="32">
        <f>M5/$R5</f>
        <v>0.12033938814531549</v>
      </c>
      <c r="N19" s="32">
        <f>N5/$R5</f>
        <v>2.2705544933078393E-2</v>
      </c>
      <c r="O19" s="32">
        <f>O5/$R5</f>
        <v>0.11567877629063097</v>
      </c>
      <c r="P19" s="33">
        <f>P5/$R5</f>
        <v>1.338432122370937E-2</v>
      </c>
    </row>
    <row r="20" spans="1:16" x14ac:dyDescent="0.2">
      <c r="A20" s="31" t="s">
        <v>80</v>
      </c>
      <c r="B20" s="32">
        <f>B6/$G6</f>
        <v>9.1593853570352518E-2</v>
      </c>
      <c r="C20" s="32">
        <f>C6/$G6</f>
        <v>2.1994576679722808E-2</v>
      </c>
      <c r="D20" s="32">
        <f>D6/$G6</f>
        <v>8.6471828864115696E-2</v>
      </c>
      <c r="E20" s="33">
        <f>E6/$G6</f>
        <v>9.9427538415185288E-3</v>
      </c>
      <c r="L20" s="31" t="s">
        <v>80</v>
      </c>
      <c r="M20" s="32">
        <f>M6/$R6</f>
        <v>8.9642857142857149E-2</v>
      </c>
      <c r="N20" s="32">
        <f>N6/$R6</f>
        <v>1.7857142857142856E-2</v>
      </c>
      <c r="O20" s="32">
        <f>O6/$R6</f>
        <v>8.5714285714285715E-2</v>
      </c>
      <c r="P20" s="33">
        <f>P6/$R6</f>
        <v>0.01</v>
      </c>
    </row>
    <row r="21" spans="1:16" x14ac:dyDescent="0.2">
      <c r="A21" s="31" t="s">
        <v>30</v>
      </c>
      <c r="B21" s="32">
        <f>B7/$G7</f>
        <v>4.9836692424121726E-2</v>
      </c>
      <c r="C21" s="32">
        <f>C7/$G7</f>
        <v>1.2283916195331793E-2</v>
      </c>
      <c r="D21" s="32">
        <f>D7/$G7</f>
        <v>4.6889189835099182E-2</v>
      </c>
      <c r="E21" s="33">
        <f>E7/$G7</f>
        <v>6.8350195172468733E-3</v>
      </c>
      <c r="L21" s="31" t="s">
        <v>30</v>
      </c>
      <c r="M21" s="32">
        <f>M7/$R7</f>
        <v>4.9239931560937089E-2</v>
      </c>
      <c r="N21" s="32">
        <f>N7/$R7</f>
        <v>1.0331666227954724E-2</v>
      </c>
      <c r="O21" s="32">
        <f>O7/$R7</f>
        <v>4.7249276125296127E-2</v>
      </c>
      <c r="P21" s="33">
        <f>P7/$R7</f>
        <v>6.8439062911292443E-3</v>
      </c>
    </row>
    <row r="22" spans="1:16" x14ac:dyDescent="0.2">
      <c r="A22" s="31" t="s">
        <v>35</v>
      </c>
      <c r="B22" s="32">
        <f>SUM(B4:B6)/SUM($G$4:$G$6)</f>
        <v>0.13043478260869565</v>
      </c>
      <c r="C22" s="32">
        <f>SUM(C4:C6)/SUM($G$4:$G$6)</f>
        <v>3.2133745861151822E-2</v>
      </c>
      <c r="D22" s="32">
        <f>SUM(D4:D6)/SUM($G$4:$G$6)</f>
        <v>0.1219128263583564</v>
      </c>
      <c r="E22" s="33">
        <f>SUM(E4:E6)/SUM($G$4:$G$6)</f>
        <v>1.5578353145524616E-2</v>
      </c>
      <c r="L22" s="31" t="s">
        <v>35</v>
      </c>
      <c r="M22" s="32">
        <f>SUM(M4:M6)/SUM($R$4:$R$6)</f>
        <v>0.13731997495303694</v>
      </c>
      <c r="N22" s="32">
        <f>SUM(N4:N6)/SUM($R$4:$R$6)</f>
        <v>2.9680651221039449E-2</v>
      </c>
      <c r="O22" s="32">
        <f>SUM(O4:O6)/SUM($R$4:$R$6)</f>
        <v>0.13030682529743268</v>
      </c>
      <c r="P22" s="33">
        <f>SUM(P4:P6)/SUM($R$4:$R$6)</f>
        <v>1.5654351909830933E-2</v>
      </c>
    </row>
    <row r="23" spans="1:16" ht="15" thickBot="1" x14ac:dyDescent="0.25">
      <c r="A23" s="34" t="s">
        <v>29</v>
      </c>
      <c r="B23" s="35">
        <f>B8/$G$8</f>
        <v>6.8138148494851461E-2</v>
      </c>
      <c r="C23" s="35">
        <f>C8/$G$8</f>
        <v>1.6788195299798001E-2</v>
      </c>
      <c r="D23" s="35">
        <f>D8/$G$8</f>
        <v>6.3901069123515786E-2</v>
      </c>
      <c r="E23" s="36">
        <f>E8/$G$8</f>
        <v>8.8313543873478843E-3</v>
      </c>
      <c r="L23" s="34" t="s">
        <v>29</v>
      </c>
      <c r="M23" s="35">
        <f>M8/$R$8</f>
        <v>6.7578659370725033E-2</v>
      </c>
      <c r="N23" s="35">
        <f>N8/$R$8</f>
        <v>1.4357370855318873E-2</v>
      </c>
      <c r="O23" s="35">
        <f>O8/$R$8</f>
        <v>6.4516969578529079E-2</v>
      </c>
      <c r="P23" s="36">
        <f>P8/$R$8</f>
        <v>8.676959155755325E-3</v>
      </c>
    </row>
  </sheetData>
  <conditionalFormatting sqref="B11:E14">
    <cfRule type="colorScale" priority="8">
      <colorScale>
        <cfvo type="min"/>
        <cfvo type="max"/>
        <color rgb="FFFCFCFF"/>
        <color rgb="FF63BE7B"/>
      </colorScale>
    </cfRule>
  </conditionalFormatting>
  <conditionalFormatting sqref="F11:F14">
    <cfRule type="colorScale" priority="9">
      <colorScale>
        <cfvo type="min"/>
        <cfvo type="max"/>
        <color rgb="FFFCFCFF"/>
        <color rgb="FF63BE7B"/>
      </colorScale>
    </cfRule>
  </conditionalFormatting>
  <conditionalFormatting sqref="B18:B23 C22:E23">
    <cfRule type="colorScale" priority="10">
      <colorScale>
        <cfvo type="min"/>
        <cfvo type="max"/>
        <color rgb="FFFCFCFF"/>
        <color rgb="FF63BE7B"/>
      </colorScale>
    </cfRule>
  </conditionalFormatting>
  <conditionalFormatting sqref="C18:C21">
    <cfRule type="colorScale" priority="11">
      <colorScale>
        <cfvo type="min"/>
        <cfvo type="max"/>
        <color rgb="FFFCFCFF"/>
        <color rgb="FF63BE7B"/>
      </colorScale>
    </cfRule>
  </conditionalFormatting>
  <conditionalFormatting sqref="D18:D21">
    <cfRule type="colorScale" priority="12">
      <colorScale>
        <cfvo type="min"/>
        <cfvo type="max"/>
        <color rgb="FFFCFCFF"/>
        <color rgb="FF63BE7B"/>
      </colorScale>
    </cfRule>
  </conditionalFormatting>
  <conditionalFormatting sqref="E18:E21">
    <cfRule type="colorScale" priority="13">
      <colorScale>
        <cfvo type="min"/>
        <cfvo type="max"/>
        <color rgb="FFFCFCFF"/>
        <color rgb="FF63BE7B"/>
      </colorScale>
    </cfRule>
  </conditionalFormatting>
  <conditionalFormatting sqref="M11:P14">
    <cfRule type="colorScale" priority="2">
      <colorScale>
        <cfvo type="min"/>
        <cfvo type="max"/>
        <color rgb="FFFCFCFF"/>
        <color rgb="FF63BE7B"/>
      </colorScale>
    </cfRule>
  </conditionalFormatting>
  <conditionalFormatting sqref="Q11:Q14">
    <cfRule type="colorScale" priority="3">
      <colorScale>
        <cfvo type="min"/>
        <cfvo type="max"/>
        <color rgb="FFFCFCFF"/>
        <color rgb="FF63BE7B"/>
      </colorScale>
    </cfRule>
  </conditionalFormatting>
  <conditionalFormatting sqref="M18:M21">
    <cfRule type="colorScale" priority="4">
      <colorScale>
        <cfvo type="min"/>
        <cfvo type="max"/>
        <color rgb="FFFCFCFF"/>
        <color rgb="FF63BE7B"/>
      </colorScale>
    </cfRule>
  </conditionalFormatting>
  <conditionalFormatting sqref="N18:N21">
    <cfRule type="colorScale" priority="5">
      <colorScale>
        <cfvo type="min"/>
        <cfvo type="max"/>
        <color rgb="FFFCFCFF"/>
        <color rgb="FF63BE7B"/>
      </colorScale>
    </cfRule>
  </conditionalFormatting>
  <conditionalFormatting sqref="O18:O21">
    <cfRule type="colorScale" priority="6">
      <colorScale>
        <cfvo type="min"/>
        <cfvo type="max"/>
        <color rgb="FFFCFCFF"/>
        <color rgb="FF63BE7B"/>
      </colorScale>
    </cfRule>
  </conditionalFormatting>
  <conditionalFormatting sqref="P18:P21">
    <cfRule type="colorScale" priority="7">
      <colorScale>
        <cfvo type="min"/>
        <cfvo type="max"/>
        <color rgb="FFFCFCFF"/>
        <color rgb="FF63BE7B"/>
      </colorScale>
    </cfRule>
  </conditionalFormatting>
  <conditionalFormatting sqref="M22:P23">
    <cfRule type="colorScale" priority="1">
      <colorScale>
        <cfvo type="min"/>
        <cfvo type="max"/>
        <color rgb="FFFCFCFF"/>
        <color rgb="FF63BE7B"/>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D19CE-49BA-CC43-87DD-8F422D2BDE66}">
  <sheetPr>
    <tabColor theme="5" tint="0.79998168889431442"/>
  </sheetPr>
  <dimension ref="A1:R23"/>
  <sheetViews>
    <sheetView zoomScale="70" zoomScaleNormal="70" workbookViewId="0">
      <selection activeCell="I17" sqref="I17"/>
    </sheetView>
  </sheetViews>
  <sheetFormatPr baseColWidth="10" defaultColWidth="8.83203125" defaultRowHeight="14" x14ac:dyDescent="0.2"/>
  <cols>
    <col min="1" max="1" width="22.5" bestFit="1" customWidth="1"/>
    <col min="2" max="7" width="15" customWidth="1"/>
    <col min="8" max="8" width="4" customWidth="1"/>
    <col min="9" max="9" width="5" customWidth="1"/>
    <col min="10" max="10" width="11.33203125" customWidth="1"/>
    <col min="11" max="11" width="5" customWidth="1"/>
    <col min="12" max="12" width="22.5" bestFit="1" customWidth="1"/>
    <col min="13" max="18" width="15" customWidth="1"/>
    <col min="19" max="20" width="5" customWidth="1"/>
    <col min="21" max="21" width="11.33203125" customWidth="1"/>
  </cols>
  <sheetData>
    <row r="1" spans="1:18" x14ac:dyDescent="0.2">
      <c r="A1" s="3" t="s">
        <v>36</v>
      </c>
      <c r="B1" s="3" t="s">
        <v>84</v>
      </c>
      <c r="L1" s="3" t="s">
        <v>36</v>
      </c>
      <c r="M1" s="3" t="s">
        <v>85</v>
      </c>
    </row>
    <row r="3" spans="1:18" ht="60" x14ac:dyDescent="0.2">
      <c r="A3" s="64" t="s">
        <v>72</v>
      </c>
      <c r="B3" s="64" t="s">
        <v>77</v>
      </c>
      <c r="C3" s="64" t="s">
        <v>74</v>
      </c>
      <c r="D3" s="64" t="s">
        <v>113</v>
      </c>
      <c r="E3" s="64" t="s">
        <v>76</v>
      </c>
      <c r="F3" s="64" t="s">
        <v>11</v>
      </c>
      <c r="G3" s="64" t="s">
        <v>29</v>
      </c>
      <c r="L3" s="64" t="s">
        <v>72</v>
      </c>
      <c r="M3" s="64" t="s">
        <v>77</v>
      </c>
      <c r="N3" s="64" t="s">
        <v>74</v>
      </c>
      <c r="O3" s="64" t="s">
        <v>113</v>
      </c>
      <c r="P3" s="64" t="s">
        <v>76</v>
      </c>
      <c r="Q3" s="64" t="s">
        <v>11</v>
      </c>
      <c r="R3" s="64" t="s">
        <v>29</v>
      </c>
    </row>
    <row r="4" spans="1:18" x14ac:dyDescent="0.2">
      <c r="A4" s="1" t="s">
        <v>78</v>
      </c>
      <c r="B4" s="5">
        <v>2298</v>
      </c>
      <c r="C4" s="5">
        <v>522</v>
      </c>
      <c r="D4" s="5">
        <v>2145</v>
      </c>
      <c r="E4" s="5">
        <v>234</v>
      </c>
      <c r="F4" s="5">
        <v>12279</v>
      </c>
      <c r="G4" s="5">
        <f>B4+F4</f>
        <v>14577</v>
      </c>
      <c r="L4" s="1" t="s">
        <v>78</v>
      </c>
      <c r="M4" s="5">
        <v>3279</v>
      </c>
      <c r="N4" s="5">
        <v>972</v>
      </c>
      <c r="O4" s="5">
        <v>3015</v>
      </c>
      <c r="P4" s="5">
        <v>447</v>
      </c>
      <c r="Q4" s="5">
        <v>11775</v>
      </c>
      <c r="R4" s="5">
        <f>M4+Q4</f>
        <v>15054</v>
      </c>
    </row>
    <row r="5" spans="1:18" x14ac:dyDescent="0.2">
      <c r="A5" s="1" t="s">
        <v>79</v>
      </c>
      <c r="B5" s="5">
        <v>2853</v>
      </c>
      <c r="C5" s="5">
        <v>474</v>
      </c>
      <c r="D5" s="5">
        <v>2748</v>
      </c>
      <c r="E5" s="5">
        <v>279</v>
      </c>
      <c r="F5" s="5">
        <v>25956</v>
      </c>
      <c r="G5" s="5">
        <f>B5+F5</f>
        <v>28809</v>
      </c>
      <c r="L5" s="1" t="s">
        <v>79</v>
      </c>
      <c r="M5" s="5">
        <v>3699</v>
      </c>
      <c r="N5" s="5">
        <v>864</v>
      </c>
      <c r="O5" s="5">
        <v>3492</v>
      </c>
      <c r="P5" s="5">
        <v>468</v>
      </c>
      <c r="Q5" s="5">
        <v>22689</v>
      </c>
      <c r="R5" s="5">
        <f>M5+Q5</f>
        <v>26388</v>
      </c>
    </row>
    <row r="6" spans="1:18" x14ac:dyDescent="0.2">
      <c r="A6" s="1" t="s">
        <v>80</v>
      </c>
      <c r="B6" s="5">
        <v>708</v>
      </c>
      <c r="C6" s="5">
        <v>114</v>
      </c>
      <c r="D6" s="5">
        <v>684</v>
      </c>
      <c r="E6" s="5">
        <v>57</v>
      </c>
      <c r="F6" s="5">
        <v>8238</v>
      </c>
      <c r="G6" s="5">
        <f>B6+F6</f>
        <v>8946</v>
      </c>
      <c r="L6" s="1" t="s">
        <v>80</v>
      </c>
      <c r="M6" s="5">
        <v>957</v>
      </c>
      <c r="N6" s="5">
        <v>252</v>
      </c>
      <c r="O6" s="5">
        <v>894</v>
      </c>
      <c r="P6" s="5">
        <v>123</v>
      </c>
      <c r="Q6" s="5">
        <v>8451</v>
      </c>
      <c r="R6" s="5">
        <f>M6+Q6</f>
        <v>9408</v>
      </c>
    </row>
    <row r="7" spans="1:18" x14ac:dyDescent="0.2">
      <c r="A7" s="1" t="s">
        <v>30</v>
      </c>
      <c r="B7" s="5">
        <v>7248</v>
      </c>
      <c r="C7" s="5">
        <v>1410</v>
      </c>
      <c r="D7" s="5">
        <v>6933</v>
      </c>
      <c r="E7" s="5">
        <v>936</v>
      </c>
      <c r="F7" s="5">
        <v>171420</v>
      </c>
      <c r="G7" s="5">
        <f>B7+F7</f>
        <v>178668</v>
      </c>
      <c r="L7" s="1" t="s">
        <v>30</v>
      </c>
      <c r="M7" s="5">
        <v>11118</v>
      </c>
      <c r="N7" s="5">
        <v>2787</v>
      </c>
      <c r="O7" s="5">
        <v>10509</v>
      </c>
      <c r="P7" s="5">
        <v>1602</v>
      </c>
      <c r="Q7" s="5">
        <v>180867</v>
      </c>
      <c r="R7" s="5">
        <f>M7+Q7</f>
        <v>191985</v>
      </c>
    </row>
    <row r="8" spans="1:18" x14ac:dyDescent="0.2">
      <c r="A8" s="2" t="s">
        <v>6</v>
      </c>
      <c r="B8" s="6">
        <v>13104</v>
      </c>
      <c r="C8" s="6">
        <v>2523</v>
      </c>
      <c r="D8" s="6">
        <v>12510</v>
      </c>
      <c r="E8" s="6">
        <v>1506</v>
      </c>
      <c r="F8" s="6">
        <v>217890</v>
      </c>
      <c r="G8" s="6">
        <f>B8+F8</f>
        <v>230994</v>
      </c>
      <c r="L8" s="2" t="s">
        <v>6</v>
      </c>
      <c r="M8" s="6">
        <v>19050</v>
      </c>
      <c r="N8" s="6">
        <v>4872</v>
      </c>
      <c r="O8" s="6">
        <v>17913</v>
      </c>
      <c r="P8" s="6">
        <v>2640</v>
      </c>
      <c r="Q8" s="6">
        <v>223785</v>
      </c>
      <c r="R8" s="6">
        <f>M8+Q8</f>
        <v>242835</v>
      </c>
    </row>
    <row r="10" spans="1:18" ht="60" x14ac:dyDescent="0.2">
      <c r="A10" s="64" t="s">
        <v>72</v>
      </c>
      <c r="B10" s="64" t="s">
        <v>77</v>
      </c>
      <c r="C10" s="64" t="s">
        <v>74</v>
      </c>
      <c r="D10" s="64" t="s">
        <v>113</v>
      </c>
      <c r="E10" s="64" t="s">
        <v>76</v>
      </c>
      <c r="F10" s="64" t="s">
        <v>11</v>
      </c>
      <c r="L10" s="64" t="s">
        <v>72</v>
      </c>
      <c r="M10" s="64" t="s">
        <v>77</v>
      </c>
      <c r="N10" s="64" t="s">
        <v>74</v>
      </c>
      <c r="O10" s="64" t="s">
        <v>113</v>
      </c>
      <c r="P10" s="64" t="s">
        <v>76</v>
      </c>
      <c r="Q10" s="64" t="s">
        <v>11</v>
      </c>
    </row>
    <row r="11" spans="1:18" x14ac:dyDescent="0.2">
      <c r="A11" s="1" t="s">
        <v>78</v>
      </c>
      <c r="B11" s="7">
        <f>IFERROR(B4/B$8,"")</f>
        <v>0.17536630036630035</v>
      </c>
      <c r="C11" s="7">
        <f>IFERROR(C4/C$8,"")</f>
        <v>0.20689655172413793</v>
      </c>
      <c r="D11" s="7">
        <f>IFERROR(D4/D$8,"")</f>
        <v>0.17146282973621102</v>
      </c>
      <c r="E11" s="7">
        <f>IFERROR(E4/E$8,"")</f>
        <v>0.15537848605577689</v>
      </c>
      <c r="F11" s="7">
        <f>IFERROR(F4/F$8,"")</f>
        <v>5.6354123640368993E-2</v>
      </c>
      <c r="L11" s="1" t="s">
        <v>78</v>
      </c>
      <c r="M11" s="7">
        <f>IFERROR(M4/M$8,"")</f>
        <v>0.17212598425196851</v>
      </c>
      <c r="N11" s="7">
        <f>IFERROR(N4/N$8,"")</f>
        <v>0.19950738916256158</v>
      </c>
      <c r="O11" s="7">
        <f>IFERROR(O4/O$8,"")</f>
        <v>0.16831351532406633</v>
      </c>
      <c r="P11" s="7">
        <f>IFERROR(P4/P$8,"")</f>
        <v>0.16931818181818181</v>
      </c>
      <c r="Q11" s="7">
        <f>IFERROR(Q4/Q$8,"")</f>
        <v>5.2617467658690263E-2</v>
      </c>
    </row>
    <row r="12" spans="1:18" x14ac:dyDescent="0.2">
      <c r="A12" s="1" t="s">
        <v>79</v>
      </c>
      <c r="B12" s="7">
        <f>IFERROR(B5/B$8,"")</f>
        <v>0.21771978021978022</v>
      </c>
      <c r="C12" s="7">
        <f>IFERROR(C5/C$8,"")</f>
        <v>0.187871581450654</v>
      </c>
      <c r="D12" s="7">
        <f>IFERROR(D5/D$8,"")</f>
        <v>0.21966426858513188</v>
      </c>
      <c r="E12" s="7">
        <f>IFERROR(E5/E$8,"")</f>
        <v>0.1852589641434263</v>
      </c>
      <c r="F12" s="7">
        <f>IFERROR(F5/F$8,"")</f>
        <v>0.1191243287897563</v>
      </c>
      <c r="L12" s="1" t="s">
        <v>79</v>
      </c>
      <c r="M12" s="7">
        <f>IFERROR(M5/M$8,"")</f>
        <v>0.1941732283464567</v>
      </c>
      <c r="N12" s="7">
        <f>IFERROR(N5/N$8,"")</f>
        <v>0.17733990147783252</v>
      </c>
      <c r="O12" s="7">
        <f>IFERROR(O5/O$8,"")</f>
        <v>0.19494222073354547</v>
      </c>
      <c r="P12" s="7">
        <f>IFERROR(P5/P$8,"")</f>
        <v>0.17727272727272728</v>
      </c>
      <c r="Q12" s="7">
        <f>IFERROR(Q5/Q$8,"")</f>
        <v>0.10138749245928011</v>
      </c>
    </row>
    <row r="13" spans="1:18" x14ac:dyDescent="0.2">
      <c r="A13" s="1" t="s">
        <v>80</v>
      </c>
      <c r="B13" s="7">
        <f>IFERROR(B6/B$8,"")</f>
        <v>5.4029304029304032E-2</v>
      </c>
      <c r="C13" s="7">
        <f>IFERROR(C6/C$8,"")</f>
        <v>4.5184304399524373E-2</v>
      </c>
      <c r="D13" s="7">
        <f>IFERROR(D6/D$8,"")</f>
        <v>5.4676258992805753E-2</v>
      </c>
      <c r="E13" s="7">
        <f>IFERROR(E6/E$8,"")</f>
        <v>3.7848605577689244E-2</v>
      </c>
      <c r="F13" s="7">
        <f>IFERROR(F6/F$8,"")</f>
        <v>3.7808068291339668E-2</v>
      </c>
      <c r="L13" s="1" t="s">
        <v>80</v>
      </c>
      <c r="M13" s="7">
        <f>IFERROR(M6/M$8,"")</f>
        <v>5.0236220472440946E-2</v>
      </c>
      <c r="N13" s="7">
        <f>IFERROR(N6/N$8,"")</f>
        <v>5.1724137931034482E-2</v>
      </c>
      <c r="O13" s="7">
        <f>IFERROR(O6/O$8,"")</f>
        <v>4.9907888125942053E-2</v>
      </c>
      <c r="P13" s="7">
        <f>IFERROR(P6/P$8,"")</f>
        <v>4.6590909090909093E-2</v>
      </c>
      <c r="Q13" s="7">
        <f>IFERROR(Q6/Q$8,"")</f>
        <v>3.7763925196058715E-2</v>
      </c>
    </row>
    <row r="14" spans="1:18" x14ac:dyDescent="0.2">
      <c r="A14" s="1" t="s">
        <v>30</v>
      </c>
      <c r="B14" s="7">
        <f>IFERROR(B7/B$8,"")</f>
        <v>0.55311355311355315</v>
      </c>
      <c r="C14" s="7">
        <f>IFERROR(C7/C$8,"")</f>
        <v>0.55885850178359098</v>
      </c>
      <c r="D14" s="7">
        <f>IFERROR(D7/D$8,"")</f>
        <v>0.55419664268585134</v>
      </c>
      <c r="E14" s="7">
        <f>IFERROR(E7/E$8,"")</f>
        <v>0.62151394422310757</v>
      </c>
      <c r="F14" s="7">
        <f>IFERROR(F7/F$8,"")</f>
        <v>0.78672724769379043</v>
      </c>
      <c r="L14" s="1" t="s">
        <v>30</v>
      </c>
      <c r="M14" s="7">
        <f>IFERROR(M7/M$8,"")</f>
        <v>0.5836220472440945</v>
      </c>
      <c r="N14" s="7">
        <f>IFERROR(N7/N$8,"")</f>
        <v>0.57204433497536944</v>
      </c>
      <c r="O14" s="7">
        <f>IFERROR(O7/O$8,"")</f>
        <v>0.58666889968179536</v>
      </c>
      <c r="P14" s="7">
        <f>IFERROR(P7/P$8,"")</f>
        <v>0.60681818181818181</v>
      </c>
      <c r="Q14" s="7">
        <f>IFERROR(Q7/Q$8,"")</f>
        <v>0.80821770896172662</v>
      </c>
    </row>
    <row r="15" spans="1:18" ht="15" thickBot="1" x14ac:dyDescent="0.25">
      <c r="A15" s="2" t="s">
        <v>6</v>
      </c>
      <c r="B15" s="8">
        <f>SUM(B11:B14)</f>
        <v>1.0002289377289377</v>
      </c>
      <c r="C15" s="8">
        <f>SUM(C11:C14)</f>
        <v>0.99881093935790721</v>
      </c>
      <c r="D15" s="8">
        <f>SUM(D11:D14)</f>
        <v>1</v>
      </c>
      <c r="E15" s="8">
        <f>SUM(E11:E14)</f>
        <v>1</v>
      </c>
      <c r="F15" s="8">
        <f>SUM(F11:F14)</f>
        <v>1.0000137684152555</v>
      </c>
      <c r="L15" s="2" t="s">
        <v>6</v>
      </c>
      <c r="M15" s="8">
        <f>SUM(M11:M14)</f>
        <v>1.0001574803149607</v>
      </c>
      <c r="N15" s="8">
        <f>SUM(N11:N14)</f>
        <v>1.000615763546798</v>
      </c>
      <c r="O15" s="8">
        <f>SUM(O11:O14)</f>
        <v>0.99983252386534915</v>
      </c>
      <c r="P15" s="8">
        <f>SUM(P11:P14)</f>
        <v>1</v>
      </c>
      <c r="Q15" s="8">
        <f>SUM(Q11:Q14)</f>
        <v>0.99998659427575576</v>
      </c>
    </row>
    <row r="16" spans="1:18" ht="15" thickBot="1" x14ac:dyDescent="0.25">
      <c r="A16" s="75" t="s">
        <v>120</v>
      </c>
      <c r="L16" s="75" t="s">
        <v>119</v>
      </c>
    </row>
    <row r="17" spans="1:16" ht="60" x14ac:dyDescent="0.2">
      <c r="A17" s="60" t="s">
        <v>72</v>
      </c>
      <c r="B17" s="61" t="s">
        <v>77</v>
      </c>
      <c r="C17" s="61" t="s">
        <v>74</v>
      </c>
      <c r="D17" s="61" t="s">
        <v>113</v>
      </c>
      <c r="E17" s="62" t="s">
        <v>76</v>
      </c>
      <c r="L17" s="60" t="s">
        <v>72</v>
      </c>
      <c r="M17" s="61" t="s">
        <v>77</v>
      </c>
      <c r="N17" s="61" t="s">
        <v>74</v>
      </c>
      <c r="O17" s="61" t="s">
        <v>113</v>
      </c>
      <c r="P17" s="62" t="s">
        <v>76</v>
      </c>
    </row>
    <row r="18" spans="1:16" x14ac:dyDescent="0.2">
      <c r="A18" s="31" t="s">
        <v>78</v>
      </c>
      <c r="B18" s="32">
        <f>B4/$G4</f>
        <v>0.15764560609178843</v>
      </c>
      <c r="C18" s="32">
        <f>C4/$G4</f>
        <v>3.5809837415105988E-2</v>
      </c>
      <c r="D18" s="32">
        <f>D4/$G4</f>
        <v>0.1471496192632229</v>
      </c>
      <c r="E18" s="33">
        <f>E4/$G4</f>
        <v>1.6052685737806133E-2</v>
      </c>
      <c r="L18" s="31" t="s">
        <v>78</v>
      </c>
      <c r="M18" s="32">
        <f>M4/$R4</f>
        <v>0.2178158628935831</v>
      </c>
      <c r="N18" s="32">
        <f>N4/$R4</f>
        <v>6.4567556795536066E-2</v>
      </c>
      <c r="O18" s="32">
        <f>O4/$R4</f>
        <v>0.20027899561578319</v>
      </c>
      <c r="P18" s="33">
        <f>P4/$R4</f>
        <v>2.96931048226385E-2</v>
      </c>
    </row>
    <row r="19" spans="1:16" x14ac:dyDescent="0.2">
      <c r="A19" s="31" t="s">
        <v>79</v>
      </c>
      <c r="B19" s="32">
        <f>B5/$G5</f>
        <v>9.9031552639800069E-2</v>
      </c>
      <c r="C19" s="32">
        <f>C5/$G5</f>
        <v>1.645319171092367E-2</v>
      </c>
      <c r="D19" s="32">
        <f>D5/$G5</f>
        <v>9.5386858273456207E-2</v>
      </c>
      <c r="E19" s="33">
        <f>E5/$G5</f>
        <v>9.6844736019993747E-3</v>
      </c>
      <c r="L19" s="31" t="s">
        <v>79</v>
      </c>
      <c r="M19" s="32">
        <f>M5/$R5</f>
        <v>0.14017735334242837</v>
      </c>
      <c r="N19" s="32">
        <f>N5/$R5</f>
        <v>3.2742155525238743E-2</v>
      </c>
      <c r="O19" s="32">
        <f>O5/$R5</f>
        <v>0.13233287858117326</v>
      </c>
      <c r="P19" s="33">
        <f>P5/$R5</f>
        <v>1.7735334242837655E-2</v>
      </c>
    </row>
    <row r="20" spans="1:16" x14ac:dyDescent="0.2">
      <c r="A20" s="31" t="s">
        <v>80</v>
      </c>
      <c r="B20" s="32">
        <f>B6/$G6</f>
        <v>7.9141515761234071E-2</v>
      </c>
      <c r="C20" s="32">
        <f>C6/$G6</f>
        <v>1.2743125419181758E-2</v>
      </c>
      <c r="D20" s="32">
        <f>D6/$G6</f>
        <v>7.6458752515090544E-2</v>
      </c>
      <c r="E20" s="33">
        <f>E6/$G6</f>
        <v>6.371562709590879E-3</v>
      </c>
      <c r="L20" s="31" t="s">
        <v>80</v>
      </c>
      <c r="M20" s="32">
        <f>M6/$R6</f>
        <v>0.10172193877551021</v>
      </c>
      <c r="N20" s="32">
        <f>N6/$R6</f>
        <v>2.6785714285714284E-2</v>
      </c>
      <c r="O20" s="32">
        <f>O6/$R6</f>
        <v>9.5025510204081634E-2</v>
      </c>
      <c r="P20" s="33">
        <f>P6/$R6</f>
        <v>1.3073979591836735E-2</v>
      </c>
    </row>
    <row r="21" spans="1:16" x14ac:dyDescent="0.2">
      <c r="A21" s="31" t="s">
        <v>30</v>
      </c>
      <c r="B21" s="32">
        <f>B7/$G7</f>
        <v>4.0566861441332529E-2</v>
      </c>
      <c r="C21" s="32">
        <f>C7/$G7</f>
        <v>7.8917321512526027E-3</v>
      </c>
      <c r="D21" s="32">
        <f>D7/$G7</f>
        <v>3.8803814896903752E-2</v>
      </c>
      <c r="E21" s="33">
        <f>E7/$G7</f>
        <v>5.2387668748740679E-3</v>
      </c>
      <c r="L21" s="31" t="s">
        <v>30</v>
      </c>
      <c r="M21" s="32">
        <f>M7/$R7</f>
        <v>5.7910774279240566E-2</v>
      </c>
      <c r="N21" s="32">
        <f>N7/$R7</f>
        <v>1.4516759121806392E-2</v>
      </c>
      <c r="O21" s="32">
        <f>O7/$R7</f>
        <v>5.4738651457145092E-2</v>
      </c>
      <c r="P21" s="33">
        <f>P7/$R7</f>
        <v>8.3444019063989381E-3</v>
      </c>
    </row>
    <row r="22" spans="1:16" x14ac:dyDescent="0.2">
      <c r="A22" s="31" t="s">
        <v>35</v>
      </c>
      <c r="B22" s="32">
        <f>SUM(B4:B6)/SUM($G$4:$G$6)</f>
        <v>0.11195826645264847</v>
      </c>
      <c r="C22" s="32">
        <f>SUM(C4:C6)/SUM($G$4:$G$6)</f>
        <v>2.1210731483604677E-2</v>
      </c>
      <c r="D22" s="32">
        <f>SUM(D4:D6)/SUM($G$4:$G$6)</f>
        <v>0.10656959412978674</v>
      </c>
      <c r="E22" s="33">
        <f>SUM(E4:E6)/SUM($G$4:$G$6)</f>
        <v>1.0891997248337537E-2</v>
      </c>
      <c r="L22" s="31" t="s">
        <v>35</v>
      </c>
      <c r="M22" s="32">
        <f>SUM(M4:M6)/SUM($R$4:$R$6)</f>
        <v>0.15604719764011798</v>
      </c>
      <c r="N22" s="32">
        <f>SUM(N4:N6)/SUM($R$4:$R$6)</f>
        <v>4.1061946902654869E-2</v>
      </c>
      <c r="O22" s="32">
        <f>SUM(O4:O6)/SUM($R$4:$R$6)</f>
        <v>0.14554572271386432</v>
      </c>
      <c r="P22" s="33">
        <f>SUM(P4:P6)/SUM($R$4:$R$6)</f>
        <v>2.0412979351032447E-2</v>
      </c>
    </row>
    <row r="23" spans="1:16" ht="15" thickBot="1" x14ac:dyDescent="0.25">
      <c r="A23" s="34" t="s">
        <v>29</v>
      </c>
      <c r="B23" s="35">
        <f>B8/$G$8</f>
        <v>5.6728746201200032E-2</v>
      </c>
      <c r="C23" s="35">
        <f>C8/$G$8</f>
        <v>1.0922361619782332E-2</v>
      </c>
      <c r="D23" s="35">
        <f>D8/$G$8</f>
        <v>5.4157250837684093E-2</v>
      </c>
      <c r="E23" s="36">
        <f>E8/$G$8</f>
        <v>6.5196498610353513E-3</v>
      </c>
      <c r="L23" s="34" t="s">
        <v>29</v>
      </c>
      <c r="M23" s="35">
        <f>M8/$R$8</f>
        <v>7.8448329112360243E-2</v>
      </c>
      <c r="N23" s="35">
        <f>N8/$R$8</f>
        <v>2.0063005744641423E-2</v>
      </c>
      <c r="O23" s="35">
        <f>O8/$R$8</f>
        <v>7.3766137500772128E-2</v>
      </c>
      <c r="P23" s="36">
        <f>P8/$R$8</f>
        <v>1.0871579467539687E-2</v>
      </c>
    </row>
  </sheetData>
  <conditionalFormatting sqref="B11:E14">
    <cfRule type="colorScale" priority="9">
      <colorScale>
        <cfvo type="min"/>
        <cfvo type="max"/>
        <color rgb="FFFCFCFF"/>
        <color rgb="FF63BE7B"/>
      </colorScale>
    </cfRule>
  </conditionalFormatting>
  <conditionalFormatting sqref="F11:F14">
    <cfRule type="colorScale" priority="10">
      <colorScale>
        <cfvo type="min"/>
        <cfvo type="max"/>
        <color rgb="FFFCFCFF"/>
        <color rgb="FF63BE7B"/>
      </colorScale>
    </cfRule>
  </conditionalFormatting>
  <conditionalFormatting sqref="B18:B21">
    <cfRule type="colorScale" priority="11">
      <colorScale>
        <cfvo type="min"/>
        <cfvo type="max"/>
        <color rgb="FFFCFCFF"/>
        <color rgb="FF63BE7B"/>
      </colorScale>
    </cfRule>
  </conditionalFormatting>
  <conditionalFormatting sqref="C18:C21">
    <cfRule type="colorScale" priority="12">
      <colorScale>
        <cfvo type="min"/>
        <cfvo type="max"/>
        <color rgb="FFFCFCFF"/>
        <color rgb="FF63BE7B"/>
      </colorScale>
    </cfRule>
  </conditionalFormatting>
  <conditionalFormatting sqref="D18:D21">
    <cfRule type="colorScale" priority="13">
      <colorScale>
        <cfvo type="min"/>
        <cfvo type="max"/>
        <color rgb="FFFCFCFF"/>
        <color rgb="FF63BE7B"/>
      </colorScale>
    </cfRule>
  </conditionalFormatting>
  <conditionalFormatting sqref="E18:E21">
    <cfRule type="colorScale" priority="14">
      <colorScale>
        <cfvo type="min"/>
        <cfvo type="max"/>
        <color rgb="FFFCFCFF"/>
        <color rgb="FF63BE7B"/>
      </colorScale>
    </cfRule>
  </conditionalFormatting>
  <conditionalFormatting sqref="M11:P14">
    <cfRule type="colorScale" priority="3">
      <colorScale>
        <cfvo type="min"/>
        <cfvo type="max"/>
        <color rgb="FFFCFCFF"/>
        <color rgb="FF63BE7B"/>
      </colorScale>
    </cfRule>
  </conditionalFormatting>
  <conditionalFormatting sqref="Q11:Q14">
    <cfRule type="colorScale" priority="4">
      <colorScale>
        <cfvo type="min"/>
        <cfvo type="max"/>
        <color rgb="FFFCFCFF"/>
        <color rgb="FF63BE7B"/>
      </colorScale>
    </cfRule>
  </conditionalFormatting>
  <conditionalFormatting sqref="M18:M21">
    <cfRule type="colorScale" priority="5">
      <colorScale>
        <cfvo type="min"/>
        <cfvo type="max"/>
        <color rgb="FFFCFCFF"/>
        <color rgb="FF63BE7B"/>
      </colorScale>
    </cfRule>
  </conditionalFormatting>
  <conditionalFormatting sqref="N18:N21">
    <cfRule type="colorScale" priority="6">
      <colorScale>
        <cfvo type="min"/>
        <cfvo type="max"/>
        <color rgb="FFFCFCFF"/>
        <color rgb="FF63BE7B"/>
      </colorScale>
    </cfRule>
  </conditionalFormatting>
  <conditionalFormatting sqref="O18:O21">
    <cfRule type="colorScale" priority="7">
      <colorScale>
        <cfvo type="min"/>
        <cfvo type="max"/>
        <color rgb="FFFCFCFF"/>
        <color rgb="FF63BE7B"/>
      </colorScale>
    </cfRule>
  </conditionalFormatting>
  <conditionalFormatting sqref="P18:P21">
    <cfRule type="colorScale" priority="8">
      <colorScale>
        <cfvo type="min"/>
        <cfvo type="max"/>
        <color rgb="FFFCFCFF"/>
        <color rgb="FF63BE7B"/>
      </colorScale>
    </cfRule>
  </conditionalFormatting>
  <conditionalFormatting sqref="M22:P23">
    <cfRule type="colorScale" priority="2">
      <colorScale>
        <cfvo type="min"/>
        <cfvo type="max"/>
        <color rgb="FFFCFCFF"/>
        <color rgb="FF63BE7B"/>
      </colorScale>
    </cfRule>
  </conditionalFormatting>
  <conditionalFormatting sqref="B22:E23">
    <cfRule type="colorScale" priority="1">
      <colorScale>
        <cfvo type="min"/>
        <cfvo type="max"/>
        <color rgb="FFFCFCFF"/>
        <color rgb="FF63BE7B"/>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624F5-173D-944A-9166-BA257B1B76F0}">
  <sheetPr>
    <tabColor theme="5" tint="0.79998168889431442"/>
  </sheetPr>
  <dimension ref="A1:AC25"/>
  <sheetViews>
    <sheetView zoomScale="70" zoomScaleNormal="70" workbookViewId="0">
      <selection activeCell="I17" sqref="I17"/>
    </sheetView>
  </sheetViews>
  <sheetFormatPr baseColWidth="10" defaultColWidth="8.83203125" defaultRowHeight="14" x14ac:dyDescent="0.2"/>
  <cols>
    <col min="1" max="1" width="22.5" bestFit="1" customWidth="1"/>
    <col min="2" max="7" width="14" customWidth="1"/>
    <col min="8" max="9" width="4" customWidth="1"/>
    <col min="10" max="10" width="11.33203125" customWidth="1"/>
    <col min="11" max="11" width="5" customWidth="1"/>
    <col min="12" max="12" width="22.5" bestFit="1" customWidth="1"/>
    <col min="13" max="18" width="14" customWidth="1"/>
    <col min="19" max="20" width="5" customWidth="1"/>
    <col min="21" max="21" width="11.33203125" customWidth="1"/>
    <col min="23" max="23" width="22.5" bestFit="1" customWidth="1"/>
    <col min="24" max="29" width="14" customWidth="1"/>
    <col min="30" max="31" width="4" customWidth="1"/>
    <col min="32" max="32" width="11.33203125" customWidth="1"/>
  </cols>
  <sheetData>
    <row r="1" spans="1:29" x14ac:dyDescent="0.2">
      <c r="A1" s="3" t="s">
        <v>1</v>
      </c>
      <c r="B1" s="3" t="s">
        <v>87</v>
      </c>
      <c r="L1" s="3" t="s">
        <v>1</v>
      </c>
      <c r="M1" s="3" t="s">
        <v>90</v>
      </c>
      <c r="W1" s="3" t="s">
        <v>1</v>
      </c>
      <c r="X1" s="3" t="s">
        <v>88</v>
      </c>
    </row>
    <row r="3" spans="1:29" ht="60" x14ac:dyDescent="0.2">
      <c r="A3" s="64" t="s">
        <v>72</v>
      </c>
      <c r="B3" s="64" t="s">
        <v>77</v>
      </c>
      <c r="C3" s="64" t="s">
        <v>74</v>
      </c>
      <c r="D3" s="64" t="s">
        <v>113</v>
      </c>
      <c r="E3" s="64" t="s">
        <v>76</v>
      </c>
      <c r="F3" s="64" t="s">
        <v>11</v>
      </c>
      <c r="G3" s="63" t="s">
        <v>29</v>
      </c>
      <c r="L3" s="64" t="s">
        <v>72</v>
      </c>
      <c r="M3" s="64" t="s">
        <v>77</v>
      </c>
      <c r="N3" s="64" t="s">
        <v>74</v>
      </c>
      <c r="O3" s="64" t="s">
        <v>113</v>
      </c>
      <c r="P3" s="64" t="s">
        <v>76</v>
      </c>
      <c r="Q3" s="64" t="s">
        <v>11</v>
      </c>
      <c r="R3" s="63" t="s">
        <v>29</v>
      </c>
      <c r="W3" s="64" t="s">
        <v>72</v>
      </c>
      <c r="X3" s="64" t="s">
        <v>77</v>
      </c>
      <c r="Y3" s="64" t="s">
        <v>74</v>
      </c>
      <c r="Z3" s="64" t="s">
        <v>113</v>
      </c>
      <c r="AA3" s="64" t="s">
        <v>76</v>
      </c>
      <c r="AB3" s="64" t="s">
        <v>11</v>
      </c>
      <c r="AC3" s="63" t="s">
        <v>29</v>
      </c>
    </row>
    <row r="4" spans="1:29" x14ac:dyDescent="0.2">
      <c r="A4" s="1" t="s">
        <v>78</v>
      </c>
      <c r="B4" s="5">
        <v>2490</v>
      </c>
      <c r="C4" s="5">
        <v>561</v>
      </c>
      <c r="D4" s="5">
        <v>2310</v>
      </c>
      <c r="E4" s="5">
        <v>288</v>
      </c>
      <c r="F4" s="5">
        <v>13308</v>
      </c>
      <c r="G4" s="5">
        <v>15798</v>
      </c>
      <c r="L4" s="1" t="s">
        <v>78</v>
      </c>
      <c r="M4" s="5">
        <v>2787</v>
      </c>
      <c r="N4" s="5">
        <v>846</v>
      </c>
      <c r="O4" s="5">
        <v>2580</v>
      </c>
      <c r="P4" s="5">
        <v>330</v>
      </c>
      <c r="Q4" s="5">
        <v>7788</v>
      </c>
      <c r="R4" s="5">
        <v>10572</v>
      </c>
      <c r="W4" s="1" t="s">
        <v>78</v>
      </c>
      <c r="X4" s="5">
        <v>300</v>
      </c>
      <c r="Y4" s="5">
        <v>84</v>
      </c>
      <c r="Z4" s="5">
        <v>270</v>
      </c>
      <c r="AA4" s="5">
        <v>60</v>
      </c>
      <c r="AB4" s="5">
        <v>2958</v>
      </c>
      <c r="AC4" s="5">
        <v>3258</v>
      </c>
    </row>
    <row r="5" spans="1:29" x14ac:dyDescent="0.2">
      <c r="A5" s="1" t="s">
        <v>79</v>
      </c>
      <c r="B5" s="5">
        <v>2547</v>
      </c>
      <c r="C5" s="5">
        <v>432</v>
      </c>
      <c r="D5" s="5">
        <v>2427</v>
      </c>
      <c r="E5" s="5">
        <v>282</v>
      </c>
      <c r="F5" s="5">
        <v>21285</v>
      </c>
      <c r="G5" s="5">
        <v>23832</v>
      </c>
      <c r="L5" s="1" t="s">
        <v>79</v>
      </c>
      <c r="M5" s="5">
        <v>3579</v>
      </c>
      <c r="N5" s="5">
        <v>810</v>
      </c>
      <c r="O5" s="5">
        <v>3423</v>
      </c>
      <c r="P5" s="5">
        <v>393</v>
      </c>
      <c r="Q5" s="5">
        <v>20967</v>
      </c>
      <c r="R5" s="5">
        <v>24546</v>
      </c>
      <c r="W5" s="1" t="s">
        <v>79</v>
      </c>
      <c r="X5" s="5">
        <v>423</v>
      </c>
      <c r="Y5" s="5">
        <v>96</v>
      </c>
      <c r="Z5" s="5">
        <v>390</v>
      </c>
      <c r="AA5" s="5">
        <v>72</v>
      </c>
      <c r="AB5" s="5">
        <v>6396</v>
      </c>
      <c r="AC5" s="5">
        <v>6819</v>
      </c>
    </row>
    <row r="6" spans="1:29" x14ac:dyDescent="0.2">
      <c r="A6" s="1" t="s">
        <v>80</v>
      </c>
      <c r="B6" s="5">
        <v>567</v>
      </c>
      <c r="C6" s="5">
        <v>93</v>
      </c>
      <c r="D6" s="5">
        <v>537</v>
      </c>
      <c r="E6" s="5">
        <v>60</v>
      </c>
      <c r="F6" s="5">
        <v>6039</v>
      </c>
      <c r="G6" s="5">
        <v>6606</v>
      </c>
      <c r="L6" s="1" t="s">
        <v>80</v>
      </c>
      <c r="M6" s="5">
        <v>981</v>
      </c>
      <c r="N6" s="5">
        <v>246</v>
      </c>
      <c r="O6" s="5">
        <v>933</v>
      </c>
      <c r="P6" s="5">
        <v>102</v>
      </c>
      <c r="Q6" s="5">
        <v>8535</v>
      </c>
      <c r="R6" s="5">
        <v>9516</v>
      </c>
      <c r="W6" s="1" t="s">
        <v>80</v>
      </c>
      <c r="X6" s="5">
        <v>114</v>
      </c>
      <c r="Y6" s="5">
        <v>27</v>
      </c>
      <c r="Z6" s="5">
        <v>105</v>
      </c>
      <c r="AA6" s="5">
        <v>21</v>
      </c>
      <c r="AB6" s="5">
        <v>2115</v>
      </c>
      <c r="AC6" s="5">
        <v>2232</v>
      </c>
    </row>
    <row r="7" spans="1:29" x14ac:dyDescent="0.2">
      <c r="A7" s="1" t="s">
        <v>30</v>
      </c>
      <c r="B7" s="5">
        <v>3954</v>
      </c>
      <c r="C7" s="5">
        <v>708</v>
      </c>
      <c r="D7" s="5">
        <v>3774</v>
      </c>
      <c r="E7" s="5">
        <v>501</v>
      </c>
      <c r="F7" s="5">
        <v>63432</v>
      </c>
      <c r="G7" s="5">
        <v>67383</v>
      </c>
      <c r="L7" s="1" t="s">
        <v>30</v>
      </c>
      <c r="M7" s="5">
        <v>13329</v>
      </c>
      <c r="N7" s="5">
        <v>3213</v>
      </c>
      <c r="O7" s="5">
        <v>12672</v>
      </c>
      <c r="P7" s="5">
        <v>1830</v>
      </c>
      <c r="Q7" s="5">
        <v>258114</v>
      </c>
      <c r="R7" s="5">
        <v>271443</v>
      </c>
      <c r="W7" s="1" t="s">
        <v>30</v>
      </c>
      <c r="X7" s="5">
        <v>1083</v>
      </c>
      <c r="Y7" s="5">
        <v>276</v>
      </c>
      <c r="Z7" s="5">
        <v>996</v>
      </c>
      <c r="AA7" s="5">
        <v>210</v>
      </c>
      <c r="AB7" s="5">
        <v>30741</v>
      </c>
      <c r="AC7" s="5">
        <v>31824</v>
      </c>
    </row>
    <row r="8" spans="1:29" x14ac:dyDescent="0.2">
      <c r="A8" s="2" t="s">
        <v>6</v>
      </c>
      <c r="B8" s="6">
        <v>9561</v>
      </c>
      <c r="C8" s="6">
        <v>1797</v>
      </c>
      <c r="D8" s="6">
        <v>9051</v>
      </c>
      <c r="E8" s="6">
        <v>1131</v>
      </c>
      <c r="F8" s="6">
        <v>104064</v>
      </c>
      <c r="G8" s="6">
        <v>113622</v>
      </c>
      <c r="L8" s="2" t="s">
        <v>6</v>
      </c>
      <c r="M8" s="6">
        <v>20676</v>
      </c>
      <c r="N8" s="6">
        <v>5115</v>
      </c>
      <c r="O8" s="6">
        <v>19608</v>
      </c>
      <c r="P8" s="6">
        <v>2655</v>
      </c>
      <c r="Q8" s="6">
        <v>295404</v>
      </c>
      <c r="R8" s="6">
        <v>316080</v>
      </c>
      <c r="W8" s="2" t="s">
        <v>6</v>
      </c>
      <c r="X8" s="6">
        <v>1920</v>
      </c>
      <c r="Y8" s="6">
        <v>483</v>
      </c>
      <c r="Z8" s="6">
        <v>1764</v>
      </c>
      <c r="AA8" s="6">
        <v>363</v>
      </c>
      <c r="AB8" s="6">
        <v>42207</v>
      </c>
      <c r="AC8" s="6">
        <v>44130</v>
      </c>
    </row>
    <row r="10" spans="1:29" ht="60" x14ac:dyDescent="0.2">
      <c r="A10" s="64" t="s">
        <v>72</v>
      </c>
      <c r="B10" s="64" t="s">
        <v>77</v>
      </c>
      <c r="C10" s="64" t="s">
        <v>74</v>
      </c>
      <c r="D10" s="64" t="s">
        <v>113</v>
      </c>
      <c r="E10" s="64" t="s">
        <v>76</v>
      </c>
      <c r="F10" s="64" t="s">
        <v>11</v>
      </c>
      <c r="L10" s="64" t="s">
        <v>72</v>
      </c>
      <c r="M10" s="64" t="s">
        <v>77</v>
      </c>
      <c r="N10" s="64" t="s">
        <v>74</v>
      </c>
      <c r="O10" s="64" t="s">
        <v>113</v>
      </c>
      <c r="P10" s="64" t="s">
        <v>76</v>
      </c>
      <c r="Q10" s="64" t="s">
        <v>11</v>
      </c>
      <c r="W10" s="64" t="s">
        <v>72</v>
      </c>
      <c r="X10" s="64" t="s">
        <v>77</v>
      </c>
      <c r="Y10" s="64" t="s">
        <v>74</v>
      </c>
      <c r="Z10" s="64" t="s">
        <v>113</v>
      </c>
      <c r="AA10" s="64" t="s">
        <v>76</v>
      </c>
      <c r="AB10" s="64" t="s">
        <v>11</v>
      </c>
    </row>
    <row r="11" spans="1:29" x14ac:dyDescent="0.2">
      <c r="A11" s="1" t="s">
        <v>78</v>
      </c>
      <c r="B11" s="7">
        <f>IFERROR(B4/B$8,"")</f>
        <v>0.26043300909946659</v>
      </c>
      <c r="C11" s="7">
        <f>IFERROR(C4/C$8,"")</f>
        <v>0.31218697829716191</v>
      </c>
      <c r="D11" s="7">
        <f>IFERROR(D4/D$8,"")</f>
        <v>0.25522041763341069</v>
      </c>
      <c r="E11" s="7">
        <f>IFERROR(E4/E$8,"")</f>
        <v>0.25464190981432361</v>
      </c>
      <c r="F11" s="7">
        <f>IFERROR(F4/F$8,"")</f>
        <v>0.12788284132841329</v>
      </c>
      <c r="L11" s="1" t="s">
        <v>78</v>
      </c>
      <c r="M11" s="7">
        <f>IFERROR(M4/M$8,"")</f>
        <v>0.13479396401625074</v>
      </c>
      <c r="N11" s="7">
        <f>IFERROR(N4/N$8,"")</f>
        <v>0.1653958944281525</v>
      </c>
      <c r="O11" s="7">
        <f>IFERROR(O4/O$8,"")</f>
        <v>0.13157894736842105</v>
      </c>
      <c r="P11" s="7">
        <f>IFERROR(P4/P$8,"")</f>
        <v>0.12429378531073447</v>
      </c>
      <c r="Q11" s="7">
        <f>IFERROR(Q4/Q$8,"")</f>
        <v>2.6363894869399197E-2</v>
      </c>
      <c r="W11" s="1" t="s">
        <v>78</v>
      </c>
      <c r="X11" s="7">
        <f>IFERROR(X4/X$8,"")</f>
        <v>0.15625</v>
      </c>
      <c r="Y11" s="7">
        <f>IFERROR(Y4/Y$8,"")</f>
        <v>0.17391304347826086</v>
      </c>
      <c r="Z11" s="7">
        <f>IFERROR(Z4/Z$8,"")</f>
        <v>0.15306122448979592</v>
      </c>
      <c r="AA11" s="7">
        <f>IFERROR(AA4/AA$8,"")</f>
        <v>0.16528925619834711</v>
      </c>
      <c r="AB11" s="7">
        <f>IFERROR(AB4/AB$8,"")</f>
        <v>7.0083161560878529E-2</v>
      </c>
    </row>
    <row r="12" spans="1:29" x14ac:dyDescent="0.2">
      <c r="A12" s="1" t="s">
        <v>79</v>
      </c>
      <c r="B12" s="7">
        <f>IFERROR(B5/B$8,"")</f>
        <v>0.26639472858487606</v>
      </c>
      <c r="C12" s="7">
        <f>IFERROR(C5/C$8,"")</f>
        <v>0.24040066777963273</v>
      </c>
      <c r="D12" s="7">
        <f>IFERROR(D5/D$8,"")</f>
        <v>0.26814716605899902</v>
      </c>
      <c r="E12" s="7">
        <f>IFERROR(E5/E$8,"")</f>
        <v>0.24933687002652519</v>
      </c>
      <c r="F12" s="7">
        <f>IFERROR(F5/F$8,"")</f>
        <v>0.20453759225092252</v>
      </c>
      <c r="L12" s="1" t="s">
        <v>79</v>
      </c>
      <c r="M12" s="7">
        <f>IFERROR(M5/M$8,"")</f>
        <v>0.17309924550203135</v>
      </c>
      <c r="N12" s="7">
        <f>IFERROR(N5/N$8,"")</f>
        <v>0.15835777126099707</v>
      </c>
      <c r="O12" s="7">
        <f>IFERROR(O5/O$8,"")</f>
        <v>0.17457160342717259</v>
      </c>
      <c r="P12" s="7">
        <f>IFERROR(P5/P$8,"")</f>
        <v>0.1480225988700565</v>
      </c>
      <c r="Q12" s="7">
        <f>IFERROR(Q5/Q$8,"")</f>
        <v>7.0977373359873253E-2</v>
      </c>
      <c r="W12" s="1" t="s">
        <v>79</v>
      </c>
      <c r="X12" s="7">
        <f>IFERROR(X5/X$8,"")</f>
        <v>0.22031249999999999</v>
      </c>
      <c r="Y12" s="7">
        <f>IFERROR(Y5/Y$8,"")</f>
        <v>0.19875776397515527</v>
      </c>
      <c r="Z12" s="7">
        <f>IFERROR(Z5/Z$8,"")</f>
        <v>0.22108843537414966</v>
      </c>
      <c r="AA12" s="7">
        <f>IFERROR(AA5/AA$8,"")</f>
        <v>0.19834710743801653</v>
      </c>
      <c r="AB12" s="7">
        <f>IFERROR(AB5/AB$8,"")</f>
        <v>0.15153884426753855</v>
      </c>
    </row>
    <row r="13" spans="1:29" x14ac:dyDescent="0.2">
      <c r="A13" s="1" t="s">
        <v>80</v>
      </c>
      <c r="B13" s="7">
        <f>IFERROR(B6/B$8,"")</f>
        <v>5.9303420144336365E-2</v>
      </c>
      <c r="C13" s="7">
        <f>IFERROR(C6/C$8,"")</f>
        <v>5.1752921535893157E-2</v>
      </c>
      <c r="D13" s="7">
        <f>IFERROR(D6/D$8,"")</f>
        <v>5.9330460722572094E-2</v>
      </c>
      <c r="E13" s="7">
        <f>IFERROR(E6/E$8,"")</f>
        <v>5.3050397877984087E-2</v>
      </c>
      <c r="F13" s="7">
        <f>IFERROR(F6/F$8,"")</f>
        <v>5.8031595940959413E-2</v>
      </c>
      <c r="L13" s="1" t="s">
        <v>80</v>
      </c>
      <c r="M13" s="7">
        <f>IFERROR(M6/M$8,"")</f>
        <v>4.7446314567614625E-2</v>
      </c>
      <c r="N13" s="7">
        <f>IFERROR(N6/N$8,"")</f>
        <v>4.8093841642228741E-2</v>
      </c>
      <c r="O13" s="7">
        <f>IFERROR(O6/O$8,"")</f>
        <v>4.7582619339045285E-2</v>
      </c>
      <c r="P13" s="7">
        <f>IFERROR(P6/P$8,"")</f>
        <v>3.84180790960452E-2</v>
      </c>
      <c r="Q13" s="7">
        <f>IFERROR(Q6/Q$8,"")</f>
        <v>2.8892635170816916E-2</v>
      </c>
      <c r="W13" s="1" t="s">
        <v>80</v>
      </c>
      <c r="X13" s="7">
        <f>IFERROR(X6/X$8,"")</f>
        <v>5.9374999999999997E-2</v>
      </c>
      <c r="Y13" s="7">
        <f>IFERROR(Y6/Y$8,"")</f>
        <v>5.5900621118012424E-2</v>
      </c>
      <c r="Z13" s="7">
        <f>IFERROR(Z6/Z$8,"")</f>
        <v>5.9523809523809521E-2</v>
      </c>
      <c r="AA13" s="7">
        <f>IFERROR(AA6/AA$8,"")</f>
        <v>5.7851239669421489E-2</v>
      </c>
      <c r="AB13" s="7">
        <f>IFERROR(AB6/AB$8,"")</f>
        <v>5.0110171298599758E-2</v>
      </c>
    </row>
    <row r="14" spans="1:29" x14ac:dyDescent="0.2">
      <c r="A14" s="1" t="s">
        <v>30</v>
      </c>
      <c r="B14" s="7">
        <f>IFERROR(B7/B$8,"")</f>
        <v>0.41355506746156262</v>
      </c>
      <c r="C14" s="7">
        <f>IFERROR(C7/C$8,"")</f>
        <v>0.39398998330550916</v>
      </c>
      <c r="D14" s="7">
        <f>IFERROR(D7/D$8,"")</f>
        <v>0.41697050049718265</v>
      </c>
      <c r="E14" s="7">
        <f>IFERROR(E7/E$8,"")</f>
        <v>0.44297082228116713</v>
      </c>
      <c r="F14" s="7">
        <f>IFERROR(F7/F$8,"")</f>
        <v>0.60954797047970477</v>
      </c>
      <c r="L14" s="1" t="s">
        <v>30</v>
      </c>
      <c r="M14" s="7">
        <f>IFERROR(M7/M$8,"")</f>
        <v>0.64466047591410336</v>
      </c>
      <c r="N14" s="7">
        <f>IFERROR(N7/N$8,"")</f>
        <v>0.62815249266862172</v>
      </c>
      <c r="O14" s="7">
        <f>IFERROR(O7/O$8,"")</f>
        <v>0.6462668298653611</v>
      </c>
      <c r="P14" s="7">
        <f>IFERROR(P7/P$8,"")</f>
        <v>0.68926553672316382</v>
      </c>
      <c r="Q14" s="7">
        <f>IFERROR(Q7/Q$8,"")</f>
        <v>0.87376609659991067</v>
      </c>
      <c r="W14" s="1" t="s">
        <v>30</v>
      </c>
      <c r="X14" s="7">
        <f>IFERROR(X7/X$8,"")</f>
        <v>0.56406250000000002</v>
      </c>
      <c r="Y14" s="7">
        <f>IFERROR(Y7/Y$8,"")</f>
        <v>0.5714285714285714</v>
      </c>
      <c r="Z14" s="7">
        <f>IFERROR(Z7/Z$8,"")</f>
        <v>0.56462585034013602</v>
      </c>
      <c r="AA14" s="7">
        <f>IFERROR(AA7/AA$8,"")</f>
        <v>0.57851239669421484</v>
      </c>
      <c r="AB14" s="7">
        <f>IFERROR(AB7/AB$8,"")</f>
        <v>0.72833890113014432</v>
      </c>
    </row>
    <row r="15" spans="1:29" ht="15" thickBot="1" x14ac:dyDescent="0.25">
      <c r="A15" s="2" t="s">
        <v>6</v>
      </c>
      <c r="B15" s="8">
        <f>SUM(B11:B14)</f>
        <v>0.99968622529024165</v>
      </c>
      <c r="C15" s="8">
        <f>SUM(C11:C14)</f>
        <v>0.998330550918197</v>
      </c>
      <c r="D15" s="8">
        <f>SUM(D11:D14)</f>
        <v>0.99966854491216439</v>
      </c>
      <c r="E15" s="8">
        <f>SUM(E11:E14)</f>
        <v>1</v>
      </c>
      <c r="F15" s="8">
        <f>SUM(F11:F14)</f>
        <v>1</v>
      </c>
      <c r="L15" s="2" t="s">
        <v>6</v>
      </c>
      <c r="M15" s="8">
        <f>SUM(M11:M14)</f>
        <v>1</v>
      </c>
      <c r="N15" s="8">
        <f>SUM(N11:N14)</f>
        <v>1</v>
      </c>
      <c r="O15" s="8">
        <f>SUM(O11:O14)</f>
        <v>1</v>
      </c>
      <c r="P15" s="8">
        <f>SUM(P11:P14)</f>
        <v>1</v>
      </c>
      <c r="Q15" s="8">
        <f>SUM(Q11:Q14)</f>
        <v>1</v>
      </c>
      <c r="W15" s="2" t="s">
        <v>6</v>
      </c>
      <c r="X15" s="8">
        <f>SUM(X11:X14)</f>
        <v>1</v>
      </c>
      <c r="Y15" s="8">
        <f>SUM(Y11:Y14)</f>
        <v>1</v>
      </c>
      <c r="Z15" s="8">
        <f>SUM(Z11:Z14)</f>
        <v>0.9982993197278911</v>
      </c>
      <c r="AA15" s="8">
        <f>SUM(AA11:AA14)</f>
        <v>1</v>
      </c>
      <c r="AB15" s="8">
        <f>SUM(AB11:AB14)</f>
        <v>1.0000710782571611</v>
      </c>
    </row>
    <row r="16" spans="1:29" ht="15" thickBot="1" x14ac:dyDescent="0.25">
      <c r="A16" s="75" t="s">
        <v>123</v>
      </c>
      <c r="L16" s="75" t="s">
        <v>122</v>
      </c>
      <c r="W16" s="75" t="s">
        <v>121</v>
      </c>
    </row>
    <row r="17" spans="1:27" ht="60" x14ac:dyDescent="0.2">
      <c r="A17" s="60" t="s">
        <v>72</v>
      </c>
      <c r="B17" s="61" t="s">
        <v>77</v>
      </c>
      <c r="C17" s="61" t="s">
        <v>74</v>
      </c>
      <c r="D17" s="61" t="s">
        <v>113</v>
      </c>
      <c r="E17" s="62" t="s">
        <v>76</v>
      </c>
      <c r="L17" s="60" t="s">
        <v>72</v>
      </c>
      <c r="M17" s="61" t="s">
        <v>77</v>
      </c>
      <c r="N17" s="61" t="s">
        <v>74</v>
      </c>
      <c r="O17" s="61" t="s">
        <v>113</v>
      </c>
      <c r="P17" s="62" t="s">
        <v>76</v>
      </c>
      <c r="W17" s="60" t="s">
        <v>72</v>
      </c>
      <c r="X17" s="61" t="s">
        <v>77</v>
      </c>
      <c r="Y17" s="61" t="s">
        <v>74</v>
      </c>
      <c r="Z17" s="61" t="s">
        <v>113</v>
      </c>
      <c r="AA17" s="62" t="s">
        <v>76</v>
      </c>
    </row>
    <row r="18" spans="1:27" x14ac:dyDescent="0.2">
      <c r="A18" s="31" t="s">
        <v>78</v>
      </c>
      <c r="B18" s="32">
        <f>B4/$G4</f>
        <v>0.15761488796050133</v>
      </c>
      <c r="C18" s="32">
        <f>C4/$G4</f>
        <v>3.5510824154956322E-2</v>
      </c>
      <c r="D18" s="32">
        <f>D4/$G4</f>
        <v>0.14622104063805544</v>
      </c>
      <c r="E18" s="33">
        <f>E4/$G4</f>
        <v>1.8230155715913406E-2</v>
      </c>
      <c r="L18" s="31" t="s">
        <v>78</v>
      </c>
      <c r="M18" s="32">
        <f>M4/$R4</f>
        <v>0.26362088535754824</v>
      </c>
      <c r="N18" s="32">
        <f>N4/$R4</f>
        <v>8.0022701475595912E-2</v>
      </c>
      <c r="O18" s="32">
        <f>O4/$R4</f>
        <v>0.24404086265607264</v>
      </c>
      <c r="P18" s="33">
        <f>P4/$R4</f>
        <v>3.1214528944381384E-2</v>
      </c>
      <c r="W18" s="31" t="s">
        <v>78</v>
      </c>
      <c r="X18" s="32">
        <f>X4/$AC4</f>
        <v>9.2081031307550645E-2</v>
      </c>
      <c r="Y18" s="32">
        <f>Y4/$AC4</f>
        <v>2.5782688766114181E-2</v>
      </c>
      <c r="Z18" s="32">
        <f>Z4/$AC4</f>
        <v>8.2872928176795577E-2</v>
      </c>
      <c r="AA18" s="33">
        <f>AA4/$AC4</f>
        <v>1.841620626151013E-2</v>
      </c>
    </row>
    <row r="19" spans="1:27" x14ac:dyDescent="0.2">
      <c r="A19" s="31" t="s">
        <v>79</v>
      </c>
      <c r="B19" s="32">
        <f>B5/$G5</f>
        <v>0.10687311178247734</v>
      </c>
      <c r="C19" s="32">
        <f>C5/$G5</f>
        <v>1.812688821752266E-2</v>
      </c>
      <c r="D19" s="32">
        <f>D5/$G5</f>
        <v>0.10183786505538771</v>
      </c>
      <c r="E19" s="33">
        <f>E5/$G5</f>
        <v>1.1832829808660624E-2</v>
      </c>
      <c r="L19" s="31" t="s">
        <v>79</v>
      </c>
      <c r="M19" s="32">
        <f>M5/$R5</f>
        <v>0.14580787093620143</v>
      </c>
      <c r="N19" s="32">
        <f>N5/$R5</f>
        <v>3.2999266682962602E-2</v>
      </c>
      <c r="O19" s="32">
        <f>O5/$R5</f>
        <v>0.13945245661207528</v>
      </c>
      <c r="P19" s="33">
        <f>P5/$R5</f>
        <v>1.6010755316548522E-2</v>
      </c>
      <c r="W19" s="31" t="s">
        <v>79</v>
      </c>
      <c r="X19" s="32">
        <f>X5/$AC5</f>
        <v>6.2032556093268805E-2</v>
      </c>
      <c r="Y19" s="32">
        <f>Y5/$AC5</f>
        <v>1.4078310602727673E-2</v>
      </c>
      <c r="Z19" s="32">
        <f>Z5/$AC5</f>
        <v>5.7193136823581167E-2</v>
      </c>
      <c r="AA19" s="33">
        <f>AA5/$AC5</f>
        <v>1.0558732952045754E-2</v>
      </c>
    </row>
    <row r="20" spans="1:27" x14ac:dyDescent="0.2">
      <c r="A20" s="31" t="s">
        <v>80</v>
      </c>
      <c r="B20" s="32">
        <f>B6/$G6</f>
        <v>8.5831062670299732E-2</v>
      </c>
      <c r="C20" s="32">
        <f>C6/$G6</f>
        <v>1.407811080835604E-2</v>
      </c>
      <c r="D20" s="32">
        <f>D6/$G6</f>
        <v>8.1289736603088109E-2</v>
      </c>
      <c r="E20" s="33">
        <f>E6/$G6</f>
        <v>9.0826521344232521E-3</v>
      </c>
      <c r="L20" s="31" t="s">
        <v>80</v>
      </c>
      <c r="M20" s="32">
        <f>M6/$R6</f>
        <v>0.10308953341740228</v>
      </c>
      <c r="N20" s="32">
        <f>N6/$R6</f>
        <v>2.5851197982345524E-2</v>
      </c>
      <c r="O20" s="32">
        <f>O6/$R6</f>
        <v>9.8045397225725098E-2</v>
      </c>
      <c r="P20" s="33">
        <f>P6/$R6</f>
        <v>1.0718789407313998E-2</v>
      </c>
      <c r="W20" s="31" t="s">
        <v>80</v>
      </c>
      <c r="X20" s="32">
        <f>X6/$AC6</f>
        <v>5.1075268817204304E-2</v>
      </c>
      <c r="Y20" s="32">
        <f>Y6/$AC6</f>
        <v>1.2096774193548387E-2</v>
      </c>
      <c r="Z20" s="32">
        <f>Z6/$AC6</f>
        <v>4.7043010752688172E-2</v>
      </c>
      <c r="AA20" s="33">
        <f>AA6/$AC6</f>
        <v>9.4086021505376347E-3</v>
      </c>
    </row>
    <row r="21" spans="1:27" x14ac:dyDescent="0.2">
      <c r="A21" s="31" t="s">
        <v>30</v>
      </c>
      <c r="B21" s="32">
        <f>B7/$G7</f>
        <v>5.8679488891857E-2</v>
      </c>
      <c r="C21" s="32">
        <f>C7/$G7</f>
        <v>1.0507101197631451E-2</v>
      </c>
      <c r="D21" s="32">
        <f>D7/$G7</f>
        <v>5.6008191977204934E-2</v>
      </c>
      <c r="E21" s="33">
        <f>E7/$G7</f>
        <v>7.4351097457815768E-3</v>
      </c>
      <c r="L21" s="31" t="s">
        <v>30</v>
      </c>
      <c r="M21" s="32">
        <f>M7/$R7</f>
        <v>4.910423182767653E-2</v>
      </c>
      <c r="N21" s="32">
        <f>N7/$R7</f>
        <v>1.1836739204915949E-2</v>
      </c>
      <c r="O21" s="32">
        <f>O7/$R7</f>
        <v>4.6683834175130688E-2</v>
      </c>
      <c r="P21" s="33">
        <f>P7/$R7</f>
        <v>6.7417468860865816E-3</v>
      </c>
      <c r="W21" s="31" t="s">
        <v>30</v>
      </c>
      <c r="X21" s="32">
        <f>X7/$AC7</f>
        <v>3.4030920060331822E-2</v>
      </c>
      <c r="Y21" s="32">
        <f>Y7/$AC7</f>
        <v>8.6726998491704378E-3</v>
      </c>
      <c r="Z21" s="32">
        <f>Z7/$AC7</f>
        <v>3.1297134238310709E-2</v>
      </c>
      <c r="AA21" s="33">
        <f>AA7/$AC7</f>
        <v>6.5987933634992458E-3</v>
      </c>
    </row>
    <row r="22" spans="1:27" x14ac:dyDescent="0.2">
      <c r="A22" s="31" t="s">
        <v>35</v>
      </c>
      <c r="B22" s="32">
        <f>SUM(B4:B6)/SUM($G$4:$G$6)</f>
        <v>0.12120425642356605</v>
      </c>
      <c r="C22" s="32">
        <f>SUM(C4:C6)/SUM($G$4:$G$6)</f>
        <v>2.3488191019984429E-2</v>
      </c>
      <c r="D22" s="32">
        <f>SUM(D4:D6)/SUM($G$4:$G$6)</f>
        <v>0.11406696080975863</v>
      </c>
      <c r="E22" s="33">
        <f>SUM(E4:E6)/SUM($G$4:$G$6)</f>
        <v>1.3625746171814172E-2</v>
      </c>
      <c r="L22" s="31" t="s">
        <v>35</v>
      </c>
      <c r="M22" s="32">
        <f>SUM(M4:M6)/SUM($R$4:$R$6)</f>
        <v>0.16460545772281221</v>
      </c>
      <c r="N22" s="32">
        <f>SUM(N4:N6)/SUM($R$4:$R$6)</f>
        <v>4.2613254469686786E-2</v>
      </c>
      <c r="O22" s="32">
        <f>SUM(O4:O6)/SUM($R$4:$R$6)</f>
        <v>0.15539723081059281</v>
      </c>
      <c r="P22" s="33">
        <f>SUM(P4:P6)/SUM($R$4:$R$6)</f>
        <v>1.8483667159564458E-2</v>
      </c>
      <c r="W22" s="31" t="s">
        <v>35</v>
      </c>
      <c r="X22" s="32">
        <f>SUM(X4:X6)/SUM($AC$4:$AC$6)</f>
        <v>6.7999025103582744E-2</v>
      </c>
      <c r="Y22" s="32">
        <f>SUM(Y4:Y6)/SUM($AC$4:$AC$6)</f>
        <v>1.681696319766025E-2</v>
      </c>
      <c r="Z22" s="32">
        <f>SUM(Z4:Z6)/SUM($AC$4:$AC$6)</f>
        <v>6.2149646600048743E-2</v>
      </c>
      <c r="AA22" s="33">
        <f>SUM(AA4:AA6)/SUM($AC$4:$AC$6)</f>
        <v>1.2429929320009749E-2</v>
      </c>
    </row>
    <row r="23" spans="1:27" ht="15" thickBot="1" x14ac:dyDescent="0.25">
      <c r="A23" s="34" t="s">
        <v>29</v>
      </c>
      <c r="B23" s="35">
        <f>B8/$G$8</f>
        <v>8.4147436235940218E-2</v>
      </c>
      <c r="C23" s="35">
        <f>C8/$G$8</f>
        <v>1.5815599091725193E-2</v>
      </c>
      <c r="D23" s="35">
        <f>D8/$G$8</f>
        <v>7.9658868881026565E-2</v>
      </c>
      <c r="E23" s="36">
        <f>E8/$G$8</f>
        <v>9.954058192955589E-3</v>
      </c>
      <c r="L23" s="34" t="s">
        <v>29</v>
      </c>
      <c r="M23" s="35">
        <f>M8/$R$8</f>
        <v>6.5413819286256641E-2</v>
      </c>
      <c r="N23" s="35">
        <f>N8/$R$8</f>
        <v>1.6182611996962793E-2</v>
      </c>
      <c r="O23" s="35">
        <f>O8/$R$8</f>
        <v>6.2034927866362943E-2</v>
      </c>
      <c r="P23" s="36">
        <f>P8/$R$8</f>
        <v>8.3997722095671985E-3</v>
      </c>
      <c r="W23" s="34" t="s">
        <v>29</v>
      </c>
      <c r="X23" s="35">
        <f>X8/$AC$8</f>
        <v>4.3507817811012914E-2</v>
      </c>
      <c r="Y23" s="35">
        <f>Y8/$AC$8</f>
        <v>1.0944935418082937E-2</v>
      </c>
      <c r="Z23" s="35">
        <f>Z8/$AC$8</f>
        <v>3.9972807613868115E-2</v>
      </c>
      <c r="AA23" s="36">
        <f>AA8/$AC$8</f>
        <v>8.2256968048946295E-3</v>
      </c>
    </row>
    <row r="25" spans="1:27" x14ac:dyDescent="0.2">
      <c r="A25" s="66" t="s">
        <v>89</v>
      </c>
    </row>
  </sheetData>
  <conditionalFormatting sqref="B11:E14">
    <cfRule type="colorScale" priority="16">
      <colorScale>
        <cfvo type="min"/>
        <cfvo type="max"/>
        <color rgb="FFFCFCFF"/>
        <color rgb="FF63BE7B"/>
      </colorScale>
    </cfRule>
  </conditionalFormatting>
  <conditionalFormatting sqref="F11:F14">
    <cfRule type="colorScale" priority="17">
      <colorScale>
        <cfvo type="min"/>
        <cfvo type="max"/>
        <color rgb="FFFCFCFF"/>
        <color rgb="FF63BE7B"/>
      </colorScale>
    </cfRule>
  </conditionalFormatting>
  <conditionalFormatting sqref="B18:B21">
    <cfRule type="colorScale" priority="18">
      <colorScale>
        <cfvo type="min"/>
        <cfvo type="max"/>
        <color rgb="FFFCFCFF"/>
        <color rgb="FF63BE7B"/>
      </colorScale>
    </cfRule>
  </conditionalFormatting>
  <conditionalFormatting sqref="C18:C21">
    <cfRule type="colorScale" priority="19">
      <colorScale>
        <cfvo type="min"/>
        <cfvo type="max"/>
        <color rgb="FFFCFCFF"/>
        <color rgb="FF63BE7B"/>
      </colorScale>
    </cfRule>
  </conditionalFormatting>
  <conditionalFormatting sqref="D18:D21">
    <cfRule type="colorScale" priority="20">
      <colorScale>
        <cfvo type="min"/>
        <cfvo type="max"/>
        <color rgb="FFFCFCFF"/>
        <color rgb="FF63BE7B"/>
      </colorScale>
    </cfRule>
  </conditionalFormatting>
  <conditionalFormatting sqref="E18:E21">
    <cfRule type="colorScale" priority="21">
      <colorScale>
        <cfvo type="min"/>
        <cfvo type="max"/>
        <color rgb="FFFCFCFF"/>
        <color rgb="FF63BE7B"/>
      </colorScale>
    </cfRule>
  </conditionalFormatting>
  <conditionalFormatting sqref="M11:P14">
    <cfRule type="colorScale" priority="10">
      <colorScale>
        <cfvo type="min"/>
        <cfvo type="max"/>
        <color rgb="FFFCFCFF"/>
        <color rgb="FF63BE7B"/>
      </colorScale>
    </cfRule>
  </conditionalFormatting>
  <conditionalFormatting sqref="Q11:Q14">
    <cfRule type="colorScale" priority="11">
      <colorScale>
        <cfvo type="min"/>
        <cfvo type="max"/>
        <color rgb="FFFCFCFF"/>
        <color rgb="FF63BE7B"/>
      </colorScale>
    </cfRule>
  </conditionalFormatting>
  <conditionalFormatting sqref="M18:P21">
    <cfRule type="colorScale" priority="12">
      <colorScale>
        <cfvo type="min"/>
        <cfvo type="max"/>
        <color rgb="FFFCFCFF"/>
        <color rgb="FF63BE7B"/>
      </colorScale>
    </cfRule>
  </conditionalFormatting>
  <conditionalFormatting sqref="N18:N21">
    <cfRule type="colorScale" priority="13">
      <colorScale>
        <cfvo type="min"/>
        <cfvo type="max"/>
        <color rgb="FFFCFCFF"/>
        <color rgb="FF63BE7B"/>
      </colorScale>
    </cfRule>
  </conditionalFormatting>
  <conditionalFormatting sqref="O18:O21">
    <cfRule type="colorScale" priority="14">
      <colorScale>
        <cfvo type="min"/>
        <cfvo type="max"/>
        <color rgb="FFFCFCFF"/>
        <color rgb="FF63BE7B"/>
      </colorScale>
    </cfRule>
  </conditionalFormatting>
  <conditionalFormatting sqref="P18:P21">
    <cfRule type="colorScale" priority="15">
      <colorScale>
        <cfvo type="min"/>
        <cfvo type="max"/>
        <color rgb="FFFCFCFF"/>
        <color rgb="FF63BE7B"/>
      </colorScale>
    </cfRule>
  </conditionalFormatting>
  <conditionalFormatting sqref="X11:AA14">
    <cfRule type="colorScale" priority="4">
      <colorScale>
        <cfvo type="min"/>
        <cfvo type="max"/>
        <color rgb="FFFCFCFF"/>
        <color rgb="FF63BE7B"/>
      </colorScale>
    </cfRule>
  </conditionalFormatting>
  <conditionalFormatting sqref="AB11:AB14">
    <cfRule type="colorScale" priority="5">
      <colorScale>
        <cfvo type="min"/>
        <cfvo type="max"/>
        <color rgb="FFFCFCFF"/>
        <color rgb="FF63BE7B"/>
      </colorScale>
    </cfRule>
  </conditionalFormatting>
  <conditionalFormatting sqref="X18:X21">
    <cfRule type="colorScale" priority="6">
      <colorScale>
        <cfvo type="min"/>
        <cfvo type="max"/>
        <color rgb="FFFCFCFF"/>
        <color rgb="FF63BE7B"/>
      </colorScale>
    </cfRule>
  </conditionalFormatting>
  <conditionalFormatting sqref="Y18:Y21">
    <cfRule type="colorScale" priority="7">
      <colorScale>
        <cfvo type="min"/>
        <cfvo type="max"/>
        <color rgb="FFFCFCFF"/>
        <color rgb="FF63BE7B"/>
      </colorScale>
    </cfRule>
  </conditionalFormatting>
  <conditionalFormatting sqref="Z18:Z21">
    <cfRule type="colorScale" priority="8">
      <colorScale>
        <cfvo type="min"/>
        <cfvo type="max"/>
        <color rgb="FFFCFCFF"/>
        <color rgb="FF63BE7B"/>
      </colorScale>
    </cfRule>
  </conditionalFormatting>
  <conditionalFormatting sqref="AA18:AA21">
    <cfRule type="colorScale" priority="9">
      <colorScale>
        <cfvo type="min"/>
        <cfvo type="max"/>
        <color rgb="FFFCFCFF"/>
        <color rgb="FF63BE7B"/>
      </colorScale>
    </cfRule>
  </conditionalFormatting>
  <conditionalFormatting sqref="M22:P23">
    <cfRule type="colorScale" priority="3">
      <colorScale>
        <cfvo type="min"/>
        <cfvo type="max"/>
        <color rgb="FFFCFCFF"/>
        <color rgb="FF63BE7B"/>
      </colorScale>
    </cfRule>
  </conditionalFormatting>
  <conditionalFormatting sqref="B22:E23">
    <cfRule type="colorScale" priority="2">
      <colorScale>
        <cfvo type="min"/>
        <cfvo type="max"/>
        <color rgb="FFFCFCFF"/>
        <color rgb="FF63BE7B"/>
      </colorScale>
    </cfRule>
  </conditionalFormatting>
  <conditionalFormatting sqref="X22:AA23">
    <cfRule type="colorScale" priority="1">
      <colorScale>
        <cfvo type="min"/>
        <cfvo type="max"/>
        <color rgb="FFFCFCFF"/>
        <color rgb="FF63BE7B"/>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22E5F-3ABF-6E44-B227-F1046564A0B8}">
  <sheetPr>
    <tabColor theme="5" tint="0.79998168889431442"/>
  </sheetPr>
  <dimension ref="A1:R23"/>
  <sheetViews>
    <sheetView zoomScale="70" zoomScaleNormal="70" workbookViewId="0">
      <selection activeCell="I17" sqref="I17"/>
    </sheetView>
  </sheetViews>
  <sheetFormatPr baseColWidth="10" defaultColWidth="8.83203125" defaultRowHeight="14" x14ac:dyDescent="0.2"/>
  <cols>
    <col min="1" max="1" width="22.5" bestFit="1" customWidth="1"/>
    <col min="2" max="7" width="14" customWidth="1"/>
    <col min="8" max="9" width="4" customWidth="1"/>
    <col min="10" max="10" width="11.33203125" customWidth="1"/>
    <col min="11" max="11" width="5" customWidth="1"/>
    <col min="12" max="12" width="22.5" bestFit="1" customWidth="1"/>
    <col min="13" max="18" width="14" customWidth="1"/>
    <col min="19" max="20" width="5" customWidth="1"/>
    <col min="21" max="21" width="11.33203125" customWidth="1"/>
  </cols>
  <sheetData>
    <row r="1" spans="1:18" x14ac:dyDescent="0.2">
      <c r="A1" s="16" t="s">
        <v>91</v>
      </c>
      <c r="B1" s="16" t="s">
        <v>93</v>
      </c>
      <c r="L1" s="16" t="s">
        <v>91</v>
      </c>
      <c r="M1" s="16" t="s">
        <v>92</v>
      </c>
    </row>
    <row r="3" spans="1:18" ht="60" x14ac:dyDescent="0.2">
      <c r="A3" s="64" t="s">
        <v>72</v>
      </c>
      <c r="B3" s="64" t="s">
        <v>77</v>
      </c>
      <c r="C3" s="64" t="s">
        <v>74</v>
      </c>
      <c r="D3" s="64" t="s">
        <v>113</v>
      </c>
      <c r="E3" s="64" t="s">
        <v>76</v>
      </c>
      <c r="F3" s="64" t="s">
        <v>11</v>
      </c>
      <c r="G3" s="63" t="s">
        <v>29</v>
      </c>
      <c r="L3" s="64" t="s">
        <v>72</v>
      </c>
      <c r="M3" s="64" t="s">
        <v>77</v>
      </c>
      <c r="N3" s="64" t="s">
        <v>74</v>
      </c>
      <c r="O3" s="64" t="s">
        <v>113</v>
      </c>
      <c r="P3" s="64" t="s">
        <v>76</v>
      </c>
      <c r="Q3" s="64" t="s">
        <v>11</v>
      </c>
      <c r="R3" s="63" t="s">
        <v>29</v>
      </c>
    </row>
    <row r="4" spans="1:18" x14ac:dyDescent="0.2">
      <c r="A4" s="1" t="s">
        <v>78</v>
      </c>
      <c r="B4" s="5">
        <v>1053</v>
      </c>
      <c r="C4" s="5">
        <v>243</v>
      </c>
      <c r="D4" s="5">
        <v>984</v>
      </c>
      <c r="E4" s="5">
        <v>117</v>
      </c>
      <c r="F4" s="5">
        <v>4590</v>
      </c>
      <c r="G4" s="5">
        <v>5646</v>
      </c>
      <c r="L4" s="1" t="s">
        <v>78</v>
      </c>
      <c r="M4" s="5">
        <v>4524</v>
      </c>
      <c r="N4" s="5">
        <v>1248</v>
      </c>
      <c r="O4" s="5">
        <v>4176</v>
      </c>
      <c r="P4" s="5">
        <v>561</v>
      </c>
      <c r="Q4" s="5">
        <v>19464</v>
      </c>
      <c r="R4" s="5">
        <v>23985</v>
      </c>
    </row>
    <row r="5" spans="1:18" x14ac:dyDescent="0.2">
      <c r="A5" s="1" t="s">
        <v>79</v>
      </c>
      <c r="B5" s="5">
        <v>1278</v>
      </c>
      <c r="C5" s="5">
        <v>267</v>
      </c>
      <c r="D5" s="5">
        <v>1224</v>
      </c>
      <c r="E5" s="5">
        <v>144</v>
      </c>
      <c r="F5" s="5">
        <v>9798</v>
      </c>
      <c r="G5" s="5">
        <v>11076</v>
      </c>
      <c r="L5" s="1" t="s">
        <v>79</v>
      </c>
      <c r="M5" s="5">
        <v>5274</v>
      </c>
      <c r="N5" s="5">
        <v>1068</v>
      </c>
      <c r="O5" s="5">
        <v>5016</v>
      </c>
      <c r="P5" s="5">
        <v>603</v>
      </c>
      <c r="Q5" s="5">
        <v>38844</v>
      </c>
      <c r="R5" s="5">
        <v>44118</v>
      </c>
    </row>
    <row r="6" spans="1:18" x14ac:dyDescent="0.2">
      <c r="A6" s="1" t="s">
        <v>80</v>
      </c>
      <c r="B6" s="5">
        <v>303</v>
      </c>
      <c r="C6" s="5">
        <v>63</v>
      </c>
      <c r="D6" s="5">
        <v>291</v>
      </c>
      <c r="E6" s="5">
        <v>33</v>
      </c>
      <c r="F6" s="5">
        <v>2817</v>
      </c>
      <c r="G6" s="5">
        <v>3120</v>
      </c>
      <c r="L6" s="1" t="s">
        <v>80</v>
      </c>
      <c r="M6" s="5">
        <v>1362</v>
      </c>
      <c r="N6" s="5">
        <v>306</v>
      </c>
      <c r="O6" s="5">
        <v>1287</v>
      </c>
      <c r="P6" s="5">
        <v>147</v>
      </c>
      <c r="Q6" s="5">
        <v>13875</v>
      </c>
      <c r="R6" s="5">
        <v>15234</v>
      </c>
    </row>
    <row r="7" spans="1:18" x14ac:dyDescent="0.2">
      <c r="A7" s="1" t="s">
        <v>30</v>
      </c>
      <c r="B7" s="5">
        <v>3435</v>
      </c>
      <c r="C7" s="5">
        <v>762</v>
      </c>
      <c r="D7" s="5">
        <v>3273</v>
      </c>
      <c r="E7" s="5">
        <v>492</v>
      </c>
      <c r="F7" s="5">
        <v>59193</v>
      </c>
      <c r="G7" s="5">
        <v>62628</v>
      </c>
      <c r="L7" s="1" t="s">
        <v>30</v>
      </c>
      <c r="M7" s="5">
        <v>14928</v>
      </c>
      <c r="N7" s="5">
        <v>3432</v>
      </c>
      <c r="O7" s="5">
        <v>14169</v>
      </c>
      <c r="P7" s="5">
        <v>2046</v>
      </c>
      <c r="Q7" s="5">
        <v>292803</v>
      </c>
      <c r="R7" s="5">
        <v>307731</v>
      </c>
    </row>
    <row r="8" spans="1:18" x14ac:dyDescent="0.2">
      <c r="A8" s="2" t="s">
        <v>6</v>
      </c>
      <c r="B8" s="6">
        <v>6069</v>
      </c>
      <c r="C8" s="6">
        <v>1338</v>
      </c>
      <c r="D8" s="6">
        <v>5769</v>
      </c>
      <c r="E8" s="6">
        <v>792</v>
      </c>
      <c r="F8" s="6">
        <v>76398</v>
      </c>
      <c r="G8" s="6">
        <v>82467</v>
      </c>
      <c r="L8" s="2" t="s">
        <v>6</v>
      </c>
      <c r="M8" s="6">
        <v>26085</v>
      </c>
      <c r="N8" s="6">
        <v>6054</v>
      </c>
      <c r="O8" s="6">
        <v>24651</v>
      </c>
      <c r="P8" s="6">
        <v>3357</v>
      </c>
      <c r="Q8" s="6">
        <v>364983</v>
      </c>
      <c r="R8" s="6">
        <v>391071</v>
      </c>
    </row>
    <row r="10" spans="1:18" ht="60" x14ac:dyDescent="0.2">
      <c r="A10" s="64" t="s">
        <v>72</v>
      </c>
      <c r="B10" s="64" t="s">
        <v>77</v>
      </c>
      <c r="C10" s="64" t="s">
        <v>74</v>
      </c>
      <c r="D10" s="64" t="s">
        <v>113</v>
      </c>
      <c r="E10" s="64" t="s">
        <v>76</v>
      </c>
      <c r="F10" s="64" t="s">
        <v>11</v>
      </c>
      <c r="L10" s="64" t="s">
        <v>72</v>
      </c>
      <c r="M10" s="64" t="s">
        <v>77</v>
      </c>
      <c r="N10" s="64" t="s">
        <v>74</v>
      </c>
      <c r="O10" s="64" t="s">
        <v>113</v>
      </c>
      <c r="P10" s="64" t="s">
        <v>76</v>
      </c>
      <c r="Q10" s="64" t="s">
        <v>11</v>
      </c>
    </row>
    <row r="11" spans="1:18" x14ac:dyDescent="0.2">
      <c r="A11" s="1" t="s">
        <v>78</v>
      </c>
      <c r="B11" s="7">
        <f>IFERROR(B4/B$8,"")</f>
        <v>0.17350469599604548</v>
      </c>
      <c r="C11" s="7">
        <f>IFERROR(C4/C$8,"")</f>
        <v>0.18161434977578475</v>
      </c>
      <c r="D11" s="7">
        <f>IFERROR(D4/D$8,"")</f>
        <v>0.1705668226729069</v>
      </c>
      <c r="E11" s="7">
        <f>IFERROR(E4/E$8,"")</f>
        <v>0.14772727272727273</v>
      </c>
      <c r="F11" s="7">
        <f>IFERROR(F4/F$8,"")</f>
        <v>6.008010680907877E-2</v>
      </c>
      <c r="L11" s="1" t="s">
        <v>78</v>
      </c>
      <c r="M11" s="7">
        <f>IFERROR(M4/M$8,"")</f>
        <v>0.17343300747556067</v>
      </c>
      <c r="N11" s="7">
        <f>IFERROR(N4/N$8,"")</f>
        <v>0.20614469772051536</v>
      </c>
      <c r="O11" s="7">
        <f>IFERROR(O4/O$8,"")</f>
        <v>0.16940489229645855</v>
      </c>
      <c r="P11" s="7">
        <f>IFERROR(P4/P$8,"")</f>
        <v>0.16711349419124219</v>
      </c>
      <c r="Q11" s="7">
        <f>IFERROR(Q4/Q$8,"")</f>
        <v>5.3328511190932182E-2</v>
      </c>
    </row>
    <row r="12" spans="1:18" x14ac:dyDescent="0.2">
      <c r="A12" s="1" t="s">
        <v>79</v>
      </c>
      <c r="B12" s="7">
        <f>IFERROR(B5/B$8,"")</f>
        <v>0.21057834898665348</v>
      </c>
      <c r="C12" s="7">
        <f>IFERROR(C5/C$8,"")</f>
        <v>0.19955156950672645</v>
      </c>
      <c r="D12" s="7">
        <f>IFERROR(D5/D$8,"")</f>
        <v>0.21216848673946959</v>
      </c>
      <c r="E12" s="7">
        <f>IFERROR(E5/E$8,"")</f>
        <v>0.18181818181818182</v>
      </c>
      <c r="F12" s="7">
        <f>IFERROR(F5/F$8,"")</f>
        <v>0.12824943061336685</v>
      </c>
      <c r="L12" s="1" t="s">
        <v>79</v>
      </c>
      <c r="M12" s="7">
        <f>IFERROR(M5/M$8,"")</f>
        <v>0.20218516388729155</v>
      </c>
      <c r="N12" s="7">
        <f>IFERROR(N5/N$8,"")</f>
        <v>0.17641228939544104</v>
      </c>
      <c r="O12" s="7">
        <f>IFERROR(O5/O$8,"")</f>
        <v>0.2034805890227577</v>
      </c>
      <c r="P12" s="7">
        <f>IFERROR(P5/P$8,"")</f>
        <v>0.17962466487935658</v>
      </c>
      <c r="Q12" s="7">
        <f>IFERROR(Q5/Q$8,"")</f>
        <v>0.10642687467635478</v>
      </c>
    </row>
    <row r="13" spans="1:18" x14ac:dyDescent="0.2">
      <c r="A13" s="1" t="s">
        <v>80</v>
      </c>
      <c r="B13" s="7">
        <f>IFERROR(B6/B$8,"")</f>
        <v>4.9925852694018787E-2</v>
      </c>
      <c r="C13" s="7">
        <f>IFERROR(C6/C$8,"")</f>
        <v>4.708520179372197E-2</v>
      </c>
      <c r="D13" s="7">
        <f>IFERROR(D6/D$8,"")</f>
        <v>5.0442017680707225E-2</v>
      </c>
      <c r="E13" s="7">
        <f>IFERROR(E6/E$8,"")</f>
        <v>4.1666666666666664E-2</v>
      </c>
      <c r="F13" s="7">
        <f>IFERROR(F6/F$8,"")</f>
        <v>3.687269300243462E-2</v>
      </c>
      <c r="L13" s="1" t="s">
        <v>80</v>
      </c>
      <c r="M13" s="7">
        <f>IFERROR(M6/M$8,"")</f>
        <v>5.2213916043703276E-2</v>
      </c>
      <c r="N13" s="7">
        <f>IFERROR(N6/N$8,"")</f>
        <v>5.0545094152626362E-2</v>
      </c>
      <c r="O13" s="7">
        <f>IFERROR(O6/O$8,"")</f>
        <v>5.2208835341365459E-2</v>
      </c>
      <c r="P13" s="7">
        <f>IFERROR(P6/P$8,"")</f>
        <v>4.3789097408400354E-2</v>
      </c>
      <c r="Q13" s="7">
        <f>IFERROR(Q6/Q$8,"")</f>
        <v>3.8015469213634606E-2</v>
      </c>
    </row>
    <row r="14" spans="1:18" x14ac:dyDescent="0.2">
      <c r="A14" s="1" t="s">
        <v>30</v>
      </c>
      <c r="B14" s="7">
        <f>IFERROR(B7/B$8,"")</f>
        <v>0.5659911023232822</v>
      </c>
      <c r="C14" s="7">
        <f>IFERROR(C7/C$8,"")</f>
        <v>0.56950672645739908</v>
      </c>
      <c r="D14" s="7">
        <f>IFERROR(D7/D$8,"")</f>
        <v>0.56734269370774826</v>
      </c>
      <c r="E14" s="7">
        <f>IFERROR(E7/E$8,"")</f>
        <v>0.62121212121212122</v>
      </c>
      <c r="F14" s="7">
        <f>IFERROR(F7/F$8,"")</f>
        <v>0.77479776957511981</v>
      </c>
      <c r="L14" s="1" t="s">
        <v>30</v>
      </c>
      <c r="M14" s="7">
        <f>IFERROR(M7/M$8,"")</f>
        <v>0.57228292121909141</v>
      </c>
      <c r="N14" s="7">
        <f>IFERROR(N7/N$8,"")</f>
        <v>0.56689791873141726</v>
      </c>
      <c r="O14" s="7">
        <f>IFERROR(O7/O$8,"")</f>
        <v>0.57478398442253864</v>
      </c>
      <c r="P14" s="7">
        <f>IFERROR(P7/P$8,"")</f>
        <v>0.60947274352100089</v>
      </c>
      <c r="Q14" s="7">
        <f>IFERROR(Q7/Q$8,"")</f>
        <v>0.8022373644799895</v>
      </c>
    </row>
    <row r="15" spans="1:18" ht="15" thickBot="1" x14ac:dyDescent="0.25">
      <c r="A15" s="2" t="s">
        <v>6</v>
      </c>
      <c r="B15" s="8">
        <f>SUM(B11:B14)</f>
        <v>1</v>
      </c>
      <c r="C15" s="8">
        <f>SUM(C11:C14)</f>
        <v>0.99775784753363228</v>
      </c>
      <c r="D15" s="8">
        <f>SUM(D11:D14)</f>
        <v>1.000520020800832</v>
      </c>
      <c r="E15" s="8">
        <f>SUM(E11:E14)</f>
        <v>0.99242424242424243</v>
      </c>
      <c r="F15" s="8">
        <f>SUM(F11:F14)</f>
        <v>1</v>
      </c>
      <c r="L15" s="2" t="s">
        <v>6</v>
      </c>
      <c r="M15" s="8">
        <f>SUM(M11:M14)</f>
        <v>1.000115008625647</v>
      </c>
      <c r="N15" s="8">
        <f>SUM(N11:N14)</f>
        <v>1</v>
      </c>
      <c r="O15" s="8">
        <f>SUM(O11:O14)</f>
        <v>0.99987830108312037</v>
      </c>
      <c r="P15" s="8">
        <f>SUM(P11:P14)</f>
        <v>1</v>
      </c>
      <c r="Q15" s="8">
        <f>SUM(Q11:Q14)</f>
        <v>1.000008219560911</v>
      </c>
    </row>
    <row r="16" spans="1:18" ht="15" thickBot="1" x14ac:dyDescent="0.25">
      <c r="A16" s="75" t="s">
        <v>127</v>
      </c>
      <c r="L16" s="75" t="s">
        <v>126</v>
      </c>
    </row>
    <row r="17" spans="1:16" x14ac:dyDescent="0.2">
      <c r="A17" s="28"/>
      <c r="B17" s="29" t="s">
        <v>9</v>
      </c>
      <c r="C17" s="29" t="s">
        <v>10</v>
      </c>
      <c r="D17" s="29" t="s">
        <v>125</v>
      </c>
      <c r="E17" s="30" t="s">
        <v>124</v>
      </c>
      <c r="L17" s="28"/>
      <c r="M17" s="29" t="s">
        <v>9</v>
      </c>
      <c r="N17" s="29" t="s">
        <v>10</v>
      </c>
      <c r="O17" s="29" t="s">
        <v>125</v>
      </c>
      <c r="P17" s="30" t="s">
        <v>124</v>
      </c>
    </row>
    <row r="18" spans="1:16" x14ac:dyDescent="0.2">
      <c r="A18" s="31" t="s">
        <v>78</v>
      </c>
      <c r="B18" s="32">
        <f>B4/$G4</f>
        <v>0.18650371944739638</v>
      </c>
      <c r="C18" s="32">
        <f>C4/$G4</f>
        <v>4.3039319872476091E-2</v>
      </c>
      <c r="D18" s="32">
        <f>D4/$G4</f>
        <v>0.17428267800212541</v>
      </c>
      <c r="E18" s="33">
        <f>E4/$G4</f>
        <v>2.0722635494155154E-2</v>
      </c>
      <c r="L18" s="31" t="s">
        <v>78</v>
      </c>
      <c r="M18" s="32">
        <f>M4/$R4</f>
        <v>0.1886178861788618</v>
      </c>
      <c r="N18" s="32">
        <f>N4/$R4</f>
        <v>5.2032520325203252E-2</v>
      </c>
      <c r="O18" s="32">
        <f>O4/$R4</f>
        <v>0.17410881801125705</v>
      </c>
      <c r="P18" s="33">
        <f>P4/$R4</f>
        <v>2.3389618511569732E-2</v>
      </c>
    </row>
    <row r="19" spans="1:16" x14ac:dyDescent="0.2">
      <c r="A19" s="31" t="s">
        <v>79</v>
      </c>
      <c r="B19" s="32">
        <f>B5/$G5</f>
        <v>0.11538461538461539</v>
      </c>
      <c r="C19" s="32">
        <f>C5/$G5</f>
        <v>2.4106175514626217E-2</v>
      </c>
      <c r="D19" s="32">
        <f>D5/$G5</f>
        <v>0.1105092091007584</v>
      </c>
      <c r="E19" s="33">
        <f>E5/$G5</f>
        <v>1.3001083423618635E-2</v>
      </c>
      <c r="L19" s="31" t="s">
        <v>79</v>
      </c>
      <c r="M19" s="32">
        <f>M5/$R5</f>
        <v>0.11954304365565076</v>
      </c>
      <c r="N19" s="32">
        <f>N5/$R5</f>
        <v>2.4207806337549299E-2</v>
      </c>
      <c r="O19" s="32">
        <f>O5/$R5</f>
        <v>0.11369509043927649</v>
      </c>
      <c r="P19" s="33">
        <f>P5/$R5</f>
        <v>1.3667890656874746E-2</v>
      </c>
    </row>
    <row r="20" spans="1:16" x14ac:dyDescent="0.2">
      <c r="A20" s="31" t="s">
        <v>80</v>
      </c>
      <c r="B20" s="32">
        <f>B6/$G6</f>
        <v>9.7115384615384617E-2</v>
      </c>
      <c r="C20" s="32">
        <f>C6/$G6</f>
        <v>2.0192307692307693E-2</v>
      </c>
      <c r="D20" s="32">
        <f>D6/$G6</f>
        <v>9.3269230769230771E-2</v>
      </c>
      <c r="E20" s="33">
        <f>E6/$G6</f>
        <v>1.0576923076923078E-2</v>
      </c>
      <c r="L20" s="31" t="s">
        <v>80</v>
      </c>
      <c r="M20" s="32">
        <f>M6/$R6</f>
        <v>8.9405277668373376E-2</v>
      </c>
      <c r="N20" s="32">
        <f>N6/$R6</f>
        <v>2.0086648286727057E-2</v>
      </c>
      <c r="O20" s="32">
        <f>O6/$R6</f>
        <v>8.4482079558881443E-2</v>
      </c>
      <c r="P20" s="33">
        <f>P6/$R6</f>
        <v>9.6494682946041757E-3</v>
      </c>
    </row>
    <row r="21" spans="1:16" x14ac:dyDescent="0.2">
      <c r="A21" s="31" t="s">
        <v>30</v>
      </c>
      <c r="B21" s="32">
        <f>B7/$G7</f>
        <v>5.4847671967809923E-2</v>
      </c>
      <c r="C21" s="32">
        <f>C7/$G7</f>
        <v>1.2167081816439931E-2</v>
      </c>
      <c r="D21" s="32">
        <f>D7/$G7</f>
        <v>5.2260969534393562E-2</v>
      </c>
      <c r="E21" s="33">
        <f>E7/$G7</f>
        <v>7.8559110940793261E-3</v>
      </c>
      <c r="L21" s="31" t="s">
        <v>30</v>
      </c>
      <c r="M21" s="32">
        <f>M7/$R7</f>
        <v>4.8509899880090079E-2</v>
      </c>
      <c r="N21" s="32">
        <f>N7/$R7</f>
        <v>1.1152597560856722E-2</v>
      </c>
      <c r="O21" s="32">
        <f>O7/$R7</f>
        <v>4.6043460034900612E-2</v>
      </c>
      <c r="P21" s="33">
        <f>P7/$R7</f>
        <v>6.6486639305107379E-3</v>
      </c>
    </row>
    <row r="22" spans="1:16" x14ac:dyDescent="0.2">
      <c r="A22" s="31" t="s">
        <v>35</v>
      </c>
      <c r="B22" s="32">
        <f>SUM(B4:B6)/SUM($G$4:$G$6)</f>
        <v>0.13274871484729361</v>
      </c>
      <c r="C22" s="32">
        <f>SUM(C4:C6)/SUM($G$4:$G$6)</f>
        <v>2.8878137284547929E-2</v>
      </c>
      <c r="D22" s="32">
        <f>SUM(D4:D6)/SUM($G$4:$G$6)</f>
        <v>0.1259449652252797</v>
      </c>
      <c r="E22" s="33">
        <f>SUM(E4:E6)/SUM($G$4:$G$6)</f>
        <v>1.4817054732385848E-2</v>
      </c>
      <c r="L22" s="31" t="s">
        <v>35</v>
      </c>
      <c r="M22" s="32">
        <f>SUM(M4:M6)/SUM($R$4:$R$6)</f>
        <v>0.13391410777925772</v>
      </c>
      <c r="N22" s="32">
        <f>SUM(N4:N6)/SUM($R$4:$R$6)</f>
        <v>3.1462615644911623E-2</v>
      </c>
      <c r="O22" s="32">
        <f>SUM(O4:O6)/SUM($R$4:$R$6)</f>
        <v>0.12574246733143743</v>
      </c>
      <c r="P22" s="33">
        <f>SUM(P4:P6)/SUM($R$4:$R$6)</f>
        <v>1.5731307822455812E-2</v>
      </c>
    </row>
    <row r="23" spans="1:16" ht="15" thickBot="1" x14ac:dyDescent="0.25">
      <c r="A23" s="34" t="s">
        <v>29</v>
      </c>
      <c r="B23" s="35">
        <f>B8/$G$8</f>
        <v>7.3593073593073599E-2</v>
      </c>
      <c r="C23" s="35">
        <f>C8/$G$8</f>
        <v>1.6224671686856561E-2</v>
      </c>
      <c r="D23" s="35">
        <f>D8/$G$8</f>
        <v>6.9955254829204408E-2</v>
      </c>
      <c r="E23" s="36">
        <f>E8/$G$8</f>
        <v>9.6038415366146452E-3</v>
      </c>
      <c r="L23" s="34" t="s">
        <v>29</v>
      </c>
      <c r="M23" s="35">
        <f>M8/$R$8</f>
        <v>6.6701442960485441E-2</v>
      </c>
      <c r="N23" s="35">
        <f>N8/$R$8</f>
        <v>1.5480564910208121E-2</v>
      </c>
      <c r="O23" s="35">
        <f>O8/$R$8</f>
        <v>6.3034589626947538E-2</v>
      </c>
      <c r="P23" s="36">
        <f>P8/$R$8</f>
        <v>8.5841189962947897E-3</v>
      </c>
    </row>
  </sheetData>
  <conditionalFormatting sqref="B11:E14">
    <cfRule type="colorScale" priority="9">
      <colorScale>
        <cfvo type="min"/>
        <cfvo type="max"/>
        <color rgb="FFFCFCFF"/>
        <color rgb="FF63BE7B"/>
      </colorScale>
    </cfRule>
  </conditionalFormatting>
  <conditionalFormatting sqref="F11:F14">
    <cfRule type="colorScale" priority="10">
      <colorScale>
        <cfvo type="min"/>
        <cfvo type="max"/>
        <color rgb="FFFCFCFF"/>
        <color rgb="FF63BE7B"/>
      </colorScale>
    </cfRule>
  </conditionalFormatting>
  <conditionalFormatting sqref="B18:B21">
    <cfRule type="colorScale" priority="11">
      <colorScale>
        <cfvo type="min"/>
        <cfvo type="max"/>
        <color rgb="FFFCFCFF"/>
        <color rgb="FF63BE7B"/>
      </colorScale>
    </cfRule>
  </conditionalFormatting>
  <conditionalFormatting sqref="C18:C21">
    <cfRule type="colorScale" priority="12">
      <colorScale>
        <cfvo type="min"/>
        <cfvo type="max"/>
        <color rgb="FFFCFCFF"/>
        <color rgb="FF63BE7B"/>
      </colorScale>
    </cfRule>
  </conditionalFormatting>
  <conditionalFormatting sqref="D18:D21">
    <cfRule type="colorScale" priority="13">
      <colorScale>
        <cfvo type="min"/>
        <cfvo type="max"/>
        <color rgb="FFFCFCFF"/>
        <color rgb="FF63BE7B"/>
      </colorScale>
    </cfRule>
  </conditionalFormatting>
  <conditionalFormatting sqref="E18:E21">
    <cfRule type="colorScale" priority="14">
      <colorScale>
        <cfvo type="min"/>
        <cfvo type="max"/>
        <color rgb="FFFCFCFF"/>
        <color rgb="FF63BE7B"/>
      </colorScale>
    </cfRule>
  </conditionalFormatting>
  <conditionalFormatting sqref="M11:P14">
    <cfRule type="colorScale" priority="3">
      <colorScale>
        <cfvo type="min"/>
        <cfvo type="max"/>
        <color rgb="FFFCFCFF"/>
        <color rgb="FF63BE7B"/>
      </colorScale>
    </cfRule>
  </conditionalFormatting>
  <conditionalFormatting sqref="Q11:Q14">
    <cfRule type="colorScale" priority="4">
      <colorScale>
        <cfvo type="min"/>
        <cfvo type="max"/>
        <color rgb="FFFCFCFF"/>
        <color rgb="FF63BE7B"/>
      </colorScale>
    </cfRule>
  </conditionalFormatting>
  <conditionalFormatting sqref="M18:P21">
    <cfRule type="colorScale" priority="5">
      <colorScale>
        <cfvo type="min"/>
        <cfvo type="max"/>
        <color rgb="FFFCFCFF"/>
        <color rgb="FF63BE7B"/>
      </colorScale>
    </cfRule>
  </conditionalFormatting>
  <conditionalFormatting sqref="N18:N21">
    <cfRule type="colorScale" priority="6">
      <colorScale>
        <cfvo type="min"/>
        <cfvo type="max"/>
        <color rgb="FFFCFCFF"/>
        <color rgb="FF63BE7B"/>
      </colorScale>
    </cfRule>
  </conditionalFormatting>
  <conditionalFormatting sqref="O18:O21">
    <cfRule type="colorScale" priority="7">
      <colorScale>
        <cfvo type="min"/>
        <cfvo type="max"/>
        <color rgb="FFFCFCFF"/>
        <color rgb="FF63BE7B"/>
      </colorScale>
    </cfRule>
  </conditionalFormatting>
  <conditionalFormatting sqref="P18:P21">
    <cfRule type="colorScale" priority="8">
      <colorScale>
        <cfvo type="min"/>
        <cfvo type="max"/>
        <color rgb="FFFCFCFF"/>
        <color rgb="FF63BE7B"/>
      </colorScale>
    </cfRule>
  </conditionalFormatting>
  <conditionalFormatting sqref="M22:P23">
    <cfRule type="colorScale" priority="2">
      <colorScale>
        <cfvo type="min"/>
        <cfvo type="max"/>
        <color rgb="FFFCFCFF"/>
        <color rgb="FF63BE7B"/>
      </colorScale>
    </cfRule>
  </conditionalFormatting>
  <conditionalFormatting sqref="B22:E23">
    <cfRule type="colorScale" priority="1">
      <colorScale>
        <cfvo type="min"/>
        <cfvo type="max"/>
        <color rgb="FFFCFCFF"/>
        <color rgb="FF63BE7B"/>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8817F-61EB-E243-B629-8BB1FCACD213}">
  <sheetPr>
    <tabColor theme="5" tint="0.79998168889431442"/>
  </sheetPr>
  <dimension ref="B1:E10"/>
  <sheetViews>
    <sheetView zoomScale="85" zoomScaleNormal="85" workbookViewId="0">
      <selection activeCell="I17" sqref="I17"/>
    </sheetView>
  </sheetViews>
  <sheetFormatPr baseColWidth="10" defaultColWidth="8.83203125" defaultRowHeight="15" x14ac:dyDescent="0.2"/>
  <cols>
    <col min="1" max="1" width="4.5" customWidth="1"/>
    <col min="2" max="5" width="24.5" customWidth="1"/>
    <col min="9" max="9" width="15.6640625" customWidth="1"/>
    <col min="10" max="10" width="17.5" customWidth="1"/>
    <col min="14" max="14" width="15.6640625" customWidth="1"/>
    <col min="15" max="15" width="17.5" customWidth="1"/>
  </cols>
  <sheetData>
    <row r="1" spans="2:5" ht="14" x14ac:dyDescent="0.2">
      <c r="B1" s="76" t="s">
        <v>131</v>
      </c>
    </row>
    <row r="3" spans="2:5" x14ac:dyDescent="0.2">
      <c r="B3" s="16" t="s">
        <v>105</v>
      </c>
      <c r="C3" s="16" t="s">
        <v>38</v>
      </c>
      <c r="D3" s="16" t="s">
        <v>130</v>
      </c>
      <c r="E3" s="16" t="s">
        <v>129</v>
      </c>
    </row>
    <row r="4" spans="2:5" x14ac:dyDescent="0.2">
      <c r="B4" t="s">
        <v>17</v>
      </c>
      <c r="C4" s="7">
        <v>0.74</v>
      </c>
      <c r="D4" s="7">
        <v>0.77</v>
      </c>
      <c r="E4" s="7">
        <v>0.71</v>
      </c>
    </row>
    <row r="5" spans="2:5" x14ac:dyDescent="0.2">
      <c r="B5" t="s">
        <v>14</v>
      </c>
      <c r="C5" s="7">
        <v>0.08</v>
      </c>
      <c r="D5" s="7">
        <v>0.09</v>
      </c>
      <c r="E5" s="7">
        <v>0.11</v>
      </c>
    </row>
    <row r="6" spans="2:5" x14ac:dyDescent="0.2">
      <c r="B6" t="s">
        <v>128</v>
      </c>
      <c r="C6" s="7">
        <v>0.1</v>
      </c>
      <c r="D6" s="7">
        <v>0.08</v>
      </c>
      <c r="E6" s="7">
        <v>0.09</v>
      </c>
    </row>
    <row r="7" spans="2:5" x14ac:dyDescent="0.2">
      <c r="B7" t="s">
        <v>12</v>
      </c>
      <c r="C7" s="7">
        <v>0.03</v>
      </c>
      <c r="D7" s="7">
        <v>0.03</v>
      </c>
      <c r="E7" s="7">
        <v>0.05</v>
      </c>
    </row>
    <row r="8" spans="2:5" x14ac:dyDescent="0.2">
      <c r="B8" t="s">
        <v>15</v>
      </c>
      <c r="C8" s="7">
        <v>0.01</v>
      </c>
      <c r="D8" s="7">
        <v>0.01</v>
      </c>
      <c r="E8" s="7">
        <v>0.02</v>
      </c>
    </row>
    <row r="9" spans="2:5" x14ac:dyDescent="0.2">
      <c r="B9" t="s">
        <v>16</v>
      </c>
      <c r="C9" s="7">
        <v>0.02</v>
      </c>
      <c r="D9" s="7">
        <v>0.02</v>
      </c>
      <c r="E9" s="7">
        <v>0.01</v>
      </c>
    </row>
    <row r="10" spans="2:5" x14ac:dyDescent="0.2">
      <c r="B10" t="s">
        <v>13</v>
      </c>
      <c r="C10" s="7">
        <v>0.01</v>
      </c>
      <c r="D10" s="7">
        <v>0.01</v>
      </c>
      <c r="E10" s="7">
        <v>0.01</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39997558519241921"/>
  </sheetPr>
  <dimension ref="A1:AC35"/>
  <sheetViews>
    <sheetView showGridLines="0" workbookViewId="0">
      <selection sqref="A1:T24"/>
    </sheetView>
  </sheetViews>
  <sheetFormatPr baseColWidth="10" defaultColWidth="8.83203125" defaultRowHeight="14" x14ac:dyDescent="0.2"/>
  <sheetData>
    <row r="1" spans="1:29" ht="15" customHeight="1" x14ac:dyDescent="0.2">
      <c r="A1" s="73" t="s">
        <v>31</v>
      </c>
      <c r="B1" s="73"/>
      <c r="C1" s="73"/>
      <c r="D1" s="73"/>
      <c r="E1" s="73"/>
      <c r="F1" s="73"/>
      <c r="G1" s="73"/>
      <c r="H1" s="73"/>
      <c r="I1" s="73"/>
      <c r="J1" s="73"/>
      <c r="K1" s="73"/>
      <c r="L1" s="73"/>
      <c r="M1" s="73"/>
      <c r="N1" s="73"/>
      <c r="O1" s="73"/>
      <c r="P1" s="73"/>
      <c r="Q1" s="73"/>
      <c r="R1" s="73"/>
      <c r="S1" s="73"/>
      <c r="T1" s="73"/>
      <c r="U1" s="21"/>
      <c r="V1" s="21"/>
      <c r="W1" s="21"/>
      <c r="X1" s="21"/>
      <c r="Y1" s="21"/>
      <c r="Z1" s="21"/>
      <c r="AA1" s="21"/>
      <c r="AB1" s="21"/>
      <c r="AC1" s="21"/>
    </row>
    <row r="2" spans="1:29" x14ac:dyDescent="0.2">
      <c r="A2" s="73"/>
      <c r="B2" s="73"/>
      <c r="C2" s="73"/>
      <c r="D2" s="73"/>
      <c r="E2" s="73"/>
      <c r="F2" s="73"/>
      <c r="G2" s="73"/>
      <c r="H2" s="73"/>
      <c r="I2" s="73"/>
      <c r="J2" s="73"/>
      <c r="K2" s="73"/>
      <c r="L2" s="73"/>
      <c r="M2" s="73"/>
      <c r="N2" s="73"/>
      <c r="O2" s="73"/>
      <c r="P2" s="73"/>
      <c r="Q2" s="73"/>
      <c r="R2" s="73"/>
      <c r="S2" s="73"/>
      <c r="T2" s="73"/>
      <c r="U2" s="21"/>
      <c r="V2" s="21"/>
      <c r="W2" s="21"/>
      <c r="X2" s="21"/>
      <c r="Y2" s="21"/>
      <c r="Z2" s="21"/>
      <c r="AA2" s="21"/>
      <c r="AB2" s="21"/>
      <c r="AC2" s="21"/>
    </row>
    <row r="3" spans="1:29" x14ac:dyDescent="0.2">
      <c r="A3" s="73"/>
      <c r="B3" s="73"/>
      <c r="C3" s="73"/>
      <c r="D3" s="73"/>
      <c r="E3" s="73"/>
      <c r="F3" s="73"/>
      <c r="G3" s="73"/>
      <c r="H3" s="73"/>
      <c r="I3" s="73"/>
      <c r="J3" s="73"/>
      <c r="K3" s="73"/>
      <c r="L3" s="73"/>
      <c r="M3" s="73"/>
      <c r="N3" s="73"/>
      <c r="O3" s="73"/>
      <c r="P3" s="73"/>
      <c r="Q3" s="73"/>
      <c r="R3" s="73"/>
      <c r="S3" s="73"/>
      <c r="T3" s="73"/>
      <c r="U3" s="21"/>
      <c r="V3" s="21"/>
      <c r="W3" s="21"/>
      <c r="X3" s="21"/>
      <c r="Y3" s="21"/>
      <c r="Z3" s="21"/>
      <c r="AA3" s="21"/>
      <c r="AB3" s="21"/>
      <c r="AC3" s="21"/>
    </row>
    <row r="4" spans="1:29" x14ac:dyDescent="0.2">
      <c r="A4" s="73"/>
      <c r="B4" s="73"/>
      <c r="C4" s="73"/>
      <c r="D4" s="73"/>
      <c r="E4" s="73"/>
      <c r="F4" s="73"/>
      <c r="G4" s="73"/>
      <c r="H4" s="73"/>
      <c r="I4" s="73"/>
      <c r="J4" s="73"/>
      <c r="K4" s="73"/>
      <c r="L4" s="73"/>
      <c r="M4" s="73"/>
      <c r="N4" s="73"/>
      <c r="O4" s="73"/>
      <c r="P4" s="73"/>
      <c r="Q4" s="73"/>
      <c r="R4" s="73"/>
      <c r="S4" s="73"/>
      <c r="T4" s="73"/>
      <c r="U4" s="21"/>
      <c r="V4" s="21"/>
      <c r="W4" s="21"/>
      <c r="X4" s="21"/>
      <c r="Y4" s="21"/>
      <c r="Z4" s="21"/>
      <c r="AA4" s="21"/>
      <c r="AB4" s="21"/>
      <c r="AC4" s="21"/>
    </row>
    <row r="5" spans="1:29" x14ac:dyDescent="0.2">
      <c r="A5" s="73"/>
      <c r="B5" s="73"/>
      <c r="C5" s="73"/>
      <c r="D5" s="73"/>
      <c r="E5" s="73"/>
      <c r="F5" s="73"/>
      <c r="G5" s="73"/>
      <c r="H5" s="73"/>
      <c r="I5" s="73"/>
      <c r="J5" s="73"/>
      <c r="K5" s="73"/>
      <c r="L5" s="73"/>
      <c r="M5" s="73"/>
      <c r="N5" s="73"/>
      <c r="O5" s="73"/>
      <c r="P5" s="73"/>
      <c r="Q5" s="73"/>
      <c r="R5" s="73"/>
      <c r="S5" s="73"/>
      <c r="T5" s="73"/>
      <c r="U5" s="21"/>
      <c r="V5" s="21"/>
      <c r="W5" s="21"/>
      <c r="X5" s="21"/>
      <c r="Y5" s="21"/>
      <c r="Z5" s="21"/>
      <c r="AA5" s="21"/>
      <c r="AB5" s="21"/>
      <c r="AC5" s="21"/>
    </row>
    <row r="6" spans="1:29" x14ac:dyDescent="0.2">
      <c r="A6" s="73"/>
      <c r="B6" s="73"/>
      <c r="C6" s="73"/>
      <c r="D6" s="73"/>
      <c r="E6" s="73"/>
      <c r="F6" s="73"/>
      <c r="G6" s="73"/>
      <c r="H6" s="73"/>
      <c r="I6" s="73"/>
      <c r="J6" s="73"/>
      <c r="K6" s="73"/>
      <c r="L6" s="73"/>
      <c r="M6" s="73"/>
      <c r="N6" s="73"/>
      <c r="O6" s="73"/>
      <c r="P6" s="73"/>
      <c r="Q6" s="73"/>
      <c r="R6" s="73"/>
      <c r="S6" s="73"/>
      <c r="T6" s="73"/>
      <c r="U6" s="21"/>
      <c r="V6" s="21"/>
      <c r="W6" s="21"/>
      <c r="X6" s="21"/>
      <c r="Y6" s="21"/>
      <c r="Z6" s="21"/>
      <c r="AA6" s="21"/>
      <c r="AB6" s="21"/>
      <c r="AC6" s="21"/>
    </row>
    <row r="7" spans="1:29" x14ac:dyDescent="0.2">
      <c r="A7" s="73"/>
      <c r="B7" s="73"/>
      <c r="C7" s="73"/>
      <c r="D7" s="73"/>
      <c r="E7" s="73"/>
      <c r="F7" s="73"/>
      <c r="G7" s="73"/>
      <c r="H7" s="73"/>
      <c r="I7" s="73"/>
      <c r="J7" s="73"/>
      <c r="K7" s="73"/>
      <c r="L7" s="73"/>
      <c r="M7" s="73"/>
      <c r="N7" s="73"/>
      <c r="O7" s="73"/>
      <c r="P7" s="73"/>
      <c r="Q7" s="73"/>
      <c r="R7" s="73"/>
      <c r="S7" s="73"/>
      <c r="T7" s="73"/>
      <c r="U7" s="21"/>
      <c r="V7" s="21"/>
      <c r="W7" s="21"/>
      <c r="X7" s="21"/>
      <c r="Y7" s="21"/>
      <c r="Z7" s="21"/>
      <c r="AA7" s="21"/>
      <c r="AB7" s="21"/>
      <c r="AC7" s="21"/>
    </row>
    <row r="8" spans="1:29" x14ac:dyDescent="0.2">
      <c r="A8" s="73"/>
      <c r="B8" s="73"/>
      <c r="C8" s="73"/>
      <c r="D8" s="73"/>
      <c r="E8" s="73"/>
      <c r="F8" s="73"/>
      <c r="G8" s="73"/>
      <c r="H8" s="73"/>
      <c r="I8" s="73"/>
      <c r="J8" s="73"/>
      <c r="K8" s="73"/>
      <c r="L8" s="73"/>
      <c r="M8" s="73"/>
      <c r="N8" s="73"/>
      <c r="O8" s="73"/>
      <c r="P8" s="73"/>
      <c r="Q8" s="73"/>
      <c r="R8" s="73"/>
      <c r="S8" s="73"/>
      <c r="T8" s="73"/>
      <c r="U8" s="21"/>
      <c r="V8" s="21"/>
      <c r="W8" s="21"/>
      <c r="X8" s="21"/>
      <c r="Y8" s="21"/>
      <c r="Z8" s="21"/>
      <c r="AA8" s="21"/>
      <c r="AB8" s="21"/>
      <c r="AC8" s="21"/>
    </row>
    <row r="9" spans="1:29" x14ac:dyDescent="0.2">
      <c r="A9" s="73"/>
      <c r="B9" s="73"/>
      <c r="C9" s="73"/>
      <c r="D9" s="73"/>
      <c r="E9" s="73"/>
      <c r="F9" s="73"/>
      <c r="G9" s="73"/>
      <c r="H9" s="73"/>
      <c r="I9" s="73"/>
      <c r="J9" s="73"/>
      <c r="K9" s="73"/>
      <c r="L9" s="73"/>
      <c r="M9" s="73"/>
      <c r="N9" s="73"/>
      <c r="O9" s="73"/>
      <c r="P9" s="73"/>
      <c r="Q9" s="73"/>
      <c r="R9" s="73"/>
      <c r="S9" s="73"/>
      <c r="T9" s="73"/>
      <c r="U9" s="21"/>
      <c r="V9" s="21"/>
      <c r="W9" s="21"/>
      <c r="X9" s="21"/>
      <c r="Y9" s="21"/>
      <c r="Z9" s="21"/>
      <c r="AA9" s="21"/>
      <c r="AB9" s="21"/>
      <c r="AC9" s="21"/>
    </row>
    <row r="10" spans="1:29" x14ac:dyDescent="0.2">
      <c r="A10" s="73"/>
      <c r="B10" s="73"/>
      <c r="C10" s="73"/>
      <c r="D10" s="73"/>
      <c r="E10" s="73"/>
      <c r="F10" s="73"/>
      <c r="G10" s="73"/>
      <c r="H10" s="73"/>
      <c r="I10" s="73"/>
      <c r="J10" s="73"/>
      <c r="K10" s="73"/>
      <c r="L10" s="73"/>
      <c r="M10" s="73"/>
      <c r="N10" s="73"/>
      <c r="O10" s="73"/>
      <c r="P10" s="73"/>
      <c r="Q10" s="73"/>
      <c r="R10" s="73"/>
      <c r="S10" s="73"/>
      <c r="T10" s="73"/>
      <c r="U10" s="21"/>
      <c r="V10" s="21"/>
      <c r="W10" s="21"/>
      <c r="X10" s="21"/>
      <c r="Y10" s="21"/>
      <c r="Z10" s="21"/>
      <c r="AA10" s="21"/>
      <c r="AB10" s="21"/>
      <c r="AC10" s="21"/>
    </row>
    <row r="11" spans="1:29" x14ac:dyDescent="0.2">
      <c r="A11" s="73"/>
      <c r="B11" s="73"/>
      <c r="C11" s="73"/>
      <c r="D11" s="73"/>
      <c r="E11" s="73"/>
      <c r="F11" s="73"/>
      <c r="G11" s="73"/>
      <c r="H11" s="73"/>
      <c r="I11" s="73"/>
      <c r="J11" s="73"/>
      <c r="K11" s="73"/>
      <c r="L11" s="73"/>
      <c r="M11" s="73"/>
      <c r="N11" s="73"/>
      <c r="O11" s="73"/>
      <c r="P11" s="73"/>
      <c r="Q11" s="73"/>
      <c r="R11" s="73"/>
      <c r="S11" s="73"/>
      <c r="T11" s="73"/>
      <c r="U11" s="21"/>
      <c r="V11" s="21"/>
      <c r="W11" s="21"/>
      <c r="X11" s="21"/>
      <c r="Y11" s="21"/>
      <c r="Z11" s="21"/>
      <c r="AA11" s="21"/>
      <c r="AB11" s="21"/>
      <c r="AC11" s="21"/>
    </row>
    <row r="12" spans="1:29" x14ac:dyDescent="0.2">
      <c r="A12" s="73"/>
      <c r="B12" s="73"/>
      <c r="C12" s="73"/>
      <c r="D12" s="73"/>
      <c r="E12" s="73"/>
      <c r="F12" s="73"/>
      <c r="G12" s="73"/>
      <c r="H12" s="73"/>
      <c r="I12" s="73"/>
      <c r="J12" s="73"/>
      <c r="K12" s="73"/>
      <c r="L12" s="73"/>
      <c r="M12" s="73"/>
      <c r="N12" s="73"/>
      <c r="O12" s="73"/>
      <c r="P12" s="73"/>
      <c r="Q12" s="73"/>
      <c r="R12" s="73"/>
      <c r="S12" s="73"/>
      <c r="T12" s="73"/>
      <c r="U12" s="21"/>
      <c r="V12" s="21"/>
      <c r="W12" s="21"/>
      <c r="X12" s="21"/>
      <c r="Y12" s="21"/>
      <c r="Z12" s="21"/>
      <c r="AA12" s="21"/>
      <c r="AB12" s="21"/>
      <c r="AC12" s="21"/>
    </row>
    <row r="13" spans="1:29" x14ac:dyDescent="0.2">
      <c r="A13" s="73"/>
      <c r="B13" s="73"/>
      <c r="C13" s="73"/>
      <c r="D13" s="73"/>
      <c r="E13" s="73"/>
      <c r="F13" s="73"/>
      <c r="G13" s="73"/>
      <c r="H13" s="73"/>
      <c r="I13" s="73"/>
      <c r="J13" s="73"/>
      <c r="K13" s="73"/>
      <c r="L13" s="73"/>
      <c r="M13" s="73"/>
      <c r="N13" s="73"/>
      <c r="O13" s="73"/>
      <c r="P13" s="73"/>
      <c r="Q13" s="73"/>
      <c r="R13" s="73"/>
      <c r="S13" s="73"/>
      <c r="T13" s="73"/>
      <c r="U13" s="21"/>
      <c r="V13" s="21"/>
      <c r="W13" s="21"/>
      <c r="X13" s="21"/>
      <c r="Y13" s="21"/>
      <c r="Z13" s="21"/>
      <c r="AA13" s="21"/>
      <c r="AB13" s="21"/>
      <c r="AC13" s="21"/>
    </row>
    <row r="14" spans="1:29" x14ac:dyDescent="0.2">
      <c r="A14" s="73"/>
      <c r="B14" s="73"/>
      <c r="C14" s="73"/>
      <c r="D14" s="73"/>
      <c r="E14" s="73"/>
      <c r="F14" s="73"/>
      <c r="G14" s="73"/>
      <c r="H14" s="73"/>
      <c r="I14" s="73"/>
      <c r="J14" s="73"/>
      <c r="K14" s="73"/>
      <c r="L14" s="73"/>
      <c r="M14" s="73"/>
      <c r="N14" s="73"/>
      <c r="O14" s="73"/>
      <c r="P14" s="73"/>
      <c r="Q14" s="73"/>
      <c r="R14" s="73"/>
      <c r="S14" s="73"/>
      <c r="T14" s="73"/>
      <c r="U14" s="21"/>
      <c r="V14" s="21"/>
      <c r="W14" s="21"/>
      <c r="X14" s="21"/>
      <c r="Y14" s="21"/>
      <c r="Z14" s="21"/>
      <c r="AA14" s="21"/>
      <c r="AB14" s="21"/>
      <c r="AC14" s="21"/>
    </row>
    <row r="15" spans="1:29" x14ac:dyDescent="0.2">
      <c r="A15" s="73"/>
      <c r="B15" s="73"/>
      <c r="C15" s="73"/>
      <c r="D15" s="73"/>
      <c r="E15" s="73"/>
      <c r="F15" s="73"/>
      <c r="G15" s="73"/>
      <c r="H15" s="73"/>
      <c r="I15" s="73"/>
      <c r="J15" s="73"/>
      <c r="K15" s="73"/>
      <c r="L15" s="73"/>
      <c r="M15" s="73"/>
      <c r="N15" s="73"/>
      <c r="O15" s="73"/>
      <c r="P15" s="73"/>
      <c r="Q15" s="73"/>
      <c r="R15" s="73"/>
      <c r="S15" s="73"/>
      <c r="T15" s="73"/>
      <c r="U15" s="21"/>
      <c r="V15" s="21"/>
      <c r="W15" s="21"/>
      <c r="X15" s="21"/>
      <c r="Y15" s="21"/>
      <c r="Z15" s="21"/>
      <c r="AA15" s="21"/>
      <c r="AB15" s="21"/>
      <c r="AC15" s="21"/>
    </row>
    <row r="16" spans="1:29" x14ac:dyDescent="0.2">
      <c r="A16" s="73"/>
      <c r="B16" s="73"/>
      <c r="C16" s="73"/>
      <c r="D16" s="73"/>
      <c r="E16" s="73"/>
      <c r="F16" s="73"/>
      <c r="G16" s="73"/>
      <c r="H16" s="73"/>
      <c r="I16" s="73"/>
      <c r="J16" s="73"/>
      <c r="K16" s="73"/>
      <c r="L16" s="73"/>
      <c r="M16" s="73"/>
      <c r="N16" s="73"/>
      <c r="O16" s="73"/>
      <c r="P16" s="73"/>
      <c r="Q16" s="73"/>
      <c r="R16" s="73"/>
      <c r="S16" s="73"/>
      <c r="T16" s="73"/>
      <c r="U16" s="21"/>
      <c r="V16" s="21"/>
      <c r="W16" s="21"/>
      <c r="X16" s="21"/>
      <c r="Y16" s="21"/>
      <c r="Z16" s="21"/>
      <c r="AA16" s="21"/>
      <c r="AB16" s="21"/>
      <c r="AC16" s="21"/>
    </row>
    <row r="17" spans="1:29" x14ac:dyDescent="0.2">
      <c r="A17" s="73"/>
      <c r="B17" s="73"/>
      <c r="C17" s="73"/>
      <c r="D17" s="73"/>
      <c r="E17" s="73"/>
      <c r="F17" s="73"/>
      <c r="G17" s="73"/>
      <c r="H17" s="73"/>
      <c r="I17" s="73"/>
      <c r="J17" s="73"/>
      <c r="K17" s="73"/>
      <c r="L17" s="73"/>
      <c r="M17" s="73"/>
      <c r="N17" s="73"/>
      <c r="O17" s="73"/>
      <c r="P17" s="73"/>
      <c r="Q17" s="73"/>
      <c r="R17" s="73"/>
      <c r="S17" s="73"/>
      <c r="T17" s="73"/>
      <c r="U17" s="21"/>
      <c r="V17" s="21"/>
      <c r="W17" s="21"/>
      <c r="X17" s="21"/>
      <c r="Y17" s="21"/>
      <c r="Z17" s="21"/>
      <c r="AA17" s="21"/>
      <c r="AB17" s="21"/>
      <c r="AC17" s="21"/>
    </row>
    <row r="18" spans="1:29" x14ac:dyDescent="0.2">
      <c r="A18" s="73"/>
      <c r="B18" s="73"/>
      <c r="C18" s="73"/>
      <c r="D18" s="73"/>
      <c r="E18" s="73"/>
      <c r="F18" s="73"/>
      <c r="G18" s="73"/>
      <c r="H18" s="73"/>
      <c r="I18" s="73"/>
      <c r="J18" s="73"/>
      <c r="K18" s="73"/>
      <c r="L18" s="73"/>
      <c r="M18" s="73"/>
      <c r="N18" s="73"/>
      <c r="O18" s="73"/>
      <c r="P18" s="73"/>
      <c r="Q18" s="73"/>
      <c r="R18" s="73"/>
      <c r="S18" s="73"/>
      <c r="T18" s="73"/>
      <c r="U18" s="21"/>
      <c r="V18" s="21"/>
      <c r="W18" s="21"/>
      <c r="X18" s="21"/>
      <c r="Y18" s="21"/>
      <c r="Z18" s="21"/>
      <c r="AA18" s="21"/>
      <c r="AB18" s="21"/>
      <c r="AC18" s="21"/>
    </row>
    <row r="19" spans="1:29" x14ac:dyDescent="0.2">
      <c r="A19" s="73"/>
      <c r="B19" s="73"/>
      <c r="C19" s="73"/>
      <c r="D19" s="73"/>
      <c r="E19" s="73"/>
      <c r="F19" s="73"/>
      <c r="G19" s="73"/>
      <c r="H19" s="73"/>
      <c r="I19" s="73"/>
      <c r="J19" s="73"/>
      <c r="K19" s="73"/>
      <c r="L19" s="73"/>
      <c r="M19" s="73"/>
      <c r="N19" s="73"/>
      <c r="O19" s="73"/>
      <c r="P19" s="73"/>
      <c r="Q19" s="73"/>
      <c r="R19" s="73"/>
      <c r="S19" s="73"/>
      <c r="T19" s="73"/>
      <c r="U19" s="21"/>
      <c r="V19" s="21"/>
      <c r="W19" s="21"/>
      <c r="X19" s="21"/>
      <c r="Y19" s="21"/>
      <c r="Z19" s="21"/>
      <c r="AA19" s="21"/>
      <c r="AB19" s="21"/>
      <c r="AC19" s="21"/>
    </row>
    <row r="20" spans="1:29" x14ac:dyDescent="0.2">
      <c r="A20" s="73"/>
      <c r="B20" s="73"/>
      <c r="C20" s="73"/>
      <c r="D20" s="73"/>
      <c r="E20" s="73"/>
      <c r="F20" s="73"/>
      <c r="G20" s="73"/>
      <c r="H20" s="73"/>
      <c r="I20" s="73"/>
      <c r="J20" s="73"/>
      <c r="K20" s="73"/>
      <c r="L20" s="73"/>
      <c r="M20" s="73"/>
      <c r="N20" s="73"/>
      <c r="O20" s="73"/>
      <c r="P20" s="73"/>
      <c r="Q20" s="73"/>
      <c r="R20" s="73"/>
      <c r="S20" s="73"/>
      <c r="T20" s="73"/>
      <c r="U20" s="21"/>
      <c r="V20" s="21"/>
      <c r="W20" s="21"/>
      <c r="X20" s="21"/>
      <c r="Y20" s="21"/>
      <c r="Z20" s="21"/>
      <c r="AA20" s="21"/>
      <c r="AB20" s="21"/>
      <c r="AC20" s="21"/>
    </row>
    <row r="21" spans="1:29" x14ac:dyDescent="0.2">
      <c r="A21" s="73"/>
      <c r="B21" s="73"/>
      <c r="C21" s="73"/>
      <c r="D21" s="73"/>
      <c r="E21" s="73"/>
      <c r="F21" s="73"/>
      <c r="G21" s="73"/>
      <c r="H21" s="73"/>
      <c r="I21" s="73"/>
      <c r="J21" s="73"/>
      <c r="K21" s="73"/>
      <c r="L21" s="73"/>
      <c r="M21" s="73"/>
      <c r="N21" s="73"/>
      <c r="O21" s="73"/>
      <c r="P21" s="73"/>
      <c r="Q21" s="73"/>
      <c r="R21" s="73"/>
      <c r="S21" s="73"/>
      <c r="T21" s="73"/>
      <c r="U21" s="21"/>
      <c r="V21" s="21"/>
      <c r="W21" s="21"/>
      <c r="X21" s="21"/>
      <c r="Y21" s="21"/>
      <c r="Z21" s="21"/>
      <c r="AA21" s="21"/>
      <c r="AB21" s="21"/>
      <c r="AC21" s="21"/>
    </row>
    <row r="22" spans="1:29" x14ac:dyDescent="0.2">
      <c r="A22" s="73"/>
      <c r="B22" s="73"/>
      <c r="C22" s="73"/>
      <c r="D22" s="73"/>
      <c r="E22" s="73"/>
      <c r="F22" s="73"/>
      <c r="G22" s="73"/>
      <c r="H22" s="73"/>
      <c r="I22" s="73"/>
      <c r="J22" s="73"/>
      <c r="K22" s="73"/>
      <c r="L22" s="73"/>
      <c r="M22" s="73"/>
      <c r="N22" s="73"/>
      <c r="O22" s="73"/>
      <c r="P22" s="73"/>
      <c r="Q22" s="73"/>
      <c r="R22" s="73"/>
      <c r="S22" s="73"/>
      <c r="T22" s="73"/>
      <c r="U22" s="21"/>
      <c r="V22" s="21"/>
      <c r="W22" s="21"/>
      <c r="X22" s="21"/>
      <c r="Y22" s="21"/>
      <c r="Z22" s="21"/>
      <c r="AA22" s="21"/>
      <c r="AB22" s="21"/>
      <c r="AC22" s="21"/>
    </row>
    <row r="23" spans="1:29" x14ac:dyDescent="0.2">
      <c r="A23" s="73"/>
      <c r="B23" s="73"/>
      <c r="C23" s="73"/>
      <c r="D23" s="73"/>
      <c r="E23" s="73"/>
      <c r="F23" s="73"/>
      <c r="G23" s="73"/>
      <c r="H23" s="73"/>
      <c r="I23" s="73"/>
      <c r="J23" s="73"/>
      <c r="K23" s="73"/>
      <c r="L23" s="73"/>
      <c r="M23" s="73"/>
      <c r="N23" s="73"/>
      <c r="O23" s="73"/>
      <c r="P23" s="73"/>
      <c r="Q23" s="73"/>
      <c r="R23" s="73"/>
      <c r="S23" s="73"/>
      <c r="T23" s="73"/>
      <c r="U23" s="21"/>
      <c r="V23" s="21"/>
      <c r="W23" s="21"/>
      <c r="X23" s="21"/>
      <c r="Y23" s="21"/>
      <c r="Z23" s="21"/>
      <c r="AA23" s="21"/>
      <c r="AB23" s="21"/>
      <c r="AC23" s="21"/>
    </row>
    <row r="24" spans="1:29" x14ac:dyDescent="0.2">
      <c r="A24" s="73"/>
      <c r="B24" s="73"/>
      <c r="C24" s="73"/>
      <c r="D24" s="73"/>
      <c r="E24" s="73"/>
      <c r="F24" s="73"/>
      <c r="G24" s="73"/>
      <c r="H24" s="73"/>
      <c r="I24" s="73"/>
      <c r="J24" s="73"/>
      <c r="K24" s="73"/>
      <c r="L24" s="73"/>
      <c r="M24" s="73"/>
      <c r="N24" s="73"/>
      <c r="O24" s="73"/>
      <c r="P24" s="73"/>
      <c r="Q24" s="73"/>
      <c r="R24" s="73"/>
      <c r="S24" s="73"/>
      <c r="T24" s="73"/>
      <c r="U24" s="21"/>
      <c r="V24" s="21"/>
      <c r="W24" s="21"/>
      <c r="X24" s="21"/>
      <c r="Y24" s="21"/>
      <c r="Z24" s="21"/>
      <c r="AA24" s="21"/>
      <c r="AB24" s="21"/>
      <c r="AC24" s="21"/>
    </row>
    <row r="25" spans="1:29"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row>
    <row r="26" spans="1:29" x14ac:dyDescent="0.2">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row>
    <row r="27" spans="1:29"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row>
    <row r="28" spans="1:29"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row>
    <row r="29" spans="1:29"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row>
    <row r="31" spans="1:29"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row>
    <row r="32" spans="1:29"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row>
    <row r="33" spans="1:29"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row>
    <row r="34" spans="1:29"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row>
    <row r="35" spans="1:29"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row>
  </sheetData>
  <mergeCells count="1">
    <mergeCell ref="A1:T2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7" tint="0.79998168889431442"/>
  </sheetPr>
  <dimension ref="A1:Q38"/>
  <sheetViews>
    <sheetView zoomScale="85" zoomScaleNormal="85" workbookViewId="0">
      <selection activeCell="B9" sqref="B9"/>
    </sheetView>
  </sheetViews>
  <sheetFormatPr baseColWidth="10" defaultColWidth="8.83203125" defaultRowHeight="14" x14ac:dyDescent="0.2"/>
  <cols>
    <col min="1" max="1" width="24.83203125" customWidth="1"/>
    <col min="2" max="5" width="16.1640625" customWidth="1"/>
    <col min="6" max="6" width="9.1640625" customWidth="1"/>
    <col min="7" max="7" width="24.83203125" customWidth="1"/>
    <col min="8" max="11" width="16.1640625" customWidth="1"/>
    <col min="12" max="12" width="11.1640625" customWidth="1"/>
    <col min="13" max="13" width="24.83203125" customWidth="1"/>
    <col min="14" max="17" width="16.1640625" customWidth="1"/>
  </cols>
  <sheetData>
    <row r="1" spans="1:17" ht="15" thickBot="1" x14ac:dyDescent="0.25">
      <c r="A1" s="69" t="s">
        <v>99</v>
      </c>
      <c r="B1" s="70" t="s">
        <v>51</v>
      </c>
      <c r="C1" s="70"/>
      <c r="D1" s="70"/>
      <c r="E1" s="70"/>
      <c r="F1" s="70"/>
      <c r="G1" s="70"/>
      <c r="H1" s="70"/>
      <c r="I1" s="70"/>
      <c r="J1" s="70"/>
      <c r="K1" s="70"/>
      <c r="L1" s="70"/>
      <c r="M1" s="70"/>
      <c r="N1" s="70"/>
      <c r="O1" s="70"/>
      <c r="P1" s="70"/>
      <c r="Q1" s="70"/>
    </row>
    <row r="2" spans="1:17" ht="15" thickBot="1" x14ac:dyDescent="0.25">
      <c r="A2" s="9" t="s">
        <v>8</v>
      </c>
      <c r="B2" s="9" t="s">
        <v>98</v>
      </c>
      <c r="C2" s="9"/>
      <c r="D2" s="9"/>
      <c r="E2" s="9"/>
      <c r="G2" s="38" t="s">
        <v>53</v>
      </c>
    </row>
    <row r="3" spans="1:17" ht="45" x14ac:dyDescent="0.2">
      <c r="A3" s="64" t="s">
        <v>73</v>
      </c>
      <c r="B3" s="64" t="s">
        <v>18</v>
      </c>
      <c r="C3" s="64" t="s">
        <v>19</v>
      </c>
      <c r="D3" s="64" t="s">
        <v>94</v>
      </c>
      <c r="E3" s="63" t="s">
        <v>6</v>
      </c>
      <c r="G3" s="60" t="s">
        <v>73</v>
      </c>
      <c r="H3" s="61" t="s">
        <v>18</v>
      </c>
      <c r="I3" s="61" t="s">
        <v>19</v>
      </c>
      <c r="J3" s="61" t="s">
        <v>94</v>
      </c>
      <c r="K3" s="62" t="s">
        <v>6</v>
      </c>
      <c r="M3" s="64" t="s">
        <v>73</v>
      </c>
      <c r="N3" s="64" t="s">
        <v>18</v>
      </c>
      <c r="O3" s="64" t="s">
        <v>19</v>
      </c>
      <c r="P3" s="64" t="s">
        <v>94</v>
      </c>
      <c r="Q3" s="64" t="s">
        <v>6</v>
      </c>
    </row>
    <row r="4" spans="1:17" x14ac:dyDescent="0.2">
      <c r="A4" s="1" t="s">
        <v>71</v>
      </c>
      <c r="B4" s="4">
        <v>36</v>
      </c>
      <c r="C4" s="4">
        <v>294</v>
      </c>
      <c r="D4" s="4">
        <v>9</v>
      </c>
      <c r="E4" s="4">
        <f>SUM(B4:D4)</f>
        <v>339</v>
      </c>
      <c r="G4" s="31" t="s">
        <v>71</v>
      </c>
      <c r="H4" s="32">
        <f t="shared" ref="H4:H10" si="0">B4/$E4</f>
        <v>0.10619469026548672</v>
      </c>
      <c r="I4" s="32">
        <f t="shared" ref="I4:I9" si="1">C4/$E4</f>
        <v>0.86725663716814161</v>
      </c>
      <c r="J4" s="32">
        <f t="shared" ref="J4:J9" si="2">D4/$E4</f>
        <v>2.6548672566371681E-2</v>
      </c>
      <c r="K4" s="42">
        <f t="shared" ref="K4:K9" si="3">E4/$E4</f>
        <v>1</v>
      </c>
      <c r="M4" s="1" t="s">
        <v>71</v>
      </c>
      <c r="N4" s="7">
        <f>B4/B$9</f>
        <v>5.5248618784530384E-3</v>
      </c>
      <c r="O4" s="7">
        <f t="shared" ref="O4:O9" si="4">C4/C$9</f>
        <v>3.4325744308231175E-2</v>
      </c>
      <c r="P4" s="7">
        <f t="shared" ref="P4:P9" si="5">D4/D$9</f>
        <v>7.3529411764705881E-3</v>
      </c>
      <c r="Q4" s="8">
        <f t="shared" ref="Q4:Q9" si="6">E4/E$9</f>
        <v>2.079116835326587E-2</v>
      </c>
    </row>
    <row r="5" spans="1:17" x14ac:dyDescent="0.2">
      <c r="A5" s="1" t="s">
        <v>2</v>
      </c>
      <c r="B5" s="4">
        <v>84</v>
      </c>
      <c r="C5" s="4">
        <v>231</v>
      </c>
      <c r="D5" s="4">
        <v>21</v>
      </c>
      <c r="E5" s="4">
        <f>SUM(B5:D5)</f>
        <v>336</v>
      </c>
      <c r="G5" s="31" t="s">
        <v>2</v>
      </c>
      <c r="H5" s="32">
        <f t="shared" si="0"/>
        <v>0.25</v>
      </c>
      <c r="I5" s="32">
        <f t="shared" si="1"/>
        <v>0.6875</v>
      </c>
      <c r="J5" s="32">
        <f t="shared" si="2"/>
        <v>6.25E-2</v>
      </c>
      <c r="K5" s="42">
        <f t="shared" si="3"/>
        <v>1</v>
      </c>
      <c r="M5" s="1" t="s">
        <v>2</v>
      </c>
      <c r="N5" s="7">
        <f t="shared" ref="N5:N10" si="7">B5/B$9</f>
        <v>1.289134438305709E-2</v>
      </c>
      <c r="O5" s="7">
        <f t="shared" si="4"/>
        <v>2.6970227670753064E-2</v>
      </c>
      <c r="P5" s="7">
        <f t="shared" si="5"/>
        <v>1.7156862745098041E-2</v>
      </c>
      <c r="Q5" s="8">
        <f t="shared" si="6"/>
        <v>2.0607175712971482E-2</v>
      </c>
    </row>
    <row r="6" spans="1:17" x14ac:dyDescent="0.2">
      <c r="A6" s="1" t="s">
        <v>3</v>
      </c>
      <c r="B6" s="4">
        <v>423</v>
      </c>
      <c r="C6" s="4">
        <v>870</v>
      </c>
      <c r="D6" s="4">
        <v>90</v>
      </c>
      <c r="E6" s="4">
        <f>SUM(B6:D6)</f>
        <v>1383</v>
      </c>
      <c r="G6" s="31" t="s">
        <v>3</v>
      </c>
      <c r="H6" s="32">
        <f t="shared" si="0"/>
        <v>0.30585683297180044</v>
      </c>
      <c r="I6" s="32">
        <f t="shared" si="1"/>
        <v>0.6290672451193059</v>
      </c>
      <c r="J6" s="32">
        <f t="shared" si="2"/>
        <v>6.5075921908893705E-2</v>
      </c>
      <c r="K6" s="42">
        <f t="shared" si="3"/>
        <v>1</v>
      </c>
      <c r="M6" s="1" t="s">
        <v>3</v>
      </c>
      <c r="N6" s="7">
        <f t="shared" si="7"/>
        <v>6.4917127071823205E-2</v>
      </c>
      <c r="O6" s="7">
        <f t="shared" si="4"/>
        <v>0.10157618213660245</v>
      </c>
      <c r="P6" s="7">
        <f t="shared" si="5"/>
        <v>7.3529411764705885E-2</v>
      </c>
      <c r="Q6" s="8">
        <f t="shared" si="6"/>
        <v>8.4820607175712978E-2</v>
      </c>
    </row>
    <row r="7" spans="1:17" x14ac:dyDescent="0.2">
      <c r="A7" s="1" t="s">
        <v>4</v>
      </c>
      <c r="B7" s="4">
        <v>1266</v>
      </c>
      <c r="C7" s="4">
        <v>2220</v>
      </c>
      <c r="D7" s="4">
        <v>291</v>
      </c>
      <c r="E7" s="4">
        <f>SUM(B7:D7)</f>
        <v>3777</v>
      </c>
      <c r="G7" s="31" t="s">
        <v>4</v>
      </c>
      <c r="H7" s="32">
        <f t="shared" si="0"/>
        <v>0.33518665607625098</v>
      </c>
      <c r="I7" s="32">
        <f t="shared" si="1"/>
        <v>0.58776806989674346</v>
      </c>
      <c r="J7" s="32">
        <f t="shared" si="2"/>
        <v>7.7045274027005561E-2</v>
      </c>
      <c r="K7" s="42">
        <f t="shared" si="3"/>
        <v>1</v>
      </c>
      <c r="M7" s="1" t="s">
        <v>4</v>
      </c>
      <c r="N7" s="7">
        <f t="shared" si="7"/>
        <v>0.19429097605893186</v>
      </c>
      <c r="O7" s="7">
        <f t="shared" si="4"/>
        <v>0.25919439579684761</v>
      </c>
      <c r="P7" s="7">
        <f t="shared" si="5"/>
        <v>0.23774509803921567</v>
      </c>
      <c r="Q7" s="8">
        <f t="shared" si="6"/>
        <v>0.23164673413063477</v>
      </c>
    </row>
    <row r="8" spans="1:17" x14ac:dyDescent="0.2">
      <c r="A8" s="1" t="s">
        <v>5</v>
      </c>
      <c r="B8" s="4">
        <v>4707</v>
      </c>
      <c r="C8" s="4">
        <v>4950</v>
      </c>
      <c r="D8" s="4">
        <v>813</v>
      </c>
      <c r="E8" s="4">
        <f>SUM(B8:D8)</f>
        <v>10470</v>
      </c>
      <c r="G8" s="31" t="s">
        <v>5</v>
      </c>
      <c r="H8" s="32">
        <f t="shared" si="0"/>
        <v>0.4495702005730659</v>
      </c>
      <c r="I8" s="32">
        <f t="shared" si="1"/>
        <v>0.47277936962750716</v>
      </c>
      <c r="J8" s="32">
        <f t="shared" si="2"/>
        <v>7.7650429799426934E-2</v>
      </c>
      <c r="K8" s="42">
        <f t="shared" si="3"/>
        <v>1</v>
      </c>
      <c r="M8" s="1" t="s">
        <v>5</v>
      </c>
      <c r="N8" s="7">
        <f t="shared" si="7"/>
        <v>0.72237569060773477</v>
      </c>
      <c r="O8" s="7">
        <f t="shared" si="4"/>
        <v>0.57793345008756569</v>
      </c>
      <c r="P8" s="7">
        <f t="shared" si="5"/>
        <v>0.66421568627450978</v>
      </c>
      <c r="Q8" s="8">
        <f t="shared" si="6"/>
        <v>0.64213431462741488</v>
      </c>
    </row>
    <row r="9" spans="1:17" x14ac:dyDescent="0.2">
      <c r="A9" s="2" t="s">
        <v>6</v>
      </c>
      <c r="B9" s="15">
        <f>SUM(B4:B8)</f>
        <v>6516</v>
      </c>
      <c r="C9" s="15">
        <f>SUM(C4:C8)</f>
        <v>8565</v>
      </c>
      <c r="D9" s="15">
        <f>SUM(D4:D8)</f>
        <v>1224</v>
      </c>
      <c r="E9" s="15">
        <f>SUM(E4:E8)</f>
        <v>16305</v>
      </c>
      <c r="G9" s="43" t="s">
        <v>6</v>
      </c>
      <c r="H9" s="12">
        <f t="shared" si="0"/>
        <v>0.39963201471941123</v>
      </c>
      <c r="I9" s="12">
        <f t="shared" si="1"/>
        <v>0.52529898804047837</v>
      </c>
      <c r="J9" s="12">
        <f t="shared" si="2"/>
        <v>7.5068997240110402E-2</v>
      </c>
      <c r="K9" s="44">
        <f t="shared" si="3"/>
        <v>1</v>
      </c>
      <c r="M9" s="2" t="s">
        <v>6</v>
      </c>
      <c r="N9" s="12">
        <f t="shared" si="7"/>
        <v>1</v>
      </c>
      <c r="O9" s="12">
        <f t="shared" si="4"/>
        <v>1</v>
      </c>
      <c r="P9" s="12">
        <f t="shared" si="5"/>
        <v>1</v>
      </c>
      <c r="Q9" s="12">
        <f t="shared" si="6"/>
        <v>1</v>
      </c>
    </row>
    <row r="10" spans="1:17" ht="15" thickBot="1" x14ac:dyDescent="0.25">
      <c r="A10" s="24" t="s">
        <v>28</v>
      </c>
      <c r="B10" s="26">
        <f>SUM(B4:B7)</f>
        <v>1809</v>
      </c>
      <c r="C10" s="26">
        <f>SUM(C4:C7)</f>
        <v>3615</v>
      </c>
      <c r="D10" s="26">
        <f>SUM(D4:D7)</f>
        <v>411</v>
      </c>
      <c r="E10" s="26">
        <f>SUM(E4:E7)</f>
        <v>5835</v>
      </c>
      <c r="G10" s="45" t="s">
        <v>28</v>
      </c>
      <c r="H10" s="46">
        <f t="shared" si="0"/>
        <v>0.31002570694087406</v>
      </c>
      <c r="I10" s="46">
        <f>C10/$E10</f>
        <v>0.61953727506426737</v>
      </c>
      <c r="J10" s="46">
        <f>D10/$E10</f>
        <v>7.0437017994858617E-2</v>
      </c>
      <c r="K10" s="47">
        <f>E10/$E10</f>
        <v>1</v>
      </c>
      <c r="M10" s="24"/>
      <c r="N10" s="27">
        <f t="shared" si="7"/>
        <v>0.27762430939226518</v>
      </c>
      <c r="O10" s="27"/>
      <c r="P10" s="27"/>
      <c r="Q10" s="27"/>
    </row>
    <row r="11" spans="1:17" ht="15" thickBot="1" x14ac:dyDescent="0.25">
      <c r="I11" s="22"/>
      <c r="N11" s="7"/>
      <c r="O11" s="13"/>
    </row>
    <row r="12" spans="1:17" ht="15" thickBot="1" x14ac:dyDescent="0.25">
      <c r="A12" s="9" t="s">
        <v>8</v>
      </c>
      <c r="B12" s="9" t="s">
        <v>95</v>
      </c>
      <c r="C12" s="9"/>
      <c r="D12" s="9"/>
      <c r="G12" s="38" t="s">
        <v>54</v>
      </c>
      <c r="H12" t="s">
        <v>95</v>
      </c>
      <c r="N12" s="11"/>
      <c r="O12" s="11"/>
      <c r="P12" s="14"/>
    </row>
    <row r="13" spans="1:17" ht="15" x14ac:dyDescent="0.2">
      <c r="A13" s="64" t="s">
        <v>73</v>
      </c>
      <c r="B13" s="3" t="s">
        <v>97</v>
      </c>
      <c r="C13" s="3" t="s">
        <v>96</v>
      </c>
      <c r="D13" s="3" t="s">
        <v>6</v>
      </c>
      <c r="G13" s="60" t="s">
        <v>73</v>
      </c>
      <c r="H13" s="29" t="s">
        <v>97</v>
      </c>
      <c r="I13" s="29" t="s">
        <v>96</v>
      </c>
      <c r="J13" s="30" t="s">
        <v>6</v>
      </c>
      <c r="M13" s="3" t="s">
        <v>73</v>
      </c>
      <c r="N13" s="3" t="s">
        <v>97</v>
      </c>
      <c r="O13" s="3" t="s">
        <v>96</v>
      </c>
      <c r="P13" s="3" t="s">
        <v>6</v>
      </c>
    </row>
    <row r="14" spans="1:17" x14ac:dyDescent="0.2">
      <c r="A14" s="1" t="s">
        <v>71</v>
      </c>
      <c r="B14" s="4">
        <v>222</v>
      </c>
      <c r="C14" s="4">
        <v>114</v>
      </c>
      <c r="D14" s="4">
        <f>SUM(B14:C14)</f>
        <v>336</v>
      </c>
      <c r="G14" s="31" t="s">
        <v>71</v>
      </c>
      <c r="H14" s="32">
        <f t="shared" ref="H14:H20" si="8">B14/$D14</f>
        <v>0.6607142857142857</v>
      </c>
      <c r="I14" s="32">
        <f t="shared" ref="I14:I19" si="9">C14/$D14</f>
        <v>0.3392857142857143</v>
      </c>
      <c r="J14" s="42">
        <f t="shared" ref="J14:J19" si="10">D14/$D14</f>
        <v>1</v>
      </c>
      <c r="M14" s="1" t="s">
        <v>71</v>
      </c>
      <c r="N14" s="7">
        <f t="shared" ref="N14:N19" si="11">B14/B$19</f>
        <v>2.6485325697924122E-2</v>
      </c>
      <c r="O14" s="7">
        <f t="shared" ref="O14:O19" si="12">C14/C$19</f>
        <v>1.4415781487101669E-2</v>
      </c>
      <c r="P14" s="8">
        <f t="shared" ref="P14:P19" si="13">D14/D$19</f>
        <v>2.0626151012891343E-2</v>
      </c>
    </row>
    <row r="15" spans="1:17" x14ac:dyDescent="0.2">
      <c r="A15" s="1" t="s">
        <v>2</v>
      </c>
      <c r="B15" s="4">
        <v>243</v>
      </c>
      <c r="C15" s="4">
        <v>87</v>
      </c>
      <c r="D15" s="4">
        <f>SUM(B15:C15)</f>
        <v>330</v>
      </c>
      <c r="G15" s="31" t="s">
        <v>2</v>
      </c>
      <c r="H15" s="32">
        <f t="shared" si="8"/>
        <v>0.73636363636363633</v>
      </c>
      <c r="I15" s="32">
        <f t="shared" si="9"/>
        <v>0.26363636363636361</v>
      </c>
      <c r="J15" s="42">
        <f t="shared" si="10"/>
        <v>1</v>
      </c>
      <c r="M15" s="1" t="s">
        <v>2</v>
      </c>
      <c r="N15" s="7">
        <f t="shared" si="11"/>
        <v>2.8990694345025055E-2</v>
      </c>
      <c r="O15" s="7">
        <f t="shared" si="12"/>
        <v>1.1001517450682853E-2</v>
      </c>
      <c r="P15" s="8">
        <f t="shared" si="13"/>
        <v>2.0257826887661142E-2</v>
      </c>
    </row>
    <row r="16" spans="1:17" x14ac:dyDescent="0.2">
      <c r="A16" s="1" t="s">
        <v>3</v>
      </c>
      <c r="B16" s="4">
        <v>825</v>
      </c>
      <c r="C16" s="4">
        <v>555</v>
      </c>
      <c r="D16" s="4">
        <f>SUM(B16:C16)</f>
        <v>1380</v>
      </c>
      <c r="G16" s="31" t="s">
        <v>3</v>
      </c>
      <c r="H16" s="32">
        <f t="shared" si="8"/>
        <v>0.59782608695652173</v>
      </c>
      <c r="I16" s="32">
        <f t="shared" si="9"/>
        <v>0.40217391304347827</v>
      </c>
      <c r="J16" s="42">
        <f t="shared" si="10"/>
        <v>1</v>
      </c>
      <c r="M16" s="1" t="s">
        <v>3</v>
      </c>
      <c r="N16" s="7">
        <f t="shared" si="11"/>
        <v>9.8425196850393706E-2</v>
      </c>
      <c r="O16" s="7">
        <f t="shared" si="12"/>
        <v>7.0182094081942342E-2</v>
      </c>
      <c r="P16" s="8">
        <f t="shared" si="13"/>
        <v>8.4714548802946599E-2</v>
      </c>
    </row>
    <row r="17" spans="1:17" x14ac:dyDescent="0.2">
      <c r="A17" s="1" t="s">
        <v>4</v>
      </c>
      <c r="B17" s="4">
        <v>2055</v>
      </c>
      <c r="C17" s="4">
        <v>1722</v>
      </c>
      <c r="D17" s="4">
        <f>SUM(B17:C17)</f>
        <v>3777</v>
      </c>
      <c r="G17" s="31" t="s">
        <v>4</v>
      </c>
      <c r="H17" s="32">
        <f t="shared" si="8"/>
        <v>0.54408260524225571</v>
      </c>
      <c r="I17" s="32">
        <f t="shared" si="9"/>
        <v>0.45591739475774423</v>
      </c>
      <c r="J17" s="42">
        <f t="shared" si="10"/>
        <v>1</v>
      </c>
      <c r="M17" s="1" t="s">
        <v>4</v>
      </c>
      <c r="N17" s="7">
        <f t="shared" si="11"/>
        <v>0.24516821760916249</v>
      </c>
      <c r="O17" s="7">
        <f t="shared" si="12"/>
        <v>0.21775417298937785</v>
      </c>
      <c r="P17" s="8">
        <f t="shared" si="13"/>
        <v>0.23186003683241252</v>
      </c>
    </row>
    <row r="18" spans="1:17" x14ac:dyDescent="0.2">
      <c r="A18" s="1" t="s">
        <v>5</v>
      </c>
      <c r="B18" s="4">
        <v>5037</v>
      </c>
      <c r="C18" s="4">
        <v>5430</v>
      </c>
      <c r="D18" s="4">
        <f>SUM(B18:C18)</f>
        <v>10467</v>
      </c>
      <c r="G18" s="31" t="s">
        <v>5</v>
      </c>
      <c r="H18" s="32">
        <f t="shared" si="8"/>
        <v>0.48122671252507881</v>
      </c>
      <c r="I18" s="32">
        <f t="shared" si="9"/>
        <v>0.51877328747492113</v>
      </c>
      <c r="J18" s="42">
        <f t="shared" si="10"/>
        <v>1</v>
      </c>
      <c r="M18" s="1" t="s">
        <v>5</v>
      </c>
      <c r="N18" s="7">
        <f t="shared" si="11"/>
        <v>0.60093056549749468</v>
      </c>
      <c r="O18" s="7">
        <f t="shared" si="12"/>
        <v>0.68664643399089531</v>
      </c>
      <c r="P18" s="8">
        <f t="shared" si="13"/>
        <v>0.64254143646408834</v>
      </c>
    </row>
    <row r="19" spans="1:17" x14ac:dyDescent="0.2">
      <c r="A19" s="2" t="s">
        <v>6</v>
      </c>
      <c r="B19" s="15">
        <f>SUM(B14:B18)</f>
        <v>8382</v>
      </c>
      <c r="C19" s="15">
        <f>SUM(C14:C18)</f>
        <v>7908</v>
      </c>
      <c r="D19" s="15">
        <f>SUM(D14:D18)</f>
        <v>16290</v>
      </c>
      <c r="G19" s="43" t="s">
        <v>6</v>
      </c>
      <c r="H19" s="12">
        <f t="shared" si="8"/>
        <v>0.514548802946593</v>
      </c>
      <c r="I19" s="12">
        <f t="shared" si="9"/>
        <v>0.485451197053407</v>
      </c>
      <c r="J19" s="44">
        <f t="shared" si="10"/>
        <v>1</v>
      </c>
      <c r="M19" s="2" t="s">
        <v>6</v>
      </c>
      <c r="N19" s="12">
        <f t="shared" si="11"/>
        <v>1</v>
      </c>
      <c r="O19" s="12">
        <f t="shared" si="12"/>
        <v>1</v>
      </c>
      <c r="P19" s="12">
        <f t="shared" si="13"/>
        <v>1</v>
      </c>
    </row>
    <row r="20" spans="1:17" ht="15" thickBot="1" x14ac:dyDescent="0.25">
      <c r="A20" s="24" t="s">
        <v>28</v>
      </c>
      <c r="B20" s="26">
        <f>SUM(B14:B17)</f>
        <v>3345</v>
      </c>
      <c r="C20" s="26">
        <f>SUM(C14:C17)</f>
        <v>2478</v>
      </c>
      <c r="D20" s="26">
        <f>SUM(D14:D17)</f>
        <v>5823</v>
      </c>
      <c r="G20" s="45" t="s">
        <v>28</v>
      </c>
      <c r="H20" s="46">
        <f t="shared" si="8"/>
        <v>0.57444616177228236</v>
      </c>
      <c r="I20" s="46">
        <f>C20/$D20</f>
        <v>0.4255538382277177</v>
      </c>
      <c r="J20" s="47">
        <f>D20/$D20</f>
        <v>1</v>
      </c>
      <c r="M20" s="24"/>
      <c r="N20" s="27"/>
      <c r="O20" s="27"/>
      <c r="P20" s="27"/>
    </row>
    <row r="22" spans="1:17" x14ac:dyDescent="0.2">
      <c r="A22" s="9" t="s">
        <v>8</v>
      </c>
      <c r="B22" s="9" t="s">
        <v>95</v>
      </c>
      <c r="C22" s="9"/>
      <c r="D22" s="9"/>
      <c r="H22" t="s">
        <v>95</v>
      </c>
    </row>
    <row r="23" spans="1:17" x14ac:dyDescent="0.2">
      <c r="A23" s="9" t="s">
        <v>98</v>
      </c>
      <c r="B23" s="3" t="s">
        <v>97</v>
      </c>
      <c r="C23" s="3" t="s">
        <v>96</v>
      </c>
      <c r="D23" s="3" t="s">
        <v>6</v>
      </c>
      <c r="G23" s="9" t="s">
        <v>98</v>
      </c>
      <c r="H23" s="3" t="s">
        <v>97</v>
      </c>
      <c r="I23" s="3" t="s">
        <v>96</v>
      </c>
      <c r="J23" s="3" t="s">
        <v>6</v>
      </c>
    </row>
    <row r="24" spans="1:17" x14ac:dyDescent="0.2">
      <c r="A24" s="1" t="s">
        <v>18</v>
      </c>
      <c r="B24" s="4">
        <v>2997</v>
      </c>
      <c r="C24" s="4">
        <v>3513</v>
      </c>
      <c r="D24" s="4">
        <f>SUM(B24:C24)</f>
        <v>6510</v>
      </c>
      <c r="G24" s="1" t="s">
        <v>18</v>
      </c>
      <c r="H24" s="7">
        <f>B24/$D24</f>
        <v>0.46036866359447004</v>
      </c>
      <c r="I24" s="7">
        <f t="shared" ref="I24:J27" si="14">C24/$D24</f>
        <v>0.53963133640552996</v>
      </c>
      <c r="J24" s="8">
        <f t="shared" si="14"/>
        <v>1</v>
      </c>
    </row>
    <row r="25" spans="1:17" x14ac:dyDescent="0.2">
      <c r="A25" s="1" t="s">
        <v>19</v>
      </c>
      <c r="B25" s="4">
        <v>4770</v>
      </c>
      <c r="C25" s="4">
        <v>3792</v>
      </c>
      <c r="D25" s="4">
        <f>SUM(B25:C25)</f>
        <v>8562</v>
      </c>
      <c r="G25" s="1" t="s">
        <v>19</v>
      </c>
      <c r="H25" s="7">
        <f>B25/$D25</f>
        <v>0.55711282410651719</v>
      </c>
      <c r="I25" s="7">
        <f t="shared" si="14"/>
        <v>0.44288717589348281</v>
      </c>
      <c r="J25" s="8">
        <f t="shared" si="14"/>
        <v>1</v>
      </c>
    </row>
    <row r="26" spans="1:17" x14ac:dyDescent="0.2">
      <c r="A26" s="1" t="s">
        <v>94</v>
      </c>
      <c r="B26" s="4">
        <v>621</v>
      </c>
      <c r="C26" s="4">
        <v>603</v>
      </c>
      <c r="D26" s="4">
        <f>SUM(B26:C26)</f>
        <v>1224</v>
      </c>
      <c r="G26" s="1" t="s">
        <v>94</v>
      </c>
      <c r="H26" s="7">
        <f>B26/$D26</f>
        <v>0.50735294117647056</v>
      </c>
      <c r="I26" s="7">
        <f t="shared" si="14"/>
        <v>0.49264705882352944</v>
      </c>
      <c r="J26" s="8">
        <f t="shared" si="14"/>
        <v>1</v>
      </c>
    </row>
    <row r="27" spans="1:17" x14ac:dyDescent="0.2">
      <c r="A27" s="2" t="s">
        <v>6</v>
      </c>
      <c r="B27" s="15">
        <f>SUM(B24:B26)</f>
        <v>8388</v>
      </c>
      <c r="C27" s="15">
        <f>SUM(C24:C26)</f>
        <v>7908</v>
      </c>
      <c r="D27" s="15">
        <f>SUM(D24:D26)</f>
        <v>16296</v>
      </c>
      <c r="G27" s="2" t="s">
        <v>6</v>
      </c>
      <c r="H27" s="12">
        <f>B27/$D27</f>
        <v>0.51472754050073632</v>
      </c>
      <c r="I27" s="12">
        <f t="shared" si="14"/>
        <v>0.48527245949926362</v>
      </c>
      <c r="J27" s="12">
        <f t="shared" si="14"/>
        <v>1</v>
      </c>
    </row>
    <row r="30" spans="1:17" ht="15" thickBot="1" x14ac:dyDescent="0.25">
      <c r="A30" s="69" t="s">
        <v>99</v>
      </c>
      <c r="B30" s="69" t="s">
        <v>100</v>
      </c>
      <c r="C30" s="71"/>
      <c r="D30" s="71"/>
      <c r="E30" s="71"/>
      <c r="F30" s="71"/>
      <c r="G30" s="71"/>
      <c r="H30" s="71"/>
      <c r="I30" s="71"/>
      <c r="J30" s="71"/>
      <c r="K30" s="71"/>
      <c r="L30" s="71"/>
      <c r="M30" s="71"/>
      <c r="N30" s="71"/>
      <c r="O30" s="71"/>
      <c r="P30" s="71"/>
      <c r="Q30" s="71"/>
    </row>
    <row r="31" spans="1:17" ht="15" thickBot="1" x14ac:dyDescent="0.25">
      <c r="A31" s="9" t="s">
        <v>8</v>
      </c>
      <c r="B31" s="9" t="s">
        <v>7</v>
      </c>
      <c r="C31" s="9"/>
      <c r="D31" s="9"/>
      <c r="E31" s="9"/>
      <c r="G31" s="38" t="s">
        <v>55</v>
      </c>
    </row>
    <row r="32" spans="1:17" ht="45" x14ac:dyDescent="0.2">
      <c r="A32" s="64" t="s">
        <v>72</v>
      </c>
      <c r="B32" s="64" t="s">
        <v>18</v>
      </c>
      <c r="C32" s="64" t="s">
        <v>19</v>
      </c>
      <c r="D32" s="64" t="s">
        <v>94</v>
      </c>
      <c r="E32" s="63" t="s">
        <v>6</v>
      </c>
      <c r="G32" s="60" t="s">
        <v>73</v>
      </c>
      <c r="H32" s="61" t="s">
        <v>18</v>
      </c>
      <c r="I32" s="61" t="s">
        <v>19</v>
      </c>
      <c r="J32" s="61" t="s">
        <v>94</v>
      </c>
      <c r="K32" s="62" t="s">
        <v>6</v>
      </c>
      <c r="M32" s="64" t="s">
        <v>72</v>
      </c>
      <c r="N32" s="64" t="s">
        <v>18</v>
      </c>
      <c r="O32" s="64" t="s">
        <v>19</v>
      </c>
      <c r="P32" s="64" t="s">
        <v>94</v>
      </c>
      <c r="Q32" s="63" t="s">
        <v>6</v>
      </c>
    </row>
    <row r="33" spans="1:17" x14ac:dyDescent="0.2">
      <c r="A33" s="1" t="s">
        <v>78</v>
      </c>
      <c r="B33">
        <v>240</v>
      </c>
      <c r="C33">
        <v>1161</v>
      </c>
      <c r="D33">
        <v>96</v>
      </c>
      <c r="E33">
        <f t="shared" ref="E33:E38" si="15">SUM(B33:D33)</f>
        <v>1497</v>
      </c>
      <c r="G33" s="31" t="s">
        <v>78</v>
      </c>
      <c r="H33" s="32">
        <f>B33/$E33</f>
        <v>0.16032064128256512</v>
      </c>
      <c r="I33" s="32">
        <f t="shared" ref="I33:I38" si="16">C33/$E33</f>
        <v>0.77555110220440882</v>
      </c>
      <c r="J33" s="32">
        <f t="shared" ref="J33:J38" si="17">D33/$E33</f>
        <v>6.4128256513026047E-2</v>
      </c>
      <c r="K33" s="42">
        <f t="shared" ref="K33:K38" si="18">E33/$E33</f>
        <v>1</v>
      </c>
      <c r="M33" s="49" t="s">
        <v>78</v>
      </c>
      <c r="N33" s="32">
        <f>B33/B$9</f>
        <v>3.6832412523020261E-2</v>
      </c>
      <c r="O33" s="32">
        <f t="shared" ref="O33:O36" si="19">C33/C$9</f>
        <v>0.13555166374781086</v>
      </c>
      <c r="P33" s="32">
        <f t="shared" ref="P33:P36" si="20">D33/D$9</f>
        <v>7.8431372549019607E-2</v>
      </c>
      <c r="Q33" s="50">
        <f t="shared" ref="Q33:Q36" si="21">E33/E$9</f>
        <v>9.181232750689973E-2</v>
      </c>
    </row>
    <row r="34" spans="1:17" x14ac:dyDescent="0.2">
      <c r="A34" s="1" t="s">
        <v>101</v>
      </c>
      <c r="B34">
        <v>426</v>
      </c>
      <c r="C34">
        <v>1062</v>
      </c>
      <c r="D34">
        <v>216</v>
      </c>
      <c r="E34">
        <f t="shared" si="15"/>
        <v>1704</v>
      </c>
      <c r="G34" s="31" t="s">
        <v>101</v>
      </c>
      <c r="H34" s="32">
        <f t="shared" ref="H34:H38" si="22">B34/$E34</f>
        <v>0.25</v>
      </c>
      <c r="I34" s="32">
        <f t="shared" si="16"/>
        <v>0.62323943661971826</v>
      </c>
      <c r="J34" s="32">
        <f t="shared" si="17"/>
        <v>0.12676056338028169</v>
      </c>
      <c r="K34" s="42">
        <f t="shared" si="18"/>
        <v>1</v>
      </c>
      <c r="M34" s="49" t="s">
        <v>101</v>
      </c>
      <c r="N34" s="32">
        <f t="shared" ref="N34:N36" si="23">B34/B$9</f>
        <v>6.5377532228360957E-2</v>
      </c>
      <c r="O34" s="32">
        <f t="shared" si="19"/>
        <v>0.12399299474605954</v>
      </c>
      <c r="P34" s="32">
        <f t="shared" si="20"/>
        <v>0.17647058823529413</v>
      </c>
      <c r="Q34" s="50">
        <f t="shared" si="21"/>
        <v>0.10450781968721251</v>
      </c>
    </row>
    <row r="35" spans="1:17" x14ac:dyDescent="0.2">
      <c r="A35" s="1"/>
      <c r="G35" s="31"/>
      <c r="H35" s="32"/>
      <c r="I35" s="32"/>
      <c r="J35" s="32"/>
      <c r="K35" s="42"/>
      <c r="M35" s="49"/>
      <c r="N35" s="32"/>
      <c r="O35" s="32"/>
      <c r="P35" s="32"/>
      <c r="Q35" s="50"/>
    </row>
    <row r="36" spans="1:17" x14ac:dyDescent="0.2">
      <c r="A36" s="1" t="s">
        <v>30</v>
      </c>
      <c r="B36">
        <v>1338</v>
      </c>
      <c r="C36">
        <v>2235</v>
      </c>
      <c r="D36">
        <v>621</v>
      </c>
      <c r="E36">
        <f t="shared" si="15"/>
        <v>4194</v>
      </c>
      <c r="G36" s="31" t="s">
        <v>30</v>
      </c>
      <c r="H36" s="32">
        <f t="shared" si="22"/>
        <v>0.31902718168812588</v>
      </c>
      <c r="I36" s="32">
        <f t="shared" si="16"/>
        <v>0.53290414878397707</v>
      </c>
      <c r="J36" s="32">
        <f t="shared" si="17"/>
        <v>0.14806866952789699</v>
      </c>
      <c r="K36" s="42">
        <f t="shared" si="18"/>
        <v>1</v>
      </c>
      <c r="M36" s="49" t="s">
        <v>30</v>
      </c>
      <c r="N36" s="32">
        <f t="shared" si="23"/>
        <v>0.20534069981583794</v>
      </c>
      <c r="O36" s="32">
        <f t="shared" si="19"/>
        <v>0.26094570928196148</v>
      </c>
      <c r="P36" s="32">
        <f t="shared" si="20"/>
        <v>0.50735294117647056</v>
      </c>
      <c r="Q36" s="50">
        <f t="shared" si="21"/>
        <v>0.25722171113155473</v>
      </c>
    </row>
    <row r="37" spans="1:17" x14ac:dyDescent="0.2">
      <c r="A37" s="2" t="s">
        <v>6</v>
      </c>
      <c r="B37" s="17">
        <f>SUM(B33:B36)</f>
        <v>2004</v>
      </c>
      <c r="C37" s="17">
        <f t="shared" ref="C37:D37" si="24">SUM(C33:C36)</f>
        <v>4458</v>
      </c>
      <c r="D37" s="17">
        <f t="shared" si="24"/>
        <v>933</v>
      </c>
      <c r="E37" s="48">
        <f t="shared" si="15"/>
        <v>7395</v>
      </c>
      <c r="G37" s="43" t="s">
        <v>6</v>
      </c>
      <c r="H37" s="12">
        <f t="shared" si="22"/>
        <v>0.27099391480730223</v>
      </c>
      <c r="I37" s="12">
        <f t="shared" si="16"/>
        <v>0.60283975659229205</v>
      </c>
      <c r="J37" s="12">
        <f t="shared" si="17"/>
        <v>0.12616632860040569</v>
      </c>
      <c r="K37" s="44">
        <f t="shared" si="18"/>
        <v>1</v>
      </c>
      <c r="M37" s="24" t="s">
        <v>6</v>
      </c>
      <c r="N37" s="27">
        <f>B37/B$37</f>
        <v>1</v>
      </c>
      <c r="O37" s="27">
        <f t="shared" ref="O37:Q37" si="25">C37/C$37</f>
        <v>1</v>
      </c>
      <c r="P37" s="27">
        <f t="shared" si="25"/>
        <v>1</v>
      </c>
      <c r="Q37" s="27">
        <f t="shared" si="25"/>
        <v>1</v>
      </c>
    </row>
    <row r="38" spans="1:17" ht="15" thickBot="1" x14ac:dyDescent="0.25">
      <c r="A38" s="24" t="s">
        <v>35</v>
      </c>
      <c r="B38" s="26">
        <f>SUM(B33:B35)</f>
        <v>666</v>
      </c>
      <c r="C38" s="26">
        <f t="shared" ref="C38:D38" si="26">SUM(C33:C35)</f>
        <v>2223</v>
      </c>
      <c r="D38" s="26">
        <f t="shared" si="26"/>
        <v>312</v>
      </c>
      <c r="E38" s="26">
        <f t="shared" si="15"/>
        <v>3201</v>
      </c>
      <c r="G38" s="45" t="s">
        <v>28</v>
      </c>
      <c r="H38" s="46">
        <f t="shared" si="22"/>
        <v>0.20805998125585753</v>
      </c>
      <c r="I38" s="46">
        <f t="shared" si="16"/>
        <v>0.69447047797563266</v>
      </c>
      <c r="J38" s="46">
        <f t="shared" si="17"/>
        <v>9.7469540768509846E-2</v>
      </c>
      <c r="K38" s="47">
        <f t="shared" si="18"/>
        <v>1</v>
      </c>
      <c r="M38" s="24"/>
      <c r="N38" s="27">
        <f>B38/B$37</f>
        <v>0.33233532934131738</v>
      </c>
      <c r="O38" s="27"/>
      <c r="P38" s="27"/>
      <c r="Q38" s="27"/>
    </row>
  </sheetData>
  <conditionalFormatting sqref="H4:J8 I11">
    <cfRule type="colorScale" priority="10">
      <colorScale>
        <cfvo type="min"/>
        <cfvo type="max"/>
        <color rgb="FFFCFCFF"/>
        <color rgb="FF63BE7B"/>
      </colorScale>
    </cfRule>
  </conditionalFormatting>
  <conditionalFormatting sqref="H14:I18">
    <cfRule type="colorScale" priority="9">
      <colorScale>
        <cfvo type="min"/>
        <cfvo type="max"/>
        <color rgb="FFFCFCFF"/>
        <color rgb="FF63BE7B"/>
      </colorScale>
    </cfRule>
  </conditionalFormatting>
  <conditionalFormatting sqref="N4:P8">
    <cfRule type="colorScale" priority="6">
      <colorScale>
        <cfvo type="min"/>
        <cfvo type="max"/>
        <color rgb="FFFCFCFF"/>
        <color rgb="FF63BE7B"/>
      </colorScale>
    </cfRule>
  </conditionalFormatting>
  <conditionalFormatting sqref="N14:O18">
    <cfRule type="colorScale" priority="5">
      <colorScale>
        <cfvo type="min"/>
        <cfvo type="max"/>
        <color rgb="FFFCFCFF"/>
        <color rgb="FF63BE7B"/>
      </colorScale>
    </cfRule>
  </conditionalFormatting>
  <conditionalFormatting sqref="H33:J36">
    <cfRule type="colorScale" priority="2">
      <colorScale>
        <cfvo type="min"/>
        <cfvo type="max"/>
        <color rgb="FFFCFCFF"/>
        <color rgb="FF63BE7B"/>
      </colorScale>
    </cfRule>
  </conditionalFormatting>
  <conditionalFormatting sqref="N33:P36">
    <cfRule type="colorScale" priority="1">
      <colorScale>
        <cfvo type="min"/>
        <cfvo type="max"/>
        <color rgb="FFFCFCFF"/>
        <color rgb="FF63BE7B"/>
      </colorScale>
    </cfRule>
  </conditionalFormatting>
  <conditionalFormatting sqref="H24:I26">
    <cfRule type="colorScale" priority="140">
      <colorScale>
        <cfvo type="min"/>
        <cfvo type="max"/>
        <color rgb="FFFCFCFF"/>
        <color rgb="FF63BE7B"/>
      </colorScale>
    </cfRule>
  </conditionalFormatting>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771C7-BB5D-46D9-8D8B-8E108D1D67D3}">
  <sheetPr codeName="Sheet11">
    <tabColor theme="7" tint="0.79998168889431442"/>
  </sheetPr>
  <dimension ref="A1:V27"/>
  <sheetViews>
    <sheetView zoomScale="85" zoomScaleNormal="85" workbookViewId="0">
      <selection activeCell="A4" sqref="A4:XFD8"/>
    </sheetView>
  </sheetViews>
  <sheetFormatPr baseColWidth="10" defaultColWidth="8.83203125" defaultRowHeight="14" x14ac:dyDescent="0.2"/>
  <cols>
    <col min="2" max="2" width="16.5" bestFit="1" customWidth="1"/>
    <col min="3" max="6" width="16.1640625" customWidth="1"/>
    <col min="7" max="7" width="5.1640625" customWidth="1"/>
    <col min="8" max="8" width="4.6640625" customWidth="1"/>
    <col min="10" max="10" width="16.5" bestFit="1" customWidth="1"/>
    <col min="11" max="14" width="16.1640625" customWidth="1"/>
    <col min="15" max="15" width="5.6640625" customWidth="1"/>
    <col min="16" max="16" width="3.83203125" customWidth="1"/>
    <col min="18" max="18" width="16.5" bestFit="1" customWidth="1"/>
    <col min="19" max="22" width="16.1640625" customWidth="1"/>
  </cols>
  <sheetData>
    <row r="1" spans="1:22" x14ac:dyDescent="0.2">
      <c r="B1" s="3" t="s">
        <v>0</v>
      </c>
      <c r="C1" s="65" t="s">
        <v>81</v>
      </c>
      <c r="J1" s="3" t="s">
        <v>0</v>
      </c>
      <c r="K1" s="65" t="s">
        <v>83</v>
      </c>
      <c r="R1" s="3" t="s">
        <v>0</v>
      </c>
      <c r="S1" s="65" t="s">
        <v>86</v>
      </c>
    </row>
    <row r="2" spans="1:22" x14ac:dyDescent="0.2">
      <c r="B2" s="9"/>
      <c r="C2" s="9" t="s">
        <v>98</v>
      </c>
      <c r="D2" s="9"/>
      <c r="E2" s="9"/>
      <c r="F2" s="9"/>
      <c r="J2" s="9"/>
      <c r="K2" s="9" t="s">
        <v>98</v>
      </c>
      <c r="L2" s="9"/>
      <c r="M2" s="9"/>
      <c r="N2" s="9"/>
      <c r="R2" s="9"/>
      <c r="S2" s="9" t="s">
        <v>98</v>
      </c>
      <c r="T2" s="9"/>
      <c r="U2" s="9"/>
      <c r="V2" s="9"/>
    </row>
    <row r="3" spans="1:22" ht="45" x14ac:dyDescent="0.2">
      <c r="B3" s="64" t="s">
        <v>73</v>
      </c>
      <c r="C3" s="64" t="s">
        <v>18</v>
      </c>
      <c r="D3" s="64" t="s">
        <v>19</v>
      </c>
      <c r="E3" s="64" t="s">
        <v>94</v>
      </c>
      <c r="F3" s="63" t="s">
        <v>6</v>
      </c>
      <c r="J3" s="64" t="s">
        <v>73</v>
      </c>
      <c r="K3" s="64" t="s">
        <v>18</v>
      </c>
      <c r="L3" s="64" t="s">
        <v>19</v>
      </c>
      <c r="M3" s="64" t="s">
        <v>94</v>
      </c>
      <c r="N3" s="63" t="s">
        <v>6</v>
      </c>
      <c r="R3" s="64" t="s">
        <v>73</v>
      </c>
      <c r="S3" s="64" t="s">
        <v>18</v>
      </c>
      <c r="T3" s="64" t="s">
        <v>19</v>
      </c>
      <c r="U3" s="64" t="s">
        <v>94</v>
      </c>
      <c r="V3" s="63" t="s">
        <v>6</v>
      </c>
    </row>
    <row r="4" spans="1:22" x14ac:dyDescent="0.2">
      <c r="A4">
        <v>2</v>
      </c>
      <c r="B4" s="1" t="s">
        <v>71</v>
      </c>
      <c r="C4" s="5" t="s">
        <v>20</v>
      </c>
      <c r="D4" s="5">
        <v>18</v>
      </c>
      <c r="E4" s="5" t="s">
        <v>20</v>
      </c>
      <c r="F4" s="5">
        <v>18</v>
      </c>
      <c r="I4">
        <v>3</v>
      </c>
      <c r="J4" s="1" t="s">
        <v>71</v>
      </c>
      <c r="K4" s="5">
        <v>30</v>
      </c>
      <c r="L4" s="5">
        <v>195</v>
      </c>
      <c r="M4" s="5">
        <v>6</v>
      </c>
      <c r="N4" s="5">
        <v>231</v>
      </c>
      <c r="Q4">
        <v>4</v>
      </c>
      <c r="R4" s="1" t="s">
        <v>71</v>
      </c>
      <c r="S4" s="5">
        <v>9</v>
      </c>
      <c r="T4" s="5">
        <v>81</v>
      </c>
      <c r="U4" s="5" t="s">
        <v>20</v>
      </c>
      <c r="V4" s="5">
        <v>90</v>
      </c>
    </row>
    <row r="5" spans="1:22" x14ac:dyDescent="0.2">
      <c r="A5">
        <v>6</v>
      </c>
      <c r="B5" s="1" t="s">
        <v>2</v>
      </c>
      <c r="C5" s="5">
        <v>9</v>
      </c>
      <c r="D5" s="5">
        <v>12</v>
      </c>
      <c r="E5" s="5" t="s">
        <v>20</v>
      </c>
      <c r="F5" s="5">
        <v>21</v>
      </c>
      <c r="I5">
        <v>7</v>
      </c>
      <c r="J5" s="1" t="s">
        <v>2</v>
      </c>
      <c r="K5" s="5">
        <v>48</v>
      </c>
      <c r="L5" s="5">
        <v>132</v>
      </c>
      <c r="M5" s="5">
        <v>12</v>
      </c>
      <c r="N5" s="5">
        <v>192</v>
      </c>
      <c r="Q5">
        <v>8</v>
      </c>
      <c r="R5" s="1" t="s">
        <v>2</v>
      </c>
      <c r="S5" s="5">
        <v>27</v>
      </c>
      <c r="T5" s="5">
        <v>84</v>
      </c>
      <c r="U5" s="5">
        <v>6</v>
      </c>
      <c r="V5" s="5">
        <v>117</v>
      </c>
    </row>
    <row r="6" spans="1:22" x14ac:dyDescent="0.2">
      <c r="A6">
        <v>10</v>
      </c>
      <c r="B6" s="1" t="s">
        <v>3</v>
      </c>
      <c r="C6" s="5">
        <v>33</v>
      </c>
      <c r="D6" s="5">
        <v>75</v>
      </c>
      <c r="E6" s="5">
        <v>6</v>
      </c>
      <c r="F6" s="5">
        <v>117</v>
      </c>
      <c r="I6">
        <v>11</v>
      </c>
      <c r="J6" s="1" t="s">
        <v>3</v>
      </c>
      <c r="K6" s="5">
        <v>315</v>
      </c>
      <c r="L6" s="5">
        <v>615</v>
      </c>
      <c r="M6" s="5">
        <v>63</v>
      </c>
      <c r="N6" s="5">
        <v>996</v>
      </c>
      <c r="Q6">
        <v>12</v>
      </c>
      <c r="R6" s="1" t="s">
        <v>3</v>
      </c>
      <c r="S6" s="5">
        <v>75</v>
      </c>
      <c r="T6" s="5">
        <v>177</v>
      </c>
      <c r="U6" s="5">
        <v>18</v>
      </c>
      <c r="V6" s="5">
        <v>270</v>
      </c>
    </row>
    <row r="7" spans="1:22" x14ac:dyDescent="0.2">
      <c r="A7">
        <v>14</v>
      </c>
      <c r="B7" s="1" t="s">
        <v>4</v>
      </c>
      <c r="C7" s="5">
        <v>39</v>
      </c>
      <c r="D7" s="5">
        <v>75</v>
      </c>
      <c r="E7" s="5">
        <v>15</v>
      </c>
      <c r="F7" s="5">
        <v>126</v>
      </c>
      <c r="I7">
        <v>15</v>
      </c>
      <c r="J7" s="1" t="s">
        <v>4</v>
      </c>
      <c r="K7" s="5">
        <v>927</v>
      </c>
      <c r="L7" s="5">
        <v>1500</v>
      </c>
      <c r="M7" s="5">
        <v>204</v>
      </c>
      <c r="N7" s="5">
        <v>2634</v>
      </c>
      <c r="Q7">
        <v>16</v>
      </c>
      <c r="R7" s="1" t="s">
        <v>4</v>
      </c>
      <c r="S7" s="5">
        <v>303</v>
      </c>
      <c r="T7" s="5">
        <v>645</v>
      </c>
      <c r="U7" s="5">
        <v>72</v>
      </c>
      <c r="V7" s="5">
        <v>1017</v>
      </c>
    </row>
    <row r="8" spans="1:22" x14ac:dyDescent="0.2">
      <c r="A8">
        <v>18</v>
      </c>
      <c r="B8" s="1" t="s">
        <v>5</v>
      </c>
      <c r="C8" s="5">
        <v>384</v>
      </c>
      <c r="D8" s="5">
        <v>588</v>
      </c>
      <c r="E8" s="5">
        <v>102</v>
      </c>
      <c r="F8" s="5">
        <v>1074</v>
      </c>
      <c r="I8">
        <v>19</v>
      </c>
      <c r="J8" s="1" t="s">
        <v>5</v>
      </c>
      <c r="K8" s="5">
        <v>3486</v>
      </c>
      <c r="L8" s="5">
        <v>3378</v>
      </c>
      <c r="M8" s="5">
        <v>513</v>
      </c>
      <c r="N8" s="5">
        <v>7380</v>
      </c>
      <c r="Q8">
        <v>20</v>
      </c>
      <c r="R8" s="1" t="s">
        <v>5</v>
      </c>
      <c r="S8" s="5">
        <v>834</v>
      </c>
      <c r="T8" s="5">
        <v>981</v>
      </c>
      <c r="U8" s="5">
        <v>198</v>
      </c>
      <c r="V8" s="5">
        <v>2010</v>
      </c>
    </row>
    <row r="9" spans="1:22" x14ac:dyDescent="0.2">
      <c r="B9" s="2" t="s">
        <v>6</v>
      </c>
      <c r="C9" s="6">
        <f>SUM(C4:C8)</f>
        <v>465</v>
      </c>
      <c r="D9" s="6">
        <f>SUM(D4:D8)</f>
        <v>768</v>
      </c>
      <c r="E9" s="6">
        <f>SUM(E4:E8)</f>
        <v>123</v>
      </c>
      <c r="F9" s="6">
        <f>SUM(F4:F8)</f>
        <v>1356</v>
      </c>
      <c r="J9" s="2" t="s">
        <v>6</v>
      </c>
      <c r="K9" s="6">
        <f>SUM(K4:K8)</f>
        <v>4806</v>
      </c>
      <c r="L9" s="6">
        <f>SUM(L4:L8)</f>
        <v>5820</v>
      </c>
      <c r="M9" s="6">
        <f>SUM(M4:M8)</f>
        <v>798</v>
      </c>
      <c r="N9" s="6">
        <f>SUM(N4:N8)</f>
        <v>11433</v>
      </c>
      <c r="R9" s="2" t="s">
        <v>6</v>
      </c>
      <c r="S9" s="6">
        <f>SUM(S4:S8)</f>
        <v>1248</v>
      </c>
      <c r="T9" s="6">
        <f>SUM(T4:T8)</f>
        <v>1968</v>
      </c>
      <c r="U9" s="6">
        <f>SUM(U4:U8)</f>
        <v>294</v>
      </c>
      <c r="V9" s="6">
        <f>SUM(V4:V8)</f>
        <v>3504</v>
      </c>
    </row>
    <row r="10" spans="1:22" x14ac:dyDescent="0.2">
      <c r="B10" s="24" t="s">
        <v>35</v>
      </c>
      <c r="C10" s="25">
        <f>SUM(C4:C7)</f>
        <v>81</v>
      </c>
      <c r="D10" s="25">
        <f>SUM(D4:D7)</f>
        <v>180</v>
      </c>
      <c r="E10" s="25">
        <f>SUM(E4:E7)</f>
        <v>21</v>
      </c>
      <c r="F10" s="25">
        <f>SUM(F4:F7)</f>
        <v>282</v>
      </c>
      <c r="J10" s="24" t="s">
        <v>35</v>
      </c>
      <c r="K10" s="25">
        <f>SUM(K4:K7)</f>
        <v>1320</v>
      </c>
      <c r="L10" s="25">
        <f>SUM(L4:L7)</f>
        <v>2442</v>
      </c>
      <c r="M10" s="25">
        <f>SUM(M4:M7)</f>
        <v>285</v>
      </c>
      <c r="N10" s="25">
        <f>SUM(N4:N7)</f>
        <v>4053</v>
      </c>
      <c r="R10" s="24" t="s">
        <v>35</v>
      </c>
      <c r="S10" s="25">
        <f>SUM(S4:S7)</f>
        <v>414</v>
      </c>
      <c r="T10" s="25">
        <f>SUM(T4:T7)</f>
        <v>987</v>
      </c>
      <c r="U10" s="25">
        <f>SUM(U4:U7)</f>
        <v>96</v>
      </c>
      <c r="V10" s="25">
        <f>SUM(V4:V7)</f>
        <v>1494</v>
      </c>
    </row>
    <row r="12" spans="1:22" ht="45" x14ac:dyDescent="0.2">
      <c r="B12" s="64" t="s">
        <v>73</v>
      </c>
      <c r="C12" s="64" t="s">
        <v>18</v>
      </c>
      <c r="D12" s="64" t="s">
        <v>19</v>
      </c>
      <c r="E12" s="64" t="s">
        <v>94</v>
      </c>
      <c r="J12" s="64" t="s">
        <v>73</v>
      </c>
      <c r="K12" s="64" t="s">
        <v>18</v>
      </c>
      <c r="L12" s="64" t="s">
        <v>19</v>
      </c>
      <c r="M12" s="64" t="s">
        <v>94</v>
      </c>
      <c r="R12" s="64" t="s">
        <v>73</v>
      </c>
      <c r="S12" s="64" t="s">
        <v>18</v>
      </c>
      <c r="T12" s="64" t="s">
        <v>19</v>
      </c>
      <c r="U12" s="64" t="s">
        <v>94</v>
      </c>
    </row>
    <row r="13" spans="1:22" x14ac:dyDescent="0.2">
      <c r="B13" s="1" t="s">
        <v>71</v>
      </c>
      <c r="C13" s="7" t="str">
        <f>IFERROR(C4/C$9,"")</f>
        <v/>
      </c>
      <c r="D13" s="7">
        <f>IFERROR(D4/D$9,"")</f>
        <v>2.34375E-2</v>
      </c>
      <c r="E13" s="7" t="str">
        <f>IFERROR(E4/E$9,"")</f>
        <v/>
      </c>
      <c r="J13" s="1" t="s">
        <v>71</v>
      </c>
      <c r="K13" s="7">
        <f t="shared" ref="K13:M17" si="0">IFERROR(K4/K$9,"")</f>
        <v>6.2421972534332081E-3</v>
      </c>
      <c r="L13" s="7">
        <f t="shared" si="0"/>
        <v>3.3505154639175257E-2</v>
      </c>
      <c r="M13" s="7">
        <f t="shared" si="0"/>
        <v>7.5187969924812026E-3</v>
      </c>
      <c r="R13" s="1" t="s">
        <v>71</v>
      </c>
      <c r="S13" s="7">
        <f t="shared" ref="S13:U17" si="1">IFERROR(S4/S$9,"")</f>
        <v>7.2115384615384619E-3</v>
      </c>
      <c r="T13" s="7">
        <f t="shared" si="1"/>
        <v>4.1158536585365856E-2</v>
      </c>
      <c r="U13" s="7" t="str">
        <f t="shared" si="1"/>
        <v/>
      </c>
    </row>
    <row r="14" spans="1:22" x14ac:dyDescent="0.2">
      <c r="B14" s="1" t="s">
        <v>2</v>
      </c>
      <c r="C14" s="7">
        <f t="shared" ref="C14:E17" si="2">IFERROR(C5/C$9,"")</f>
        <v>1.935483870967742E-2</v>
      </c>
      <c r="D14" s="7">
        <f t="shared" si="2"/>
        <v>1.5625E-2</v>
      </c>
      <c r="E14" s="7" t="str">
        <f t="shared" si="2"/>
        <v/>
      </c>
      <c r="J14" s="1" t="s">
        <v>2</v>
      </c>
      <c r="K14" s="7">
        <f t="shared" si="0"/>
        <v>9.9875156054931337E-3</v>
      </c>
      <c r="L14" s="7">
        <f t="shared" si="0"/>
        <v>2.268041237113402E-2</v>
      </c>
      <c r="M14" s="7">
        <f t="shared" si="0"/>
        <v>1.5037593984962405E-2</v>
      </c>
      <c r="R14" s="1" t="s">
        <v>2</v>
      </c>
      <c r="S14" s="7">
        <f t="shared" si="1"/>
        <v>2.1634615384615384E-2</v>
      </c>
      <c r="T14" s="7">
        <f t="shared" si="1"/>
        <v>4.2682926829268296E-2</v>
      </c>
      <c r="U14" s="7">
        <f t="shared" si="1"/>
        <v>2.0408163265306121E-2</v>
      </c>
    </row>
    <row r="15" spans="1:22" x14ac:dyDescent="0.2">
      <c r="B15" s="1" t="s">
        <v>3</v>
      </c>
      <c r="C15" s="7">
        <f t="shared" si="2"/>
        <v>7.0967741935483872E-2</v>
      </c>
      <c r="D15" s="7">
        <f t="shared" si="2"/>
        <v>9.765625E-2</v>
      </c>
      <c r="E15" s="7">
        <f t="shared" si="2"/>
        <v>4.878048780487805E-2</v>
      </c>
      <c r="J15" s="1" t="s">
        <v>3</v>
      </c>
      <c r="K15" s="7">
        <f t="shared" si="0"/>
        <v>6.5543071161048683E-2</v>
      </c>
      <c r="L15" s="7">
        <f t="shared" si="0"/>
        <v>0.1056701030927835</v>
      </c>
      <c r="M15" s="7">
        <f t="shared" si="0"/>
        <v>7.8947368421052627E-2</v>
      </c>
      <c r="R15" s="1" t="s">
        <v>3</v>
      </c>
      <c r="S15" s="7">
        <f t="shared" si="1"/>
        <v>6.0096153846153848E-2</v>
      </c>
      <c r="T15" s="7">
        <f t="shared" si="1"/>
        <v>8.9939024390243899E-2</v>
      </c>
      <c r="U15" s="7">
        <f t="shared" si="1"/>
        <v>6.1224489795918366E-2</v>
      </c>
    </row>
    <row r="16" spans="1:22" x14ac:dyDescent="0.2">
      <c r="B16" s="1" t="s">
        <v>4</v>
      </c>
      <c r="C16" s="7">
        <f t="shared" si="2"/>
        <v>8.387096774193549E-2</v>
      </c>
      <c r="D16" s="7">
        <f t="shared" si="2"/>
        <v>9.765625E-2</v>
      </c>
      <c r="E16" s="7">
        <f t="shared" si="2"/>
        <v>0.12195121951219512</v>
      </c>
      <c r="J16" s="1" t="s">
        <v>4</v>
      </c>
      <c r="K16" s="7">
        <f t="shared" si="0"/>
        <v>0.19288389513108614</v>
      </c>
      <c r="L16" s="7">
        <f t="shared" si="0"/>
        <v>0.25773195876288657</v>
      </c>
      <c r="M16" s="7">
        <f t="shared" si="0"/>
        <v>0.25563909774436089</v>
      </c>
      <c r="R16" s="1" t="s">
        <v>4</v>
      </c>
      <c r="S16" s="7">
        <f t="shared" si="1"/>
        <v>0.24278846153846154</v>
      </c>
      <c r="T16" s="7">
        <f t="shared" si="1"/>
        <v>0.3277439024390244</v>
      </c>
      <c r="U16" s="7">
        <f t="shared" si="1"/>
        <v>0.24489795918367346</v>
      </c>
    </row>
    <row r="17" spans="2:21" x14ac:dyDescent="0.2">
      <c r="B17" s="1" t="s">
        <v>5</v>
      </c>
      <c r="C17" s="7">
        <f t="shared" si="2"/>
        <v>0.82580645161290323</v>
      </c>
      <c r="D17" s="7">
        <f t="shared" si="2"/>
        <v>0.765625</v>
      </c>
      <c r="E17" s="7">
        <f t="shared" si="2"/>
        <v>0.82926829268292679</v>
      </c>
      <c r="J17" s="1" t="s">
        <v>5</v>
      </c>
      <c r="K17" s="7">
        <f t="shared" si="0"/>
        <v>0.72534332084893882</v>
      </c>
      <c r="L17" s="7">
        <f t="shared" si="0"/>
        <v>0.58041237113402067</v>
      </c>
      <c r="M17" s="7">
        <f t="shared" si="0"/>
        <v>0.6428571428571429</v>
      </c>
      <c r="R17" s="1" t="s">
        <v>5</v>
      </c>
      <c r="S17" s="7">
        <f t="shared" si="1"/>
        <v>0.66826923076923073</v>
      </c>
      <c r="T17" s="7">
        <f t="shared" si="1"/>
        <v>0.49847560975609756</v>
      </c>
      <c r="U17" s="7">
        <f t="shared" si="1"/>
        <v>0.67346938775510201</v>
      </c>
    </row>
    <row r="18" spans="2:21" ht="15" thickBot="1" x14ac:dyDescent="0.25">
      <c r="B18" s="2" t="s">
        <v>6</v>
      </c>
      <c r="C18" s="8">
        <f>SUM(C13:C17)</f>
        <v>1</v>
      </c>
      <c r="D18" s="8">
        <f>SUM(D13:D17)</f>
        <v>1</v>
      </c>
      <c r="E18" s="8">
        <f>SUM(E13:E17)</f>
        <v>1</v>
      </c>
      <c r="J18" s="2" t="s">
        <v>6</v>
      </c>
      <c r="K18" s="8">
        <f>SUM(K13:K17)</f>
        <v>1</v>
      </c>
      <c r="L18" s="8">
        <f>SUM(L13:L17)</f>
        <v>1</v>
      </c>
      <c r="M18" s="8">
        <f>SUM(M13:M17)</f>
        <v>1</v>
      </c>
      <c r="R18" s="2" t="s">
        <v>6</v>
      </c>
      <c r="S18" s="8">
        <f>SUM(S13:S17)</f>
        <v>1</v>
      </c>
      <c r="T18" s="8">
        <f>SUM(T13:T17)</f>
        <v>1</v>
      </c>
      <c r="U18" s="8">
        <f>SUM(U13:U17)</f>
        <v>1</v>
      </c>
    </row>
    <row r="19" spans="2:21" ht="15" thickBot="1" x14ac:dyDescent="0.25">
      <c r="B19" s="38" t="s">
        <v>56</v>
      </c>
      <c r="J19" s="51" t="s">
        <v>57</v>
      </c>
      <c r="R19" s="51" t="s">
        <v>58</v>
      </c>
    </row>
    <row r="20" spans="2:21" ht="45" x14ac:dyDescent="0.2">
      <c r="B20" s="60" t="s">
        <v>73</v>
      </c>
      <c r="C20" s="61" t="s">
        <v>18</v>
      </c>
      <c r="D20" s="61" t="s">
        <v>19</v>
      </c>
      <c r="E20" s="62" t="s">
        <v>94</v>
      </c>
      <c r="J20" s="60" t="s">
        <v>73</v>
      </c>
      <c r="K20" s="61" t="s">
        <v>18</v>
      </c>
      <c r="L20" s="61" t="s">
        <v>19</v>
      </c>
      <c r="M20" s="62" t="s">
        <v>94</v>
      </c>
      <c r="R20" s="60" t="s">
        <v>73</v>
      </c>
      <c r="S20" s="61" t="s">
        <v>18</v>
      </c>
      <c r="T20" s="61" t="s">
        <v>19</v>
      </c>
      <c r="U20" s="62" t="s">
        <v>94</v>
      </c>
    </row>
    <row r="21" spans="2:21" x14ac:dyDescent="0.2">
      <c r="B21" s="31" t="s">
        <v>71</v>
      </c>
      <c r="C21" s="32" t="str">
        <f>IFERROR(C4/$F4,"")</f>
        <v/>
      </c>
      <c r="D21" s="32"/>
      <c r="E21" s="33" t="str">
        <f>IFERROR(E4/$F4,"")</f>
        <v/>
      </c>
      <c r="J21" s="31" t="s">
        <v>71</v>
      </c>
      <c r="K21" s="32">
        <f t="shared" ref="K21:M24" si="3">IFERROR(K4/$N4,"")</f>
        <v>0.12987012987012986</v>
      </c>
      <c r="L21" s="32">
        <f t="shared" si="3"/>
        <v>0.8441558441558441</v>
      </c>
      <c r="M21" s="33">
        <f t="shared" si="3"/>
        <v>2.5974025974025976E-2</v>
      </c>
      <c r="R21" s="31" t="s">
        <v>71</v>
      </c>
      <c r="S21" s="32">
        <f>IFERROR(S4/$V4,"")</f>
        <v>0.1</v>
      </c>
      <c r="T21" s="32">
        <f>IFERROR(T4/$V4,"")</f>
        <v>0.9</v>
      </c>
      <c r="U21" s="33" t="str">
        <f>IFERROR(U4/$V4,"")</f>
        <v/>
      </c>
    </row>
    <row r="22" spans="2:21" x14ac:dyDescent="0.2">
      <c r="B22" s="31" t="s">
        <v>2</v>
      </c>
      <c r="C22" s="32">
        <f t="shared" ref="C22:E24" si="4">IFERROR(C5/$F5,"")</f>
        <v>0.42857142857142855</v>
      </c>
      <c r="D22" s="32">
        <f t="shared" si="4"/>
        <v>0.5714285714285714</v>
      </c>
      <c r="E22" s="33" t="str">
        <f t="shared" si="4"/>
        <v/>
      </c>
      <c r="J22" s="31" t="s">
        <v>2</v>
      </c>
      <c r="K22" s="32">
        <f t="shared" si="3"/>
        <v>0.25</v>
      </c>
      <c r="L22" s="32">
        <f t="shared" si="3"/>
        <v>0.6875</v>
      </c>
      <c r="M22" s="33">
        <f t="shared" si="3"/>
        <v>6.25E-2</v>
      </c>
      <c r="R22" s="31" t="s">
        <v>2</v>
      </c>
      <c r="S22" s="32">
        <f t="shared" ref="S22:U24" si="5">IFERROR(S5/$V5,"")</f>
        <v>0.23076923076923078</v>
      </c>
      <c r="T22" s="32">
        <f t="shared" si="5"/>
        <v>0.71794871794871795</v>
      </c>
      <c r="U22" s="33">
        <f t="shared" si="5"/>
        <v>5.128205128205128E-2</v>
      </c>
    </row>
    <row r="23" spans="2:21" x14ac:dyDescent="0.2">
      <c r="B23" s="31" t="s">
        <v>3</v>
      </c>
      <c r="C23" s="32">
        <f t="shared" si="4"/>
        <v>0.28205128205128205</v>
      </c>
      <c r="D23" s="32">
        <f t="shared" si="4"/>
        <v>0.64102564102564108</v>
      </c>
      <c r="E23" s="33">
        <f t="shared" si="4"/>
        <v>5.128205128205128E-2</v>
      </c>
      <c r="J23" s="31" t="s">
        <v>3</v>
      </c>
      <c r="K23" s="32">
        <f t="shared" si="3"/>
        <v>0.31626506024096385</v>
      </c>
      <c r="L23" s="32">
        <f t="shared" si="3"/>
        <v>0.61746987951807231</v>
      </c>
      <c r="M23" s="33">
        <f t="shared" si="3"/>
        <v>6.3253012048192767E-2</v>
      </c>
      <c r="R23" s="31" t="s">
        <v>3</v>
      </c>
      <c r="S23" s="32">
        <f t="shared" si="5"/>
        <v>0.27777777777777779</v>
      </c>
      <c r="T23" s="32">
        <f t="shared" si="5"/>
        <v>0.65555555555555556</v>
      </c>
      <c r="U23" s="33">
        <f t="shared" si="5"/>
        <v>6.6666666666666666E-2</v>
      </c>
    </row>
    <row r="24" spans="2:21" x14ac:dyDescent="0.2">
      <c r="B24" s="31" t="s">
        <v>4</v>
      </c>
      <c r="C24" s="32">
        <f t="shared" si="4"/>
        <v>0.30952380952380953</v>
      </c>
      <c r="D24" s="32">
        <f t="shared" si="4"/>
        <v>0.59523809523809523</v>
      </c>
      <c r="E24" s="33">
        <f t="shared" si="4"/>
        <v>0.11904761904761904</v>
      </c>
      <c r="J24" s="31" t="s">
        <v>4</v>
      </c>
      <c r="K24" s="32">
        <f t="shared" si="3"/>
        <v>0.35193621867881547</v>
      </c>
      <c r="L24" s="32">
        <f t="shared" si="3"/>
        <v>0.56947608200455579</v>
      </c>
      <c r="M24" s="33">
        <f t="shared" si="3"/>
        <v>7.7448747152619596E-2</v>
      </c>
      <c r="R24" s="31" t="s">
        <v>4</v>
      </c>
      <c r="S24" s="32">
        <f t="shared" si="5"/>
        <v>0.29793510324483774</v>
      </c>
      <c r="T24" s="32">
        <f t="shared" si="5"/>
        <v>0.63421828908554567</v>
      </c>
      <c r="U24" s="33">
        <f t="shared" si="5"/>
        <v>7.0796460176991149E-2</v>
      </c>
    </row>
    <row r="25" spans="2:21" x14ac:dyDescent="0.2">
      <c r="B25" s="31" t="s">
        <v>28</v>
      </c>
      <c r="C25" s="32">
        <f>IFERROR(C10/$F10,"")</f>
        <v>0.28723404255319152</v>
      </c>
      <c r="D25" s="32">
        <f>IFERROR(D10/$F10,"")</f>
        <v>0.63829787234042556</v>
      </c>
      <c r="E25" s="33">
        <f>IFERROR(E10/$F10,"")</f>
        <v>7.4468085106382975E-2</v>
      </c>
      <c r="J25" s="31" t="s">
        <v>28</v>
      </c>
      <c r="K25" s="32">
        <f>IFERROR(K10/$N10,"")</f>
        <v>0.32568467801628426</v>
      </c>
      <c r="L25" s="32">
        <f>IFERROR(L10/$N10,"")</f>
        <v>0.6025166543301258</v>
      </c>
      <c r="M25" s="33">
        <f>IFERROR(M10/$N10,"")</f>
        <v>7.0318282753515912E-2</v>
      </c>
      <c r="R25" s="31" t="s">
        <v>28</v>
      </c>
      <c r="S25" s="32">
        <f>IFERROR(S10/$V10,"")</f>
        <v>0.27710843373493976</v>
      </c>
      <c r="T25" s="32">
        <f>IFERROR(T10/$V10,"")</f>
        <v>0.6606425702811245</v>
      </c>
      <c r="U25" s="33">
        <f>IFERROR(U10/$V10,"")</f>
        <v>6.4257028112449793E-2</v>
      </c>
    </row>
    <row r="26" spans="2:21" x14ac:dyDescent="0.2">
      <c r="B26" s="31" t="s">
        <v>5</v>
      </c>
      <c r="C26" s="32">
        <f t="shared" ref="C26:E27" si="6">IFERROR(C8/$F8,"")</f>
        <v>0.35754189944134079</v>
      </c>
      <c r="D26" s="32">
        <f t="shared" si="6"/>
        <v>0.54748603351955305</v>
      </c>
      <c r="E26" s="33">
        <f t="shared" si="6"/>
        <v>9.4972067039106142E-2</v>
      </c>
      <c r="J26" s="31" t="s">
        <v>5</v>
      </c>
      <c r="K26" s="32">
        <f t="shared" ref="K26:M27" si="7">IFERROR(K8/$N8,"")</f>
        <v>0.47235772357723577</v>
      </c>
      <c r="L26" s="32">
        <f t="shared" si="7"/>
        <v>0.45772357723577234</v>
      </c>
      <c r="M26" s="33">
        <f t="shared" si="7"/>
        <v>6.9512195121951226E-2</v>
      </c>
      <c r="R26" s="31" t="s">
        <v>5</v>
      </c>
      <c r="S26" s="32">
        <f t="shared" ref="S26:U27" si="8">IFERROR(S8/$V8,"")</f>
        <v>0.41492537313432837</v>
      </c>
      <c r="T26" s="32">
        <f t="shared" si="8"/>
        <v>0.4880597014925373</v>
      </c>
      <c r="U26" s="33">
        <f t="shared" si="8"/>
        <v>9.8507462686567168E-2</v>
      </c>
    </row>
    <row r="27" spans="2:21" ht="15" thickBot="1" x14ac:dyDescent="0.25">
      <c r="B27" s="34" t="s">
        <v>29</v>
      </c>
      <c r="C27" s="35">
        <f t="shared" si="6"/>
        <v>0.34292035398230086</v>
      </c>
      <c r="D27" s="35">
        <f t="shared" si="6"/>
        <v>0.5663716814159292</v>
      </c>
      <c r="E27" s="36">
        <f t="shared" si="6"/>
        <v>9.0707964601769914E-2</v>
      </c>
      <c r="J27" s="34" t="s">
        <v>29</v>
      </c>
      <c r="K27" s="35">
        <f t="shared" si="7"/>
        <v>0.42036210968249804</v>
      </c>
      <c r="L27" s="35">
        <f t="shared" si="7"/>
        <v>0.50905274206245077</v>
      </c>
      <c r="M27" s="36">
        <f t="shared" si="7"/>
        <v>6.979795329309893E-2</v>
      </c>
      <c r="R27" s="34" t="s">
        <v>29</v>
      </c>
      <c r="S27" s="35">
        <f t="shared" si="8"/>
        <v>0.35616438356164382</v>
      </c>
      <c r="T27" s="35">
        <f t="shared" si="8"/>
        <v>0.56164383561643838</v>
      </c>
      <c r="U27" s="36">
        <f t="shared" si="8"/>
        <v>8.3904109589041098E-2</v>
      </c>
    </row>
  </sheetData>
  <conditionalFormatting sqref="C13:E17">
    <cfRule type="colorScale" priority="8">
      <colorScale>
        <cfvo type="min"/>
        <cfvo type="max"/>
        <color rgb="FFFCFCFF"/>
        <color rgb="FF63BE7B"/>
      </colorScale>
    </cfRule>
  </conditionalFormatting>
  <conditionalFormatting sqref="K13:M17">
    <cfRule type="colorScale" priority="4">
      <colorScale>
        <cfvo type="min"/>
        <cfvo type="max"/>
        <color rgb="FFFCFCFF"/>
        <color rgb="FF63BE7B"/>
      </colorScale>
    </cfRule>
  </conditionalFormatting>
  <conditionalFormatting sqref="S13:U17">
    <cfRule type="colorScale" priority="2">
      <colorScale>
        <cfvo type="min"/>
        <cfvo type="max"/>
        <color rgb="FFFCFCFF"/>
        <color rgb="FF63BE7B"/>
      </colorScale>
    </cfRule>
  </conditionalFormatting>
  <conditionalFormatting sqref="C21:E27">
    <cfRule type="colorScale" priority="123">
      <colorScale>
        <cfvo type="min"/>
        <cfvo type="max"/>
        <color rgb="FFFCFCFF"/>
        <color rgb="FF63BE7B"/>
      </colorScale>
    </cfRule>
  </conditionalFormatting>
  <conditionalFormatting sqref="K21:M27">
    <cfRule type="colorScale" priority="125">
      <colorScale>
        <cfvo type="min"/>
        <cfvo type="max"/>
        <color rgb="FFFCFCFF"/>
        <color rgb="FF63BE7B"/>
      </colorScale>
    </cfRule>
  </conditionalFormatting>
  <conditionalFormatting sqref="S21:U27">
    <cfRule type="colorScale" priority="127">
      <colorScale>
        <cfvo type="min"/>
        <cfvo type="max"/>
        <color rgb="FFFCFCFF"/>
        <color rgb="FF63BE7B"/>
      </colorScale>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E0922-1A0C-4194-B7A6-BD5666F67AB2}">
  <sheetPr codeName="Sheet12">
    <tabColor theme="7" tint="0.79998168889431442"/>
  </sheetPr>
  <dimension ref="A1:N27"/>
  <sheetViews>
    <sheetView zoomScale="70" zoomScaleNormal="70" workbookViewId="0">
      <selection activeCell="A4" sqref="A4:XFD8"/>
    </sheetView>
  </sheetViews>
  <sheetFormatPr baseColWidth="10" defaultColWidth="8.83203125" defaultRowHeight="14" x14ac:dyDescent="0.2"/>
  <cols>
    <col min="2" max="2" width="16.5" bestFit="1" customWidth="1"/>
    <col min="3" max="6" width="16.1640625" customWidth="1"/>
    <col min="7" max="7" width="5.1640625" customWidth="1"/>
    <col min="8" max="8" width="4.6640625" customWidth="1"/>
    <col min="10" max="10" width="16.5" bestFit="1" customWidth="1"/>
    <col min="11" max="14" width="16.1640625" customWidth="1"/>
    <col min="15" max="15" width="5.6640625" customWidth="1"/>
    <col min="16" max="16" width="3.83203125" customWidth="1"/>
  </cols>
  <sheetData>
    <row r="1" spans="1:14" x14ac:dyDescent="0.2">
      <c r="B1" s="3" t="s">
        <v>36</v>
      </c>
      <c r="C1" s="18" t="s">
        <v>84</v>
      </c>
      <c r="J1" s="3" t="s">
        <v>36</v>
      </c>
      <c r="K1" s="18" t="s">
        <v>85</v>
      </c>
    </row>
    <row r="2" spans="1:14" x14ac:dyDescent="0.2">
      <c r="B2" s="9"/>
      <c r="C2" s="9" t="s">
        <v>98</v>
      </c>
      <c r="D2" s="9"/>
      <c r="E2" s="9"/>
      <c r="F2" s="9"/>
      <c r="J2" s="9"/>
      <c r="K2" s="9" t="s">
        <v>98</v>
      </c>
      <c r="L2" s="9"/>
      <c r="M2" s="9"/>
      <c r="N2" s="9"/>
    </row>
    <row r="3" spans="1:14" ht="45" x14ac:dyDescent="0.2">
      <c r="B3" s="64" t="s">
        <v>73</v>
      </c>
      <c r="C3" s="64" t="s">
        <v>18</v>
      </c>
      <c r="D3" s="64" t="s">
        <v>19</v>
      </c>
      <c r="E3" s="64" t="s">
        <v>94</v>
      </c>
      <c r="F3" s="63" t="s">
        <v>6</v>
      </c>
      <c r="J3" s="64" t="s">
        <v>73</v>
      </c>
      <c r="K3" s="64" t="s">
        <v>18</v>
      </c>
      <c r="L3" s="64" t="s">
        <v>19</v>
      </c>
      <c r="M3" s="64" t="s">
        <v>94</v>
      </c>
      <c r="N3" s="63" t="s">
        <v>6</v>
      </c>
    </row>
    <row r="4" spans="1:14" x14ac:dyDescent="0.2">
      <c r="A4">
        <v>2</v>
      </c>
      <c r="B4" s="1" t="s">
        <v>71</v>
      </c>
      <c r="C4" s="5">
        <v>9</v>
      </c>
      <c r="D4" s="5">
        <v>120</v>
      </c>
      <c r="E4" s="5" t="s">
        <v>20</v>
      </c>
      <c r="F4" s="5">
        <v>129</v>
      </c>
      <c r="I4">
        <v>3</v>
      </c>
      <c r="J4" s="1" t="s">
        <v>71</v>
      </c>
      <c r="K4" s="5">
        <v>27</v>
      </c>
      <c r="L4" s="5">
        <v>174</v>
      </c>
      <c r="M4" s="5" t="s">
        <v>20</v>
      </c>
      <c r="N4" s="5">
        <v>201</v>
      </c>
    </row>
    <row r="5" spans="1:14" x14ac:dyDescent="0.2">
      <c r="A5">
        <v>5</v>
      </c>
      <c r="B5" s="1" t="s">
        <v>2</v>
      </c>
      <c r="C5" s="5">
        <v>18</v>
      </c>
      <c r="D5" s="5">
        <v>60</v>
      </c>
      <c r="E5" s="5">
        <v>9</v>
      </c>
      <c r="F5" s="5">
        <v>84</v>
      </c>
      <c r="I5">
        <v>6</v>
      </c>
      <c r="J5" s="1" t="s">
        <v>2</v>
      </c>
      <c r="K5" s="5">
        <v>66</v>
      </c>
      <c r="L5" s="5">
        <v>171</v>
      </c>
      <c r="M5" s="5">
        <v>12</v>
      </c>
      <c r="N5" s="5">
        <v>249</v>
      </c>
    </row>
    <row r="6" spans="1:14" x14ac:dyDescent="0.2">
      <c r="A6">
        <v>8</v>
      </c>
      <c r="B6" s="1" t="s">
        <v>3</v>
      </c>
      <c r="C6" s="5">
        <v>99</v>
      </c>
      <c r="D6" s="5">
        <v>321</v>
      </c>
      <c r="E6" s="5">
        <v>36</v>
      </c>
      <c r="F6" s="5">
        <v>456</v>
      </c>
      <c r="I6">
        <v>9</v>
      </c>
      <c r="J6" s="1" t="s">
        <v>3</v>
      </c>
      <c r="K6" s="5">
        <v>324</v>
      </c>
      <c r="L6" s="5">
        <v>546</v>
      </c>
      <c r="M6" s="5">
        <v>51</v>
      </c>
      <c r="N6" s="5">
        <v>921</v>
      </c>
    </row>
    <row r="7" spans="1:14" x14ac:dyDescent="0.2">
      <c r="A7">
        <v>11</v>
      </c>
      <c r="B7" s="1" t="s">
        <v>4</v>
      </c>
      <c r="C7" s="5">
        <v>237</v>
      </c>
      <c r="D7" s="5">
        <v>768</v>
      </c>
      <c r="E7" s="5">
        <v>126</v>
      </c>
      <c r="F7" s="5">
        <v>1128</v>
      </c>
      <c r="I7">
        <v>12</v>
      </c>
      <c r="J7" s="1" t="s">
        <v>4</v>
      </c>
      <c r="K7" s="5">
        <v>1026</v>
      </c>
      <c r="L7" s="5">
        <v>1452</v>
      </c>
      <c r="M7" s="5">
        <v>168</v>
      </c>
      <c r="N7" s="5">
        <v>2649</v>
      </c>
    </row>
    <row r="8" spans="1:14" x14ac:dyDescent="0.2">
      <c r="A8">
        <v>14</v>
      </c>
      <c r="B8" s="1" t="s">
        <v>5</v>
      </c>
      <c r="C8" s="5">
        <v>867</v>
      </c>
      <c r="D8" s="5">
        <v>1755</v>
      </c>
      <c r="E8" s="5">
        <v>351</v>
      </c>
      <c r="F8" s="5">
        <v>2973</v>
      </c>
      <c r="I8">
        <v>15</v>
      </c>
      <c r="J8" s="1" t="s">
        <v>5</v>
      </c>
      <c r="K8" s="5">
        <v>3837</v>
      </c>
      <c r="L8" s="5">
        <v>3195</v>
      </c>
      <c r="M8" s="5">
        <v>462</v>
      </c>
      <c r="N8" s="5">
        <v>7491</v>
      </c>
    </row>
    <row r="9" spans="1:14" x14ac:dyDescent="0.2">
      <c r="B9" s="2" t="s">
        <v>6</v>
      </c>
      <c r="C9" s="6">
        <f>SUM(C4:C8)</f>
        <v>1230</v>
      </c>
      <c r="D9" s="6">
        <f>SUM(D4:D8)</f>
        <v>3024</v>
      </c>
      <c r="E9" s="6">
        <f>SUM(E4:E8)</f>
        <v>522</v>
      </c>
      <c r="F9" s="6">
        <f>SUM(F4:F8)</f>
        <v>4770</v>
      </c>
      <c r="J9" s="2" t="s">
        <v>6</v>
      </c>
      <c r="K9" s="6">
        <f>SUM(K4:K8)</f>
        <v>5280</v>
      </c>
      <c r="L9" s="6">
        <f>SUM(L4:L8)</f>
        <v>5538</v>
      </c>
      <c r="M9" s="6">
        <f>SUM(M4:M8)</f>
        <v>693</v>
      </c>
      <c r="N9" s="6">
        <f>SUM(N4:N8)</f>
        <v>11511</v>
      </c>
    </row>
    <row r="10" spans="1:14" x14ac:dyDescent="0.2">
      <c r="B10" s="24" t="s">
        <v>35</v>
      </c>
      <c r="C10" s="25">
        <f>SUM(C4:C7)</f>
        <v>363</v>
      </c>
      <c r="D10" s="25">
        <f>SUM(D4:D7)</f>
        <v>1269</v>
      </c>
      <c r="E10" s="25">
        <f>SUM(E4:E7)</f>
        <v>171</v>
      </c>
      <c r="F10" s="25">
        <f>SUM(F4:F7)</f>
        <v>1797</v>
      </c>
      <c r="J10" s="24" t="s">
        <v>35</v>
      </c>
      <c r="K10" s="25">
        <f>SUM(K4:K7)</f>
        <v>1443</v>
      </c>
      <c r="L10" s="25">
        <f>SUM(L4:L7)</f>
        <v>2343</v>
      </c>
      <c r="M10" s="25">
        <f>SUM(M4:M7)</f>
        <v>231</v>
      </c>
      <c r="N10" s="25">
        <f>SUM(N4:N7)</f>
        <v>4020</v>
      </c>
    </row>
    <row r="12" spans="1:14" ht="45" x14ac:dyDescent="0.2">
      <c r="B12" s="64" t="s">
        <v>73</v>
      </c>
      <c r="C12" s="64" t="s">
        <v>18</v>
      </c>
      <c r="D12" s="64" t="s">
        <v>19</v>
      </c>
      <c r="E12" s="64" t="s">
        <v>94</v>
      </c>
      <c r="J12" s="64" t="s">
        <v>73</v>
      </c>
      <c r="K12" s="64" t="s">
        <v>18</v>
      </c>
      <c r="L12" s="64" t="s">
        <v>19</v>
      </c>
      <c r="M12" s="64" t="s">
        <v>94</v>
      </c>
    </row>
    <row r="13" spans="1:14" x14ac:dyDescent="0.2">
      <c r="B13" s="1" t="s">
        <v>71</v>
      </c>
      <c r="C13" s="7">
        <f>IFERROR(C4/C$9,"")</f>
        <v>7.3170731707317077E-3</v>
      </c>
      <c r="D13" s="7">
        <f>IFERROR(D4/D$9,"")</f>
        <v>3.968253968253968E-2</v>
      </c>
      <c r="E13" s="7" t="str">
        <f>IFERROR(E4/E$9,"")</f>
        <v/>
      </c>
      <c r="J13" s="1" t="s">
        <v>71</v>
      </c>
      <c r="K13" s="7">
        <f>IFERROR(K4/K$9,"")</f>
        <v>5.1136363636363636E-3</v>
      </c>
      <c r="L13" s="7">
        <f>IFERROR(L4/L$9,"")</f>
        <v>3.1419284940411699E-2</v>
      </c>
      <c r="M13" s="7" t="str">
        <f>IFERROR(M4/M$9,"")</f>
        <v/>
      </c>
    </row>
    <row r="14" spans="1:14" x14ac:dyDescent="0.2">
      <c r="B14" s="1" t="s">
        <v>2</v>
      </c>
      <c r="C14" s="7">
        <f t="shared" ref="C14:E17" si="0">IFERROR(C5/C$9,"")</f>
        <v>1.4634146341463415E-2</v>
      </c>
      <c r="D14" s="7">
        <f t="shared" si="0"/>
        <v>1.984126984126984E-2</v>
      </c>
      <c r="E14" s="7">
        <f t="shared" si="0"/>
        <v>1.7241379310344827E-2</v>
      </c>
      <c r="J14" s="1" t="s">
        <v>2</v>
      </c>
      <c r="K14" s="7">
        <f t="shared" ref="K14:M17" si="1">IFERROR(K5/K$9,"")</f>
        <v>1.2500000000000001E-2</v>
      </c>
      <c r="L14" s="7">
        <f t="shared" si="1"/>
        <v>3.0877573131094259E-2</v>
      </c>
      <c r="M14" s="7">
        <f t="shared" si="1"/>
        <v>1.7316017316017316E-2</v>
      </c>
    </row>
    <row r="15" spans="1:14" x14ac:dyDescent="0.2">
      <c r="B15" s="1" t="s">
        <v>3</v>
      </c>
      <c r="C15" s="7">
        <f t="shared" si="0"/>
        <v>8.0487804878048783E-2</v>
      </c>
      <c r="D15" s="7">
        <f t="shared" si="0"/>
        <v>0.10615079365079365</v>
      </c>
      <c r="E15" s="7">
        <f t="shared" si="0"/>
        <v>6.8965517241379309E-2</v>
      </c>
      <c r="J15" s="1" t="s">
        <v>3</v>
      </c>
      <c r="K15" s="7">
        <f t="shared" si="1"/>
        <v>6.1363636363636363E-2</v>
      </c>
      <c r="L15" s="7">
        <f t="shared" si="1"/>
        <v>9.8591549295774641E-2</v>
      </c>
      <c r="M15" s="7">
        <f t="shared" si="1"/>
        <v>7.3593073593073599E-2</v>
      </c>
    </row>
    <row r="16" spans="1:14" x14ac:dyDescent="0.2">
      <c r="B16" s="1" t="s">
        <v>4</v>
      </c>
      <c r="C16" s="7">
        <f t="shared" si="0"/>
        <v>0.1926829268292683</v>
      </c>
      <c r="D16" s="7">
        <f t="shared" si="0"/>
        <v>0.25396825396825395</v>
      </c>
      <c r="E16" s="7">
        <f t="shared" si="0"/>
        <v>0.2413793103448276</v>
      </c>
      <c r="J16" s="1" t="s">
        <v>4</v>
      </c>
      <c r="K16" s="7">
        <f t="shared" si="1"/>
        <v>0.19431818181818181</v>
      </c>
      <c r="L16" s="7">
        <f t="shared" si="1"/>
        <v>0.26218851570964247</v>
      </c>
      <c r="M16" s="7">
        <f t="shared" si="1"/>
        <v>0.24242424242424243</v>
      </c>
    </row>
    <row r="17" spans="2:13" x14ac:dyDescent="0.2">
      <c r="B17" s="1" t="s">
        <v>5</v>
      </c>
      <c r="C17" s="7">
        <f t="shared" si="0"/>
        <v>0.70487804878048776</v>
      </c>
      <c r="D17" s="7">
        <f t="shared" si="0"/>
        <v>0.5803571428571429</v>
      </c>
      <c r="E17" s="7">
        <f t="shared" si="0"/>
        <v>0.67241379310344829</v>
      </c>
      <c r="J17" s="1" t="s">
        <v>5</v>
      </c>
      <c r="K17" s="7">
        <f t="shared" si="1"/>
        <v>0.72670454545454544</v>
      </c>
      <c r="L17" s="7">
        <f t="shared" si="1"/>
        <v>0.57692307692307687</v>
      </c>
      <c r="M17" s="7">
        <f t="shared" si="1"/>
        <v>0.66666666666666663</v>
      </c>
    </row>
    <row r="18" spans="2:13" ht="15" thickBot="1" x14ac:dyDescent="0.25">
      <c r="B18" s="2" t="s">
        <v>6</v>
      </c>
      <c r="C18" s="8">
        <f>SUM(C13:C17)</f>
        <v>1</v>
      </c>
      <c r="D18" s="8">
        <f>SUM(D13:D17)</f>
        <v>1</v>
      </c>
      <c r="E18" s="8">
        <f>SUM(E13:E17)</f>
        <v>1</v>
      </c>
      <c r="J18" s="2" t="s">
        <v>6</v>
      </c>
      <c r="K18" s="8">
        <f>SUM(K13:K17)</f>
        <v>1</v>
      </c>
      <c r="L18" s="8">
        <f>SUM(L13:L17)</f>
        <v>1</v>
      </c>
      <c r="M18" s="8">
        <f>SUM(M13:M17)</f>
        <v>1</v>
      </c>
    </row>
    <row r="19" spans="2:13" ht="15" thickBot="1" x14ac:dyDescent="0.25">
      <c r="B19" s="38" t="s">
        <v>59</v>
      </c>
      <c r="J19" s="51" t="s">
        <v>60</v>
      </c>
    </row>
    <row r="20" spans="2:13" ht="45" x14ac:dyDescent="0.2">
      <c r="B20" s="60" t="s">
        <v>73</v>
      </c>
      <c r="C20" s="61" t="s">
        <v>18</v>
      </c>
      <c r="D20" s="61" t="s">
        <v>19</v>
      </c>
      <c r="E20" s="62" t="s">
        <v>94</v>
      </c>
      <c r="J20" s="60" t="s">
        <v>73</v>
      </c>
      <c r="K20" s="61" t="s">
        <v>18</v>
      </c>
      <c r="L20" s="61" t="s">
        <v>19</v>
      </c>
      <c r="M20" s="62" t="s">
        <v>94</v>
      </c>
    </row>
    <row r="21" spans="2:13" x14ac:dyDescent="0.2">
      <c r="B21" s="31" t="s">
        <v>71</v>
      </c>
      <c r="C21" s="32">
        <f>IFERROR(C4/$F4,"")</f>
        <v>6.9767441860465115E-2</v>
      </c>
      <c r="D21" s="32">
        <f>IFERROR(D4/$F4,"")</f>
        <v>0.93023255813953487</v>
      </c>
      <c r="E21" s="33" t="str">
        <f>IFERROR(E4/$F4,"")</f>
        <v/>
      </c>
      <c r="J21" s="31" t="s">
        <v>71</v>
      </c>
      <c r="K21" s="32">
        <f>IFERROR(K4/$N4,"")</f>
        <v>0.13432835820895522</v>
      </c>
      <c r="L21" s="32">
        <f>IFERROR(L4/$N4,"")</f>
        <v>0.86567164179104472</v>
      </c>
      <c r="M21" s="33" t="str">
        <f>IFERROR(M4/$N4,"")</f>
        <v/>
      </c>
    </row>
    <row r="22" spans="2:13" x14ac:dyDescent="0.2">
      <c r="B22" s="31" t="s">
        <v>2</v>
      </c>
      <c r="C22" s="32">
        <f t="shared" ref="C22:E24" si="2">IFERROR(C5/$F5,"")</f>
        <v>0.21428571428571427</v>
      </c>
      <c r="D22" s="32">
        <f t="shared" si="2"/>
        <v>0.7142857142857143</v>
      </c>
      <c r="E22" s="33">
        <f t="shared" si="2"/>
        <v>0.10714285714285714</v>
      </c>
      <c r="J22" s="31" t="s">
        <v>2</v>
      </c>
      <c r="K22" s="32">
        <f t="shared" ref="K22:M24" si="3">IFERROR(K5/$N5,"")</f>
        <v>0.26506024096385544</v>
      </c>
      <c r="L22" s="32">
        <f t="shared" si="3"/>
        <v>0.68674698795180722</v>
      </c>
      <c r="M22" s="33">
        <f t="shared" si="3"/>
        <v>4.8192771084337352E-2</v>
      </c>
    </row>
    <row r="23" spans="2:13" x14ac:dyDescent="0.2">
      <c r="B23" s="31" t="s">
        <v>3</v>
      </c>
      <c r="C23" s="32">
        <f t="shared" si="2"/>
        <v>0.21710526315789475</v>
      </c>
      <c r="D23" s="32">
        <f t="shared" si="2"/>
        <v>0.70394736842105265</v>
      </c>
      <c r="E23" s="33">
        <f t="shared" si="2"/>
        <v>7.8947368421052627E-2</v>
      </c>
      <c r="J23" s="31" t="s">
        <v>3</v>
      </c>
      <c r="K23" s="32">
        <f t="shared" si="3"/>
        <v>0.3517915309446254</v>
      </c>
      <c r="L23" s="32">
        <f t="shared" si="3"/>
        <v>0.59283387622149841</v>
      </c>
      <c r="M23" s="33">
        <f t="shared" si="3"/>
        <v>5.5374592833876218E-2</v>
      </c>
    </row>
    <row r="24" spans="2:13" x14ac:dyDescent="0.2">
      <c r="B24" s="31" t="s">
        <v>4</v>
      </c>
      <c r="C24" s="32">
        <f t="shared" si="2"/>
        <v>0.21010638297872342</v>
      </c>
      <c r="D24" s="32">
        <f t="shared" si="2"/>
        <v>0.68085106382978722</v>
      </c>
      <c r="E24" s="33">
        <f t="shared" si="2"/>
        <v>0.11170212765957446</v>
      </c>
      <c r="J24" s="31" t="s">
        <v>4</v>
      </c>
      <c r="K24" s="32">
        <f t="shared" si="3"/>
        <v>0.38731596828992071</v>
      </c>
      <c r="L24" s="32">
        <f t="shared" si="3"/>
        <v>0.54813137032842585</v>
      </c>
      <c r="M24" s="33">
        <f t="shared" si="3"/>
        <v>6.3420158550396372E-2</v>
      </c>
    </row>
    <row r="25" spans="2:13" x14ac:dyDescent="0.2">
      <c r="B25" s="31" t="s">
        <v>28</v>
      </c>
      <c r="C25" s="32">
        <f>IFERROR(C10/$F10,"")</f>
        <v>0.2020033388981636</v>
      </c>
      <c r="D25" s="32">
        <f>IFERROR(D10/$F10,"")</f>
        <v>0.70617696160267107</v>
      </c>
      <c r="E25" s="33">
        <f>IFERROR(E10/$F10,"")</f>
        <v>9.515859766277128E-2</v>
      </c>
      <c r="J25" s="31" t="s">
        <v>28</v>
      </c>
      <c r="K25" s="32">
        <f>IFERROR(K10/$N10,"")</f>
        <v>0.35895522388059703</v>
      </c>
      <c r="L25" s="32">
        <f>IFERROR(L10/$N10,"")</f>
        <v>0.58283582089552244</v>
      </c>
      <c r="M25" s="33">
        <f>IFERROR(M10/$N10,"")</f>
        <v>5.7462686567164176E-2</v>
      </c>
    </row>
    <row r="26" spans="2:13" x14ac:dyDescent="0.2">
      <c r="B26" s="31" t="s">
        <v>5</v>
      </c>
      <c r="C26" s="32">
        <f t="shared" ref="C26:E27" si="4">IFERROR(C8/$F8,"")</f>
        <v>0.29162462159434915</v>
      </c>
      <c r="D26" s="32">
        <f t="shared" si="4"/>
        <v>0.59031281533804236</v>
      </c>
      <c r="E26" s="33">
        <f t="shared" si="4"/>
        <v>0.11806256306760847</v>
      </c>
      <c r="J26" s="31" t="s">
        <v>5</v>
      </c>
      <c r="K26" s="32">
        <f t="shared" ref="K26:M27" si="5">IFERROR(K8/$N8,"")</f>
        <v>0.51221465758910689</v>
      </c>
      <c r="L26" s="32">
        <f t="shared" si="5"/>
        <v>0.42651181417701239</v>
      </c>
      <c r="M26" s="33">
        <f t="shared" si="5"/>
        <v>6.1674008810572688E-2</v>
      </c>
    </row>
    <row r="27" spans="2:13" ht="15" thickBot="1" x14ac:dyDescent="0.25">
      <c r="B27" s="34" t="s">
        <v>29</v>
      </c>
      <c r="C27" s="35">
        <f t="shared" si="4"/>
        <v>0.25786163522012578</v>
      </c>
      <c r="D27" s="35">
        <f t="shared" si="4"/>
        <v>0.63396226415094337</v>
      </c>
      <c r="E27" s="36">
        <f t="shared" si="4"/>
        <v>0.10943396226415095</v>
      </c>
      <c r="J27" s="34" t="s">
        <v>29</v>
      </c>
      <c r="K27" s="35">
        <f t="shared" si="5"/>
        <v>0.4586916862131874</v>
      </c>
      <c r="L27" s="35">
        <f t="shared" si="5"/>
        <v>0.48110502997133175</v>
      </c>
      <c r="M27" s="36">
        <f t="shared" si="5"/>
        <v>6.0203283815480846E-2</v>
      </c>
    </row>
  </sheetData>
  <conditionalFormatting sqref="C13:E17">
    <cfRule type="colorScale" priority="3">
      <colorScale>
        <cfvo type="min"/>
        <cfvo type="max"/>
        <color rgb="FFFCFCFF"/>
        <color rgb="FF63BE7B"/>
      </colorScale>
    </cfRule>
  </conditionalFormatting>
  <conditionalFormatting sqref="K13:M17">
    <cfRule type="colorScale" priority="2">
      <colorScale>
        <cfvo type="min"/>
        <cfvo type="max"/>
        <color rgb="FFFCFCFF"/>
        <color rgb="FF63BE7B"/>
      </colorScale>
    </cfRule>
  </conditionalFormatting>
  <conditionalFormatting sqref="C21:E27">
    <cfRule type="colorScale" priority="4">
      <colorScale>
        <cfvo type="min"/>
        <cfvo type="max"/>
        <color rgb="FFFCFCFF"/>
        <color rgb="FF63BE7B"/>
      </colorScale>
    </cfRule>
  </conditionalFormatting>
  <conditionalFormatting sqref="K21:M27">
    <cfRule type="colorScale" priority="5">
      <colorScale>
        <cfvo type="min"/>
        <cfvo type="max"/>
        <color rgb="FFFCFCFF"/>
        <color rgb="FF63BE7B"/>
      </colorScale>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0B257-F4EF-4421-A000-D58A4AF4599C}">
  <sheetPr codeName="Sheet13">
    <tabColor theme="7" tint="0.79998168889431442"/>
  </sheetPr>
  <dimension ref="A1:V29"/>
  <sheetViews>
    <sheetView zoomScale="150" zoomScaleNormal="85" workbookViewId="0">
      <selection activeCell="F12" sqref="F12"/>
    </sheetView>
  </sheetViews>
  <sheetFormatPr baseColWidth="10" defaultColWidth="8.83203125" defaultRowHeight="14" x14ac:dyDescent="0.2"/>
  <cols>
    <col min="2" max="2" width="16.5" bestFit="1" customWidth="1"/>
    <col min="3" max="6" width="16.1640625" customWidth="1"/>
    <col min="7" max="7" width="5.1640625" customWidth="1"/>
    <col min="8" max="8" width="4.6640625" customWidth="1"/>
    <col min="10" max="10" width="16.5" bestFit="1" customWidth="1"/>
    <col min="11" max="14" width="16.1640625" customWidth="1"/>
    <col min="15" max="15" width="5.6640625" customWidth="1"/>
    <col min="16" max="16" width="3.83203125" customWidth="1"/>
    <col min="18" max="18" width="16.5" bestFit="1" customWidth="1"/>
    <col min="19" max="22" width="16.1640625" customWidth="1"/>
  </cols>
  <sheetData>
    <row r="1" spans="1:22" x14ac:dyDescent="0.2">
      <c r="B1" s="3" t="s">
        <v>1</v>
      </c>
      <c r="C1" s="3" t="s">
        <v>87</v>
      </c>
      <c r="J1" s="3" t="s">
        <v>1</v>
      </c>
      <c r="K1" s="3" t="s">
        <v>90</v>
      </c>
      <c r="L1" s="3"/>
      <c r="M1" s="3"/>
      <c r="N1" s="3"/>
      <c r="O1" s="3"/>
      <c r="P1" s="3"/>
      <c r="R1" s="3" t="s">
        <v>1</v>
      </c>
      <c r="S1" s="3" t="s">
        <v>88</v>
      </c>
    </row>
    <row r="2" spans="1:22" x14ac:dyDescent="0.2">
      <c r="B2" s="9"/>
      <c r="C2" s="9" t="s">
        <v>98</v>
      </c>
      <c r="D2" s="9"/>
      <c r="E2" s="9"/>
      <c r="F2" s="9"/>
      <c r="J2" s="9"/>
      <c r="K2" s="9" t="s">
        <v>98</v>
      </c>
      <c r="L2" s="9"/>
      <c r="M2" s="9"/>
      <c r="N2" s="9"/>
      <c r="R2" s="9"/>
      <c r="S2" s="9" t="s">
        <v>98</v>
      </c>
      <c r="T2" s="9"/>
      <c r="U2" s="9"/>
      <c r="V2" s="9"/>
    </row>
    <row r="3" spans="1:22" ht="45" x14ac:dyDescent="0.2">
      <c r="B3" s="64" t="s">
        <v>73</v>
      </c>
      <c r="C3" s="64" t="s">
        <v>18</v>
      </c>
      <c r="D3" s="64" t="s">
        <v>19</v>
      </c>
      <c r="E3" s="64" t="s">
        <v>94</v>
      </c>
      <c r="F3" s="63" t="s">
        <v>6</v>
      </c>
      <c r="J3" s="64" t="s">
        <v>73</v>
      </c>
      <c r="K3" s="64" t="s">
        <v>18</v>
      </c>
      <c r="L3" s="64" t="s">
        <v>19</v>
      </c>
      <c r="M3" s="64" t="s">
        <v>94</v>
      </c>
      <c r="N3" s="63" t="s">
        <v>6</v>
      </c>
      <c r="R3" s="64" t="s">
        <v>73</v>
      </c>
      <c r="S3" s="64" t="s">
        <v>18</v>
      </c>
      <c r="T3" s="64" t="s">
        <v>19</v>
      </c>
      <c r="U3" s="64" t="s">
        <v>94</v>
      </c>
      <c r="V3" s="63" t="s">
        <v>6</v>
      </c>
    </row>
    <row r="4" spans="1:22" x14ac:dyDescent="0.2">
      <c r="A4">
        <v>2</v>
      </c>
      <c r="B4" s="1" t="s">
        <v>71</v>
      </c>
      <c r="C4" s="5">
        <v>15</v>
      </c>
      <c r="D4" s="5">
        <v>147</v>
      </c>
      <c r="E4" s="5" t="s">
        <v>20</v>
      </c>
      <c r="F4" s="5">
        <v>162</v>
      </c>
      <c r="I4">
        <v>3</v>
      </c>
      <c r="J4" s="1" t="s">
        <v>71</v>
      </c>
      <c r="K4" s="5">
        <v>24</v>
      </c>
      <c r="L4" s="5">
        <v>126</v>
      </c>
      <c r="M4" s="5">
        <v>6</v>
      </c>
      <c r="N4" s="5">
        <v>159</v>
      </c>
      <c r="Q4">
        <v>4</v>
      </c>
      <c r="R4" s="1" t="s">
        <v>71</v>
      </c>
      <c r="S4" s="5" t="s">
        <v>20</v>
      </c>
      <c r="T4" s="5">
        <v>18</v>
      </c>
      <c r="U4" s="5" t="s">
        <v>20</v>
      </c>
      <c r="V4" s="5">
        <v>18</v>
      </c>
    </row>
    <row r="5" spans="1:22" x14ac:dyDescent="0.2">
      <c r="A5">
        <v>6</v>
      </c>
      <c r="B5" s="1" t="s">
        <v>2</v>
      </c>
      <c r="C5" s="5">
        <v>36</v>
      </c>
      <c r="D5" s="5">
        <v>99</v>
      </c>
      <c r="E5" s="5">
        <v>15</v>
      </c>
      <c r="F5" s="5">
        <v>150</v>
      </c>
      <c r="I5">
        <v>7</v>
      </c>
      <c r="J5" s="1" t="s">
        <v>2</v>
      </c>
      <c r="K5" s="5">
        <v>42</v>
      </c>
      <c r="L5" s="5">
        <v>111</v>
      </c>
      <c r="M5" s="5" t="s">
        <v>20</v>
      </c>
      <c r="N5" s="5">
        <v>153</v>
      </c>
      <c r="Q5">
        <v>8</v>
      </c>
      <c r="R5" s="1" t="s">
        <v>2</v>
      </c>
      <c r="S5" s="5" t="s">
        <v>20</v>
      </c>
      <c r="T5" s="5">
        <v>21</v>
      </c>
      <c r="U5" s="5" t="s">
        <v>20</v>
      </c>
      <c r="V5" s="5">
        <v>21</v>
      </c>
    </row>
    <row r="6" spans="1:22" x14ac:dyDescent="0.2">
      <c r="A6">
        <v>10</v>
      </c>
      <c r="B6" s="1" t="s">
        <v>3</v>
      </c>
      <c r="C6" s="5">
        <v>150</v>
      </c>
      <c r="D6" s="5">
        <v>336</v>
      </c>
      <c r="E6" s="5">
        <v>42</v>
      </c>
      <c r="F6" s="5">
        <v>531</v>
      </c>
      <c r="I6">
        <v>11</v>
      </c>
      <c r="J6" s="1" t="s">
        <v>3</v>
      </c>
      <c r="K6" s="5">
        <v>249</v>
      </c>
      <c r="L6" s="5">
        <v>444</v>
      </c>
      <c r="M6" s="5">
        <v>39</v>
      </c>
      <c r="N6" s="5">
        <v>732</v>
      </c>
      <c r="Q6">
        <v>12</v>
      </c>
      <c r="R6" s="1" t="s">
        <v>3</v>
      </c>
      <c r="S6" s="5">
        <v>18</v>
      </c>
      <c r="T6" s="5">
        <v>87</v>
      </c>
      <c r="U6" s="5" t="s">
        <v>20</v>
      </c>
      <c r="V6" s="5">
        <v>105</v>
      </c>
    </row>
    <row r="7" spans="1:22" x14ac:dyDescent="0.2">
      <c r="A7">
        <v>14</v>
      </c>
      <c r="B7" s="1" t="s">
        <v>4</v>
      </c>
      <c r="C7" s="5">
        <v>393</v>
      </c>
      <c r="D7" s="5">
        <v>888</v>
      </c>
      <c r="E7" s="5">
        <v>120</v>
      </c>
      <c r="F7" s="5">
        <v>1401</v>
      </c>
      <c r="I7">
        <v>15</v>
      </c>
      <c r="J7" s="1" t="s">
        <v>4</v>
      </c>
      <c r="K7" s="5">
        <v>813</v>
      </c>
      <c r="L7" s="5">
        <v>1086</v>
      </c>
      <c r="M7" s="5">
        <v>153</v>
      </c>
      <c r="N7" s="5">
        <v>2052</v>
      </c>
      <c r="Q7">
        <v>16</v>
      </c>
      <c r="R7" s="1" t="s">
        <v>4</v>
      </c>
      <c r="S7" s="5">
        <v>60</v>
      </c>
      <c r="T7" s="5">
        <v>243</v>
      </c>
      <c r="U7" s="5">
        <v>21</v>
      </c>
      <c r="V7" s="5">
        <v>324</v>
      </c>
    </row>
    <row r="8" spans="1:22" x14ac:dyDescent="0.2">
      <c r="A8">
        <v>18</v>
      </c>
      <c r="B8" s="1" t="s">
        <v>5</v>
      </c>
      <c r="C8" s="5">
        <v>897</v>
      </c>
      <c r="D8" s="5">
        <v>1167</v>
      </c>
      <c r="E8" s="5">
        <v>177</v>
      </c>
      <c r="F8" s="5">
        <v>2244</v>
      </c>
      <c r="I8">
        <v>19</v>
      </c>
      <c r="J8" s="1" t="s">
        <v>5</v>
      </c>
      <c r="K8" s="5">
        <v>3594</v>
      </c>
      <c r="L8" s="5">
        <v>3285</v>
      </c>
      <c r="M8" s="5">
        <v>573</v>
      </c>
      <c r="N8" s="5">
        <v>7452</v>
      </c>
      <c r="Q8">
        <v>20</v>
      </c>
      <c r="R8" s="1" t="s">
        <v>5</v>
      </c>
      <c r="S8" s="5">
        <v>216</v>
      </c>
      <c r="T8" s="5">
        <v>495</v>
      </c>
      <c r="U8" s="5">
        <v>63</v>
      </c>
      <c r="V8" s="5">
        <v>771</v>
      </c>
    </row>
    <row r="9" spans="1:22" x14ac:dyDescent="0.2">
      <c r="B9" s="2" t="s">
        <v>6</v>
      </c>
      <c r="C9" s="6">
        <f>SUM(C4:C8)</f>
        <v>1491</v>
      </c>
      <c r="D9" s="6">
        <f>SUM(D4:D8)</f>
        <v>2637</v>
      </c>
      <c r="E9" s="6">
        <f>SUM(E4:E8)</f>
        <v>354</v>
      </c>
      <c r="F9" s="6">
        <f>SUM(F4:F8)</f>
        <v>4488</v>
      </c>
      <c r="J9" s="2" t="s">
        <v>6</v>
      </c>
      <c r="K9" s="6">
        <f>SUM(K4:K8)</f>
        <v>4722</v>
      </c>
      <c r="L9" s="6">
        <f>SUM(L4:L8)</f>
        <v>5052</v>
      </c>
      <c r="M9" s="6">
        <f>SUM(M4:M8)</f>
        <v>771</v>
      </c>
      <c r="N9" s="6">
        <f>SUM(N4:N8)</f>
        <v>10548</v>
      </c>
      <c r="R9" s="2" t="s">
        <v>6</v>
      </c>
      <c r="S9" s="6">
        <f>SUM(S4:S8)</f>
        <v>294</v>
      </c>
      <c r="T9" s="6">
        <f>SUM(T4:T8)</f>
        <v>864</v>
      </c>
      <c r="U9" s="6">
        <f>SUM(U4:U8)</f>
        <v>84</v>
      </c>
      <c r="V9" s="6">
        <f>SUM(V4:V8)</f>
        <v>1239</v>
      </c>
    </row>
    <row r="10" spans="1:22" x14ac:dyDescent="0.2">
      <c r="B10" s="24" t="s">
        <v>35</v>
      </c>
      <c r="C10" s="25">
        <f>SUM(C4:C7)</f>
        <v>594</v>
      </c>
      <c r="D10" s="25">
        <f>SUM(D4:D7)</f>
        <v>1470</v>
      </c>
      <c r="E10" s="25">
        <f>SUM(E4:E7)</f>
        <v>177</v>
      </c>
      <c r="F10" s="25">
        <f>SUM(F4:F7)</f>
        <v>2244</v>
      </c>
      <c r="J10" s="24" t="s">
        <v>35</v>
      </c>
      <c r="K10" s="25">
        <f>SUM(K4:K7)</f>
        <v>1128</v>
      </c>
      <c r="L10" s="25">
        <f>SUM(L4:L7)</f>
        <v>1767</v>
      </c>
      <c r="M10" s="25">
        <f>SUM(M4:M7)</f>
        <v>198</v>
      </c>
      <c r="N10" s="25">
        <f>SUM(N4:N7)</f>
        <v>3096</v>
      </c>
      <c r="R10" s="24" t="s">
        <v>35</v>
      </c>
      <c r="S10" s="25">
        <f>SUM(S4:S7)</f>
        <v>78</v>
      </c>
      <c r="T10" s="25">
        <f>SUM(T4:T7)</f>
        <v>369</v>
      </c>
      <c r="U10" s="25">
        <f>SUM(U4:U7)</f>
        <v>21</v>
      </c>
      <c r="V10" s="25">
        <f>SUM(V4:V7)</f>
        <v>468</v>
      </c>
    </row>
    <row r="12" spans="1:22" ht="45" x14ac:dyDescent="0.2">
      <c r="B12" s="64" t="s">
        <v>73</v>
      </c>
      <c r="C12" s="64" t="s">
        <v>18</v>
      </c>
      <c r="D12" s="64" t="s">
        <v>19</v>
      </c>
      <c r="E12" s="64" t="s">
        <v>94</v>
      </c>
      <c r="J12" s="64" t="s">
        <v>73</v>
      </c>
      <c r="K12" s="64" t="s">
        <v>18</v>
      </c>
      <c r="L12" s="64" t="s">
        <v>19</v>
      </c>
      <c r="M12" s="64" t="s">
        <v>94</v>
      </c>
      <c r="R12" s="64" t="s">
        <v>73</v>
      </c>
      <c r="S12" s="64" t="s">
        <v>18</v>
      </c>
      <c r="T12" s="64" t="s">
        <v>19</v>
      </c>
      <c r="U12" s="64" t="s">
        <v>94</v>
      </c>
    </row>
    <row r="13" spans="1:22" x14ac:dyDescent="0.2">
      <c r="B13" s="1" t="s">
        <v>71</v>
      </c>
      <c r="C13" s="7">
        <f>IFERROR(C4/C$9,"")</f>
        <v>1.0060362173038229E-2</v>
      </c>
      <c r="D13" s="7">
        <f>IFERROR(D4/D$9,"")</f>
        <v>5.5745164960182024E-2</v>
      </c>
      <c r="E13" s="7" t="str">
        <f>IFERROR(E4/E$9,"")</f>
        <v/>
      </c>
      <c r="J13" s="1" t="s">
        <v>71</v>
      </c>
      <c r="K13" s="7">
        <f>IFERROR(K4/K$9,"")</f>
        <v>5.0825921219822112E-3</v>
      </c>
      <c r="L13" s="7">
        <f>IFERROR(L4/L$9,"")</f>
        <v>2.4940617577197149E-2</v>
      </c>
      <c r="M13" s="7">
        <f>IFERROR(M4/M$9,"")</f>
        <v>7.7821011673151752E-3</v>
      </c>
      <c r="R13" s="1" t="s">
        <v>71</v>
      </c>
      <c r="S13" s="7" t="str">
        <f>IFERROR(S4/S$9,"")</f>
        <v/>
      </c>
      <c r="T13" s="7">
        <f>IFERROR(T4/T$9,"")</f>
        <v>2.0833333333333332E-2</v>
      </c>
      <c r="U13" s="7" t="str">
        <f>IFERROR(U4/U$9,"")</f>
        <v/>
      </c>
    </row>
    <row r="14" spans="1:22" x14ac:dyDescent="0.2">
      <c r="B14" s="1" t="s">
        <v>2</v>
      </c>
      <c r="C14" s="7">
        <f t="shared" ref="C14:E17" si="0">IFERROR(C5/C$9,"")</f>
        <v>2.4144869215291749E-2</v>
      </c>
      <c r="D14" s="7">
        <f t="shared" si="0"/>
        <v>3.7542662116040959E-2</v>
      </c>
      <c r="E14" s="7">
        <f t="shared" si="0"/>
        <v>4.2372881355932202E-2</v>
      </c>
      <c r="J14" s="1" t="s">
        <v>2</v>
      </c>
      <c r="K14" s="7">
        <f t="shared" ref="K14:M17" si="1">IFERROR(K5/K$9,"")</f>
        <v>8.8945362134688691E-3</v>
      </c>
      <c r="L14" s="7">
        <f t="shared" si="1"/>
        <v>2.1971496437054632E-2</v>
      </c>
      <c r="M14" s="7" t="str">
        <f t="shared" si="1"/>
        <v/>
      </c>
      <c r="R14" s="1" t="s">
        <v>2</v>
      </c>
      <c r="S14" s="7" t="str">
        <f t="shared" ref="S14:U17" si="2">IFERROR(S5/S$9,"")</f>
        <v/>
      </c>
      <c r="T14" s="7">
        <f t="shared" si="2"/>
        <v>2.4305555555555556E-2</v>
      </c>
      <c r="U14" s="7" t="str">
        <f t="shared" si="2"/>
        <v/>
      </c>
    </row>
    <row r="15" spans="1:22" x14ac:dyDescent="0.2">
      <c r="B15" s="1" t="s">
        <v>3</v>
      </c>
      <c r="C15" s="7">
        <f t="shared" si="0"/>
        <v>0.1006036217303823</v>
      </c>
      <c r="D15" s="7">
        <f t="shared" si="0"/>
        <v>0.12741751990898748</v>
      </c>
      <c r="E15" s="7">
        <f t="shared" si="0"/>
        <v>0.11864406779661017</v>
      </c>
      <c r="J15" s="1" t="s">
        <v>3</v>
      </c>
      <c r="K15" s="7">
        <f t="shared" si="1"/>
        <v>5.273189326556544E-2</v>
      </c>
      <c r="L15" s="7">
        <f t="shared" si="1"/>
        <v>8.7885985748218529E-2</v>
      </c>
      <c r="M15" s="7">
        <f t="shared" si="1"/>
        <v>5.0583657587548639E-2</v>
      </c>
      <c r="R15" s="1" t="s">
        <v>3</v>
      </c>
      <c r="S15" s="7">
        <f t="shared" si="2"/>
        <v>6.1224489795918366E-2</v>
      </c>
      <c r="T15" s="7">
        <f t="shared" si="2"/>
        <v>0.10069444444444445</v>
      </c>
      <c r="U15" s="7" t="str">
        <f t="shared" si="2"/>
        <v/>
      </c>
    </row>
    <row r="16" spans="1:22" x14ac:dyDescent="0.2">
      <c r="B16" s="1" t="s">
        <v>4</v>
      </c>
      <c r="C16" s="7">
        <f t="shared" si="0"/>
        <v>0.26358148893360162</v>
      </c>
      <c r="D16" s="7">
        <f t="shared" si="0"/>
        <v>0.33674630261660976</v>
      </c>
      <c r="E16" s="7">
        <f t="shared" si="0"/>
        <v>0.33898305084745761</v>
      </c>
      <c r="J16" s="1" t="s">
        <v>4</v>
      </c>
      <c r="K16" s="7">
        <f t="shared" si="1"/>
        <v>0.17217280813214739</v>
      </c>
      <c r="L16" s="7">
        <f t="shared" si="1"/>
        <v>0.21496437054631828</v>
      </c>
      <c r="M16" s="7">
        <f t="shared" si="1"/>
        <v>0.19844357976653695</v>
      </c>
      <c r="R16" s="1" t="s">
        <v>4</v>
      </c>
      <c r="S16" s="7">
        <f t="shared" si="2"/>
        <v>0.20408163265306123</v>
      </c>
      <c r="T16" s="7">
        <f t="shared" si="2"/>
        <v>0.28125</v>
      </c>
      <c r="U16" s="7">
        <f t="shared" si="2"/>
        <v>0.25</v>
      </c>
    </row>
    <row r="17" spans="2:21" x14ac:dyDescent="0.2">
      <c r="B17" s="1" t="s">
        <v>5</v>
      </c>
      <c r="C17" s="7">
        <f t="shared" si="0"/>
        <v>0.60160965794768617</v>
      </c>
      <c r="D17" s="7">
        <f t="shared" si="0"/>
        <v>0.44254835039817975</v>
      </c>
      <c r="E17" s="7">
        <f t="shared" si="0"/>
        <v>0.5</v>
      </c>
      <c r="J17" s="1" t="s">
        <v>5</v>
      </c>
      <c r="K17" s="7">
        <f t="shared" si="1"/>
        <v>0.76111817026683604</v>
      </c>
      <c r="L17" s="7">
        <f t="shared" si="1"/>
        <v>0.6502375296912114</v>
      </c>
      <c r="M17" s="7">
        <f t="shared" si="1"/>
        <v>0.74319066147859925</v>
      </c>
      <c r="R17" s="1" t="s">
        <v>5</v>
      </c>
      <c r="S17" s="7">
        <f t="shared" si="2"/>
        <v>0.73469387755102045</v>
      </c>
      <c r="T17" s="7">
        <f t="shared" si="2"/>
        <v>0.57291666666666663</v>
      </c>
      <c r="U17" s="7">
        <f t="shared" si="2"/>
        <v>0.75</v>
      </c>
    </row>
    <row r="18" spans="2:21" ht="15" thickBot="1" x14ac:dyDescent="0.25">
      <c r="B18" s="2" t="s">
        <v>6</v>
      </c>
      <c r="C18" s="8">
        <f>SUM(C13:C17)</f>
        <v>1</v>
      </c>
      <c r="D18" s="8">
        <f>SUM(D13:D17)</f>
        <v>1</v>
      </c>
      <c r="E18" s="8">
        <f>SUM(E13:E17)</f>
        <v>1</v>
      </c>
      <c r="J18" s="2" t="s">
        <v>6</v>
      </c>
      <c r="K18" s="8">
        <f>SUM(K13:K17)</f>
        <v>1</v>
      </c>
      <c r="L18" s="8">
        <f>SUM(L13:L17)</f>
        <v>1</v>
      </c>
      <c r="M18" s="8">
        <f>SUM(M13:M17)</f>
        <v>1</v>
      </c>
      <c r="R18" s="2" t="s">
        <v>6</v>
      </c>
      <c r="S18" s="8">
        <f>SUM(S13:S17)</f>
        <v>1</v>
      </c>
      <c r="T18" s="8">
        <f>SUM(T13:T17)</f>
        <v>1</v>
      </c>
      <c r="U18" s="8">
        <f>SUM(U13:U17)</f>
        <v>1</v>
      </c>
    </row>
    <row r="19" spans="2:21" ht="15" thickBot="1" x14ac:dyDescent="0.25">
      <c r="B19" s="51" t="s">
        <v>61</v>
      </c>
      <c r="J19" s="51" t="s">
        <v>63</v>
      </c>
      <c r="R19" s="51" t="s">
        <v>62</v>
      </c>
    </row>
    <row r="20" spans="2:21" ht="45" x14ac:dyDescent="0.2">
      <c r="B20" s="60" t="s">
        <v>73</v>
      </c>
      <c r="C20" s="61" t="s">
        <v>18</v>
      </c>
      <c r="D20" s="61" t="s">
        <v>19</v>
      </c>
      <c r="E20" s="62" t="s">
        <v>94</v>
      </c>
      <c r="J20" s="60" t="s">
        <v>73</v>
      </c>
      <c r="K20" s="61" t="s">
        <v>18</v>
      </c>
      <c r="L20" s="61" t="s">
        <v>19</v>
      </c>
      <c r="M20" s="62" t="s">
        <v>94</v>
      </c>
      <c r="R20" s="60" t="s">
        <v>73</v>
      </c>
      <c r="S20" s="61" t="s">
        <v>18</v>
      </c>
      <c r="T20" s="61" t="s">
        <v>19</v>
      </c>
      <c r="U20" s="62" t="s">
        <v>94</v>
      </c>
    </row>
    <row r="21" spans="2:21" x14ac:dyDescent="0.2">
      <c r="B21" s="31" t="s">
        <v>71</v>
      </c>
      <c r="C21" s="32">
        <f>IFERROR(C4/$F4,"")</f>
        <v>9.2592592592592587E-2</v>
      </c>
      <c r="D21" s="32">
        <f>IFERROR(D4/$F4,"")</f>
        <v>0.90740740740740744</v>
      </c>
      <c r="E21" s="33" t="str">
        <f>IFERROR(E4/$F4,"")</f>
        <v/>
      </c>
      <c r="J21" s="31" t="s">
        <v>71</v>
      </c>
      <c r="K21" s="32">
        <f>IFERROR(K4/$N4,"")</f>
        <v>0.15094339622641509</v>
      </c>
      <c r="L21" s="32">
        <f>IFERROR(L4/$N4,"")</f>
        <v>0.79245283018867929</v>
      </c>
      <c r="M21" s="33">
        <f>IFERROR(M4/$N4,"")</f>
        <v>3.7735849056603772E-2</v>
      </c>
      <c r="R21" s="31" t="s">
        <v>71</v>
      </c>
      <c r="S21" s="32" t="str">
        <f>IFERROR(S4/$V4,"")</f>
        <v/>
      </c>
      <c r="T21" s="32">
        <f>IFERROR(T4/$V4,"")</f>
        <v>1</v>
      </c>
      <c r="U21" s="33" t="str">
        <f>IFERROR(U4/$V4,"")</f>
        <v/>
      </c>
    </row>
    <row r="22" spans="2:21" x14ac:dyDescent="0.2">
      <c r="B22" s="31" t="s">
        <v>2</v>
      </c>
      <c r="C22" s="32">
        <f t="shared" ref="C22:E24" si="3">IFERROR(C5/$F5,"")</f>
        <v>0.24</v>
      </c>
      <c r="D22" s="32">
        <f t="shared" si="3"/>
        <v>0.66</v>
      </c>
      <c r="E22" s="33">
        <f t="shared" si="3"/>
        <v>0.1</v>
      </c>
      <c r="J22" s="31" t="s">
        <v>2</v>
      </c>
      <c r="K22" s="32">
        <f t="shared" ref="K22:M24" si="4">IFERROR(K5/$N5,"")</f>
        <v>0.27450980392156865</v>
      </c>
      <c r="L22" s="32">
        <f t="shared" si="4"/>
        <v>0.72549019607843135</v>
      </c>
      <c r="M22" s="33" t="str">
        <f t="shared" si="4"/>
        <v/>
      </c>
      <c r="R22" s="31" t="s">
        <v>2</v>
      </c>
      <c r="S22" s="32" t="str">
        <f t="shared" ref="S22:U24" si="5">IFERROR(S5/$V5,"")</f>
        <v/>
      </c>
      <c r="T22" s="32">
        <f t="shared" si="5"/>
        <v>1</v>
      </c>
      <c r="U22" s="33" t="str">
        <f t="shared" si="5"/>
        <v/>
      </c>
    </row>
    <row r="23" spans="2:21" x14ac:dyDescent="0.2">
      <c r="B23" s="31" t="s">
        <v>3</v>
      </c>
      <c r="C23" s="32">
        <f t="shared" si="3"/>
        <v>0.2824858757062147</v>
      </c>
      <c r="D23" s="32">
        <f t="shared" si="3"/>
        <v>0.63276836158192096</v>
      </c>
      <c r="E23" s="33">
        <f t="shared" si="3"/>
        <v>7.909604519774012E-2</v>
      </c>
      <c r="J23" s="31" t="s">
        <v>3</v>
      </c>
      <c r="K23" s="32">
        <f t="shared" si="4"/>
        <v>0.3401639344262295</v>
      </c>
      <c r="L23" s="32">
        <f t="shared" si="4"/>
        <v>0.60655737704918034</v>
      </c>
      <c r="M23" s="33">
        <f t="shared" si="4"/>
        <v>5.3278688524590161E-2</v>
      </c>
      <c r="R23" s="31" t="s">
        <v>3</v>
      </c>
      <c r="S23" s="32">
        <f t="shared" si="5"/>
        <v>0.17142857142857143</v>
      </c>
      <c r="T23" s="32">
        <f t="shared" si="5"/>
        <v>0.82857142857142863</v>
      </c>
      <c r="U23" s="33" t="str">
        <f t="shared" si="5"/>
        <v/>
      </c>
    </row>
    <row r="24" spans="2:21" x14ac:dyDescent="0.2">
      <c r="B24" s="31" t="s">
        <v>4</v>
      </c>
      <c r="C24" s="32">
        <f t="shared" si="3"/>
        <v>0.28051391862955033</v>
      </c>
      <c r="D24" s="32">
        <f t="shared" si="3"/>
        <v>0.63383297644539616</v>
      </c>
      <c r="E24" s="33">
        <f t="shared" si="3"/>
        <v>8.5653104925053528E-2</v>
      </c>
      <c r="J24" s="31" t="s">
        <v>4</v>
      </c>
      <c r="K24" s="32">
        <f t="shared" si="4"/>
        <v>0.39619883040935672</v>
      </c>
      <c r="L24" s="32">
        <f t="shared" si="4"/>
        <v>0.5292397660818714</v>
      </c>
      <c r="M24" s="33">
        <f t="shared" si="4"/>
        <v>7.4561403508771926E-2</v>
      </c>
      <c r="R24" s="31" t="s">
        <v>4</v>
      </c>
      <c r="S24" s="32">
        <f t="shared" si="5"/>
        <v>0.18518518518518517</v>
      </c>
      <c r="T24" s="32">
        <f t="shared" si="5"/>
        <v>0.75</v>
      </c>
      <c r="U24" s="33">
        <f t="shared" si="5"/>
        <v>6.4814814814814811E-2</v>
      </c>
    </row>
    <row r="25" spans="2:21" x14ac:dyDescent="0.2">
      <c r="B25" s="31" t="s">
        <v>5</v>
      </c>
      <c r="C25" s="32">
        <f>IFERROR(C10/$F10,"")</f>
        <v>0.26470588235294118</v>
      </c>
      <c r="D25" s="32">
        <f>IFERROR(D10/$F10,"")</f>
        <v>0.65508021390374327</v>
      </c>
      <c r="E25" s="33">
        <f>IFERROR(E10/$F10,"")</f>
        <v>7.8877005347593579E-2</v>
      </c>
      <c r="J25" s="31" t="s">
        <v>28</v>
      </c>
      <c r="K25" s="32">
        <f>IFERROR(K10/$N10,"")</f>
        <v>0.36434108527131781</v>
      </c>
      <c r="L25" s="32">
        <f>IFERROR(L10/$N10,"")</f>
        <v>0.57073643410852715</v>
      </c>
      <c r="M25" s="33">
        <f>IFERROR(M10/$N10,"")</f>
        <v>6.3953488372093026E-2</v>
      </c>
      <c r="R25" s="31" t="s">
        <v>28</v>
      </c>
      <c r="S25" s="32">
        <f>IFERROR(S10/$V10,"")</f>
        <v>0.16666666666666666</v>
      </c>
      <c r="T25" s="32">
        <f>IFERROR(T10/$V10,"")</f>
        <v>0.78846153846153844</v>
      </c>
      <c r="U25" s="33">
        <f>IFERROR(U10/$V10,"")</f>
        <v>4.4871794871794872E-2</v>
      </c>
    </row>
    <row r="26" spans="2:21" x14ac:dyDescent="0.2">
      <c r="B26" s="31" t="s">
        <v>5</v>
      </c>
      <c r="C26" s="32">
        <f t="shared" ref="C26:E27" si="6">IFERROR(C8/$F8,"")</f>
        <v>0.3997326203208556</v>
      </c>
      <c r="D26" s="32">
        <f t="shared" si="6"/>
        <v>0.52005347593582885</v>
      </c>
      <c r="E26" s="33">
        <f t="shared" si="6"/>
        <v>7.8877005347593579E-2</v>
      </c>
      <c r="J26" s="31" t="s">
        <v>5</v>
      </c>
      <c r="K26" s="32">
        <f t="shared" ref="K26:M27" si="7">IFERROR(K8/$N8,"")</f>
        <v>0.48228663446054748</v>
      </c>
      <c r="L26" s="32">
        <f t="shared" si="7"/>
        <v>0.44082125603864736</v>
      </c>
      <c r="M26" s="33">
        <f t="shared" si="7"/>
        <v>7.6892109500805148E-2</v>
      </c>
      <c r="R26" s="31" t="s">
        <v>5</v>
      </c>
      <c r="S26" s="32">
        <f t="shared" ref="S26:U27" si="8">IFERROR(S8/$V8,"")</f>
        <v>0.28015564202334631</v>
      </c>
      <c r="T26" s="32">
        <f t="shared" si="8"/>
        <v>0.642023346303502</v>
      </c>
      <c r="U26" s="33">
        <f t="shared" si="8"/>
        <v>8.171206225680934E-2</v>
      </c>
    </row>
    <row r="27" spans="2:21" ht="15" thickBot="1" x14ac:dyDescent="0.25">
      <c r="B27" s="34" t="s">
        <v>29</v>
      </c>
      <c r="C27" s="35">
        <f t="shared" si="6"/>
        <v>0.33221925133689839</v>
      </c>
      <c r="D27" s="35">
        <f t="shared" si="6"/>
        <v>0.58756684491978606</v>
      </c>
      <c r="E27" s="36">
        <f t="shared" si="6"/>
        <v>7.8877005347593579E-2</v>
      </c>
      <c r="J27" s="34" t="s">
        <v>29</v>
      </c>
      <c r="K27" s="35">
        <f t="shared" si="7"/>
        <v>0.44766780432309444</v>
      </c>
      <c r="L27" s="35">
        <f t="shared" si="7"/>
        <v>0.47895335608646189</v>
      </c>
      <c r="M27" s="36">
        <f t="shared" si="7"/>
        <v>7.3094425483503978E-2</v>
      </c>
      <c r="R27" s="34" t="s">
        <v>29</v>
      </c>
      <c r="S27" s="35">
        <f t="shared" si="8"/>
        <v>0.23728813559322035</v>
      </c>
      <c r="T27" s="35">
        <f t="shared" si="8"/>
        <v>0.69733656174334135</v>
      </c>
      <c r="U27" s="36">
        <f t="shared" si="8"/>
        <v>6.7796610169491525E-2</v>
      </c>
    </row>
    <row r="29" spans="2:21" x14ac:dyDescent="0.2">
      <c r="B29" s="66" t="s">
        <v>89</v>
      </c>
    </row>
  </sheetData>
  <conditionalFormatting sqref="C13:E17">
    <cfRule type="colorScale" priority="3">
      <colorScale>
        <cfvo type="min"/>
        <cfvo type="max"/>
        <color rgb="FFFCFCFF"/>
        <color rgb="FF63BE7B"/>
      </colorScale>
    </cfRule>
  </conditionalFormatting>
  <conditionalFormatting sqref="K13:M17">
    <cfRule type="colorScale" priority="2">
      <colorScale>
        <cfvo type="min"/>
        <cfvo type="max"/>
        <color rgb="FFFCFCFF"/>
        <color rgb="FF63BE7B"/>
      </colorScale>
    </cfRule>
  </conditionalFormatting>
  <conditionalFormatting sqref="S13:U17">
    <cfRule type="colorScale" priority="1">
      <colorScale>
        <cfvo type="min"/>
        <cfvo type="max"/>
        <color rgb="FFFCFCFF"/>
        <color rgb="FF63BE7B"/>
      </colorScale>
    </cfRule>
  </conditionalFormatting>
  <conditionalFormatting sqref="C21:E27">
    <cfRule type="colorScale" priority="4">
      <colorScale>
        <cfvo type="min"/>
        <cfvo type="max"/>
        <color rgb="FFFCFCFF"/>
        <color rgb="FF63BE7B"/>
      </colorScale>
    </cfRule>
  </conditionalFormatting>
  <conditionalFormatting sqref="K21:M27">
    <cfRule type="colorScale" priority="5">
      <colorScale>
        <cfvo type="min"/>
        <cfvo type="max"/>
        <color rgb="FFFCFCFF"/>
        <color rgb="FF63BE7B"/>
      </colorScale>
    </cfRule>
  </conditionalFormatting>
  <conditionalFormatting sqref="S21:U27">
    <cfRule type="colorScale" priority="6">
      <colorScale>
        <cfvo type="min"/>
        <cfvo type="max"/>
        <color rgb="FFFCFCFF"/>
        <color rgb="FF63BE7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0.39997558519241921"/>
  </sheetPr>
  <dimension ref="A1:AC35"/>
  <sheetViews>
    <sheetView showGridLines="0" workbookViewId="0">
      <selection sqref="A1:AC35"/>
    </sheetView>
  </sheetViews>
  <sheetFormatPr baseColWidth="10" defaultColWidth="8.83203125" defaultRowHeight="14" x14ac:dyDescent="0.2"/>
  <sheetData>
    <row r="1" spans="1:29" ht="15" customHeight="1" x14ac:dyDescent="0.2">
      <c r="A1" s="73" t="s">
        <v>27</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pans="1:29" x14ac:dyDescent="0.2">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row>
    <row r="3" spans="1:29" x14ac:dyDescent="0.2">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row>
    <row r="4" spans="1:29" x14ac:dyDescent="0.2">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row>
    <row r="5" spans="1:29" x14ac:dyDescent="0.2">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row>
    <row r="6" spans="1:29" x14ac:dyDescent="0.2">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row>
    <row r="7" spans="1:29" x14ac:dyDescent="0.2">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row>
    <row r="8" spans="1:29" x14ac:dyDescent="0.2">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row>
    <row r="9" spans="1:29" x14ac:dyDescent="0.2">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row>
    <row r="10" spans="1:29" x14ac:dyDescent="0.2">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row>
    <row r="11" spans="1:29" x14ac:dyDescent="0.2">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row>
    <row r="12" spans="1:29" x14ac:dyDescent="0.2">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row>
    <row r="13" spans="1:29" x14ac:dyDescent="0.2">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row>
    <row r="14" spans="1:29" x14ac:dyDescent="0.2">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row>
    <row r="15" spans="1:29" x14ac:dyDescent="0.2">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row>
    <row r="16" spans="1:29" x14ac:dyDescent="0.2">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row>
    <row r="17" spans="1:29" x14ac:dyDescent="0.2">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row>
    <row r="18" spans="1:29" x14ac:dyDescent="0.2">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row>
    <row r="19" spans="1:29" x14ac:dyDescent="0.2">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row>
    <row r="20" spans="1:29" x14ac:dyDescent="0.2">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row>
    <row r="21" spans="1:29" x14ac:dyDescent="0.2">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row>
    <row r="22" spans="1:29" x14ac:dyDescent="0.2">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row>
    <row r="23" spans="1:29" x14ac:dyDescent="0.2">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row>
    <row r="24" spans="1:29" x14ac:dyDescent="0.2">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row>
    <row r="25" spans="1:29" x14ac:dyDescent="0.2">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row>
    <row r="26" spans="1:29" x14ac:dyDescent="0.2">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row>
    <row r="27" spans="1:29" x14ac:dyDescent="0.2">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row>
    <row r="28" spans="1:29" x14ac:dyDescent="0.2">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row>
    <row r="29" spans="1:29" x14ac:dyDescent="0.2">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row>
    <row r="30" spans="1:29" x14ac:dyDescent="0.2">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row>
    <row r="31" spans="1:29" x14ac:dyDescent="0.2">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row>
    <row r="32" spans="1:29" x14ac:dyDescent="0.2">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row>
    <row r="33" spans="1:29" x14ac:dyDescent="0.2">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row>
    <row r="34" spans="1:29" x14ac:dyDescent="0.2">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row>
    <row r="35" spans="1:29" x14ac:dyDescent="0.2">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row>
  </sheetData>
  <mergeCells count="1">
    <mergeCell ref="A1:AC35"/>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3DACE-B4A3-4D2A-A59E-30BC7C1823EC}">
  <sheetPr codeName="Sheet14">
    <tabColor theme="7" tint="0.79998168889431442"/>
  </sheetPr>
  <dimension ref="B1:N27"/>
  <sheetViews>
    <sheetView zoomScale="220" zoomScaleNormal="70" workbookViewId="0">
      <selection activeCell="F19" sqref="F19"/>
    </sheetView>
  </sheetViews>
  <sheetFormatPr baseColWidth="10" defaultColWidth="7.6640625" defaultRowHeight="14" x14ac:dyDescent="0.2"/>
  <cols>
    <col min="2" max="2" width="16.5" bestFit="1" customWidth="1"/>
    <col min="3" max="6" width="16.1640625" customWidth="1"/>
    <col min="7" max="7" width="5.1640625" customWidth="1"/>
    <col min="8" max="8" width="4.6640625" customWidth="1"/>
    <col min="10" max="10" width="16.5" bestFit="1" customWidth="1"/>
    <col min="11" max="14" width="16.1640625" customWidth="1"/>
    <col min="15" max="15" width="5.6640625" customWidth="1"/>
    <col min="16" max="16" width="3.6640625" customWidth="1"/>
  </cols>
  <sheetData>
    <row r="1" spans="2:14" x14ac:dyDescent="0.2">
      <c r="B1" s="16" t="s">
        <v>91</v>
      </c>
      <c r="C1" s="16" t="s">
        <v>93</v>
      </c>
      <c r="J1" s="16" t="s">
        <v>91</v>
      </c>
      <c r="K1" s="16" t="s">
        <v>92</v>
      </c>
    </row>
    <row r="2" spans="2:14" x14ac:dyDescent="0.2">
      <c r="B2" s="9"/>
      <c r="C2" s="9" t="s">
        <v>98</v>
      </c>
      <c r="D2" s="9"/>
      <c r="E2" s="9"/>
      <c r="F2" s="9"/>
      <c r="J2" s="9"/>
      <c r="K2" s="9" t="s">
        <v>98</v>
      </c>
      <c r="L2" s="9"/>
      <c r="M2" s="9"/>
      <c r="N2" s="9"/>
    </row>
    <row r="3" spans="2:14" ht="45" x14ac:dyDescent="0.2">
      <c r="B3" s="64" t="s">
        <v>73</v>
      </c>
      <c r="C3" s="64" t="s">
        <v>18</v>
      </c>
      <c r="D3" s="64" t="s">
        <v>19</v>
      </c>
      <c r="E3" s="64" t="s">
        <v>94</v>
      </c>
      <c r="F3" s="63" t="s">
        <v>6</v>
      </c>
      <c r="J3" s="64" t="s">
        <v>73</v>
      </c>
      <c r="K3" s="64" t="s">
        <v>18</v>
      </c>
      <c r="L3" s="64" t="s">
        <v>19</v>
      </c>
      <c r="M3" s="64" t="s">
        <v>94</v>
      </c>
      <c r="N3" s="63" t="s">
        <v>6</v>
      </c>
    </row>
    <row r="4" spans="2:14" x14ac:dyDescent="0.2">
      <c r="B4" s="1" t="s">
        <v>71</v>
      </c>
      <c r="C4" s="5">
        <v>6</v>
      </c>
      <c r="D4" s="5">
        <v>66</v>
      </c>
      <c r="E4" s="5" t="s">
        <v>20</v>
      </c>
      <c r="F4" s="5">
        <v>72</v>
      </c>
      <c r="J4" s="1" t="s">
        <v>71</v>
      </c>
      <c r="K4" s="5">
        <v>30</v>
      </c>
      <c r="L4" s="5">
        <v>228</v>
      </c>
      <c r="M4" s="5">
        <v>9</v>
      </c>
      <c r="N4" s="5">
        <v>267</v>
      </c>
    </row>
    <row r="5" spans="2:14" x14ac:dyDescent="0.2">
      <c r="B5" s="1" t="s">
        <v>2</v>
      </c>
      <c r="C5" s="5">
        <v>12</v>
      </c>
      <c r="D5" s="5">
        <v>39</v>
      </c>
      <c r="E5" s="5" t="s">
        <v>20</v>
      </c>
      <c r="F5" s="5">
        <v>51</v>
      </c>
      <c r="J5" s="1" t="s">
        <v>2</v>
      </c>
      <c r="K5" s="5">
        <v>69</v>
      </c>
      <c r="L5" s="5">
        <v>192</v>
      </c>
      <c r="M5" s="5">
        <v>18</v>
      </c>
      <c r="N5" s="5">
        <v>276</v>
      </c>
    </row>
    <row r="6" spans="2:14" x14ac:dyDescent="0.2">
      <c r="B6" s="1" t="s">
        <v>3</v>
      </c>
      <c r="C6" s="5">
        <v>84</v>
      </c>
      <c r="D6" s="5">
        <v>159</v>
      </c>
      <c r="E6" s="5">
        <v>18</v>
      </c>
      <c r="F6" s="5">
        <v>264</v>
      </c>
      <c r="J6" s="1" t="s">
        <v>3</v>
      </c>
      <c r="K6" s="5">
        <v>336</v>
      </c>
      <c r="L6" s="5">
        <v>711</v>
      </c>
      <c r="M6" s="5">
        <v>69</v>
      </c>
      <c r="N6" s="5">
        <v>1116</v>
      </c>
    </row>
    <row r="7" spans="2:14" x14ac:dyDescent="0.2">
      <c r="B7" s="1" t="s">
        <v>4</v>
      </c>
      <c r="C7" s="5">
        <v>288</v>
      </c>
      <c r="D7" s="5">
        <v>477</v>
      </c>
      <c r="E7" s="5">
        <v>72</v>
      </c>
      <c r="F7" s="5">
        <v>840</v>
      </c>
      <c r="J7" s="1" t="s">
        <v>4</v>
      </c>
      <c r="K7" s="5">
        <v>975</v>
      </c>
      <c r="L7" s="5">
        <v>1740</v>
      </c>
      <c r="M7" s="5">
        <v>219</v>
      </c>
      <c r="N7" s="5">
        <v>2937</v>
      </c>
    </row>
    <row r="8" spans="2:14" x14ac:dyDescent="0.2">
      <c r="B8" s="1" t="s">
        <v>5</v>
      </c>
      <c r="C8" s="5">
        <v>930</v>
      </c>
      <c r="D8" s="5">
        <v>984</v>
      </c>
      <c r="E8" s="5">
        <v>192</v>
      </c>
      <c r="F8" s="5">
        <v>2106</v>
      </c>
      <c r="J8" s="1" t="s">
        <v>5</v>
      </c>
      <c r="K8" s="5">
        <v>3777</v>
      </c>
      <c r="L8" s="5">
        <v>3960</v>
      </c>
      <c r="M8" s="5">
        <v>621</v>
      </c>
      <c r="N8" s="5">
        <v>8358</v>
      </c>
    </row>
    <row r="9" spans="2:14" x14ac:dyDescent="0.2">
      <c r="B9" s="2" t="s">
        <v>6</v>
      </c>
      <c r="C9" s="6">
        <v>1320</v>
      </c>
      <c r="D9" s="6">
        <v>1725</v>
      </c>
      <c r="E9" s="6">
        <v>282</v>
      </c>
      <c r="F9" s="6">
        <v>3333</v>
      </c>
      <c r="J9" s="2" t="s">
        <v>6</v>
      </c>
      <c r="K9" s="6">
        <v>5187</v>
      </c>
      <c r="L9" s="6">
        <v>6831</v>
      </c>
      <c r="M9" s="6">
        <v>936</v>
      </c>
      <c r="N9" s="6">
        <v>12954</v>
      </c>
    </row>
    <row r="10" spans="2:14" x14ac:dyDescent="0.2">
      <c r="B10" s="40" t="s">
        <v>35</v>
      </c>
      <c r="C10" s="25">
        <v>390</v>
      </c>
      <c r="D10" s="25">
        <v>741</v>
      </c>
      <c r="E10" s="25">
        <v>90</v>
      </c>
      <c r="F10" s="25">
        <v>1227</v>
      </c>
      <c r="J10" s="40" t="s">
        <v>35</v>
      </c>
      <c r="K10" s="25">
        <v>1410</v>
      </c>
      <c r="L10" s="25">
        <v>2871</v>
      </c>
      <c r="M10" s="25">
        <v>315</v>
      </c>
      <c r="N10" s="25">
        <v>4596</v>
      </c>
    </row>
    <row r="12" spans="2:14" ht="45" x14ac:dyDescent="0.2">
      <c r="B12" s="64" t="s">
        <v>73</v>
      </c>
      <c r="C12" s="64" t="s">
        <v>18</v>
      </c>
      <c r="D12" s="64" t="s">
        <v>19</v>
      </c>
      <c r="E12" s="64" t="s">
        <v>94</v>
      </c>
      <c r="J12" s="64" t="s">
        <v>73</v>
      </c>
      <c r="K12" s="64" t="s">
        <v>18</v>
      </c>
      <c r="L12" s="64" t="s">
        <v>19</v>
      </c>
      <c r="M12" s="64" t="s">
        <v>94</v>
      </c>
    </row>
    <row r="13" spans="2:14" x14ac:dyDescent="0.2">
      <c r="B13" s="1" t="s">
        <v>71</v>
      </c>
      <c r="C13" s="7">
        <f>IFERROR(C4/C$9,"")</f>
        <v>4.5454545454545452E-3</v>
      </c>
      <c r="D13" s="7">
        <f t="shared" ref="D13:E13" si="0">IFERROR(D4/D$9,"")</f>
        <v>3.826086956521739E-2</v>
      </c>
      <c r="E13" s="7" t="str">
        <f t="shared" si="0"/>
        <v/>
      </c>
      <c r="J13" s="1" t="s">
        <v>71</v>
      </c>
      <c r="K13" s="7">
        <f>IFERROR(K4/K$9,"")</f>
        <v>5.7836899942163098E-3</v>
      </c>
      <c r="L13" s="7">
        <f t="shared" ref="L13:M13" si="1">IFERROR(L4/L$9,"")</f>
        <v>3.337725076855512E-2</v>
      </c>
      <c r="M13" s="7">
        <f t="shared" si="1"/>
        <v>9.6153846153846159E-3</v>
      </c>
    </row>
    <row r="14" spans="2:14" x14ac:dyDescent="0.2">
      <c r="B14" s="1" t="s">
        <v>2</v>
      </c>
      <c r="C14" s="7">
        <f t="shared" ref="C14:E17" si="2">IFERROR(C5/C$9,"")</f>
        <v>9.0909090909090905E-3</v>
      </c>
      <c r="D14" s="7">
        <f t="shared" si="2"/>
        <v>2.2608695652173914E-2</v>
      </c>
      <c r="E14" s="7" t="str">
        <f t="shared" si="2"/>
        <v/>
      </c>
      <c r="J14" s="1" t="s">
        <v>2</v>
      </c>
      <c r="K14" s="7">
        <f t="shared" ref="K14:M17" si="3">IFERROR(K5/K$9,"")</f>
        <v>1.3302486986697512E-2</v>
      </c>
      <c r="L14" s="7">
        <f t="shared" si="3"/>
        <v>2.8107158541941152E-2</v>
      </c>
      <c r="M14" s="7">
        <f t="shared" si="3"/>
        <v>1.9230769230769232E-2</v>
      </c>
    </row>
    <row r="15" spans="2:14" x14ac:dyDescent="0.2">
      <c r="B15" s="1" t="s">
        <v>3</v>
      </c>
      <c r="C15" s="7">
        <f t="shared" si="2"/>
        <v>6.363636363636363E-2</v>
      </c>
      <c r="D15" s="7">
        <f t="shared" si="2"/>
        <v>9.2173913043478259E-2</v>
      </c>
      <c r="E15" s="7">
        <f t="shared" si="2"/>
        <v>6.3829787234042548E-2</v>
      </c>
      <c r="J15" s="1" t="s">
        <v>3</v>
      </c>
      <c r="K15" s="7">
        <f t="shared" si="3"/>
        <v>6.4777327935222673E-2</v>
      </c>
      <c r="L15" s="7">
        <f t="shared" si="3"/>
        <v>0.10408432147562582</v>
      </c>
      <c r="M15" s="7">
        <f t="shared" si="3"/>
        <v>7.371794871794872E-2</v>
      </c>
    </row>
    <row r="16" spans="2:14" x14ac:dyDescent="0.2">
      <c r="B16" s="1" t="s">
        <v>4</v>
      </c>
      <c r="C16" s="7">
        <f t="shared" si="2"/>
        <v>0.21818181818181817</v>
      </c>
      <c r="D16" s="7">
        <f t="shared" si="2"/>
        <v>0.27652173913043476</v>
      </c>
      <c r="E16" s="7">
        <f t="shared" si="2"/>
        <v>0.25531914893617019</v>
      </c>
      <c r="J16" s="1" t="s">
        <v>4</v>
      </c>
      <c r="K16" s="7">
        <f t="shared" si="3"/>
        <v>0.18796992481203006</v>
      </c>
      <c r="L16" s="7">
        <f t="shared" si="3"/>
        <v>0.25472112428634169</v>
      </c>
      <c r="M16" s="7">
        <f t="shared" si="3"/>
        <v>0.23397435897435898</v>
      </c>
    </row>
    <row r="17" spans="2:13" x14ac:dyDescent="0.2">
      <c r="B17" s="1" t="s">
        <v>5</v>
      </c>
      <c r="C17" s="7">
        <f t="shared" si="2"/>
        <v>0.70454545454545459</v>
      </c>
      <c r="D17" s="7">
        <f t="shared" si="2"/>
        <v>0.57043478260869562</v>
      </c>
      <c r="E17" s="7">
        <f t="shared" si="2"/>
        <v>0.68085106382978722</v>
      </c>
      <c r="J17" s="1" t="s">
        <v>5</v>
      </c>
      <c r="K17" s="7">
        <f t="shared" si="3"/>
        <v>0.7281665702718334</v>
      </c>
      <c r="L17" s="7">
        <f t="shared" si="3"/>
        <v>0.57971014492753625</v>
      </c>
      <c r="M17" s="7">
        <f t="shared" si="3"/>
        <v>0.66346153846153844</v>
      </c>
    </row>
    <row r="18" spans="2:13" ht="15" thickBot="1" x14ac:dyDescent="0.25">
      <c r="B18" s="2" t="s">
        <v>6</v>
      </c>
      <c r="C18" s="8">
        <f>SUM(C13:C17)</f>
        <v>1</v>
      </c>
      <c r="D18" s="8">
        <f>SUM(D13:D17)</f>
        <v>1</v>
      </c>
      <c r="E18" s="8">
        <f>SUM(E13:E17)</f>
        <v>1</v>
      </c>
      <c r="J18" s="2" t="s">
        <v>6</v>
      </c>
      <c r="K18" s="8">
        <f>SUM(K13:K17)</f>
        <v>1</v>
      </c>
      <c r="L18" s="8">
        <f>SUM(L13:L17)</f>
        <v>1</v>
      </c>
      <c r="M18" s="8">
        <f>SUM(M13:M17)</f>
        <v>1</v>
      </c>
    </row>
    <row r="19" spans="2:13" ht="15" thickBot="1" x14ac:dyDescent="0.25">
      <c r="B19" s="51" t="s">
        <v>64</v>
      </c>
      <c r="J19" s="51" t="s">
        <v>65</v>
      </c>
    </row>
    <row r="20" spans="2:13" ht="45" x14ac:dyDescent="0.2">
      <c r="B20" s="60" t="s">
        <v>73</v>
      </c>
      <c r="C20" s="61" t="s">
        <v>18</v>
      </c>
      <c r="D20" s="61" t="s">
        <v>19</v>
      </c>
      <c r="E20" s="62" t="s">
        <v>94</v>
      </c>
      <c r="J20" s="60" t="s">
        <v>73</v>
      </c>
      <c r="K20" s="61" t="s">
        <v>18</v>
      </c>
      <c r="L20" s="61" t="s">
        <v>19</v>
      </c>
      <c r="M20" s="62" t="s">
        <v>94</v>
      </c>
    </row>
    <row r="21" spans="2:13" x14ac:dyDescent="0.2">
      <c r="B21" s="31" t="s">
        <v>71</v>
      </c>
      <c r="C21" s="32">
        <f>IFERROR(C4/$F4,"")</f>
        <v>8.3333333333333329E-2</v>
      </c>
      <c r="D21" s="32">
        <f t="shared" ref="D21:E21" si="4">IFERROR(D4/$F4,"")</f>
        <v>0.91666666666666663</v>
      </c>
      <c r="E21" s="33" t="str">
        <f t="shared" si="4"/>
        <v/>
      </c>
      <c r="J21" s="31" t="s">
        <v>71</v>
      </c>
      <c r="K21" s="32">
        <f>IFERROR(K4/$N4,"")</f>
        <v>0.11235955056179775</v>
      </c>
      <c r="L21" s="32">
        <f t="shared" ref="L21:M21" si="5">IFERROR(L4/$N4,"")</f>
        <v>0.8539325842696629</v>
      </c>
      <c r="M21" s="33">
        <f t="shared" si="5"/>
        <v>3.3707865168539325E-2</v>
      </c>
    </row>
    <row r="22" spans="2:13" x14ac:dyDescent="0.2">
      <c r="B22" s="31" t="s">
        <v>2</v>
      </c>
      <c r="C22" s="32">
        <f t="shared" ref="C22:E25" si="6">IFERROR(C5/$F5,"")</f>
        <v>0.23529411764705882</v>
      </c>
      <c r="D22" s="32">
        <f t="shared" si="6"/>
        <v>0.76470588235294112</v>
      </c>
      <c r="E22" s="33" t="str">
        <f t="shared" si="6"/>
        <v/>
      </c>
      <c r="J22" s="31" t="s">
        <v>2</v>
      </c>
      <c r="K22" s="32">
        <f t="shared" ref="K22:M25" si="7">IFERROR(K5/$N5,"")</f>
        <v>0.25</v>
      </c>
      <c r="L22" s="32">
        <f t="shared" si="7"/>
        <v>0.69565217391304346</v>
      </c>
      <c r="M22" s="33">
        <f t="shared" si="7"/>
        <v>6.5217391304347824E-2</v>
      </c>
    </row>
    <row r="23" spans="2:13" x14ac:dyDescent="0.2">
      <c r="B23" s="31" t="s">
        <v>3</v>
      </c>
      <c r="C23" s="32">
        <f t="shared" si="6"/>
        <v>0.31818181818181818</v>
      </c>
      <c r="D23" s="32">
        <f t="shared" si="6"/>
        <v>0.60227272727272729</v>
      </c>
      <c r="E23" s="33">
        <f t="shared" si="6"/>
        <v>6.8181818181818177E-2</v>
      </c>
      <c r="J23" s="31" t="s">
        <v>3</v>
      </c>
      <c r="K23" s="32">
        <f t="shared" si="7"/>
        <v>0.30107526881720431</v>
      </c>
      <c r="L23" s="32">
        <f t="shared" si="7"/>
        <v>0.63709677419354838</v>
      </c>
      <c r="M23" s="33">
        <f t="shared" si="7"/>
        <v>6.1827956989247312E-2</v>
      </c>
    </row>
    <row r="24" spans="2:13" x14ac:dyDescent="0.2">
      <c r="B24" s="31" t="s">
        <v>4</v>
      </c>
      <c r="C24" s="32">
        <f t="shared" si="6"/>
        <v>0.34285714285714286</v>
      </c>
      <c r="D24" s="32">
        <f t="shared" si="6"/>
        <v>0.56785714285714284</v>
      </c>
      <c r="E24" s="33">
        <f t="shared" si="6"/>
        <v>8.5714285714285715E-2</v>
      </c>
      <c r="J24" s="31" t="s">
        <v>4</v>
      </c>
      <c r="K24" s="32">
        <f t="shared" si="7"/>
        <v>0.33197139938712972</v>
      </c>
      <c r="L24" s="32">
        <f t="shared" si="7"/>
        <v>0.59244126659856999</v>
      </c>
      <c r="M24" s="33">
        <f t="shared" si="7"/>
        <v>7.4565883554647605E-2</v>
      </c>
    </row>
    <row r="25" spans="2:13" x14ac:dyDescent="0.2">
      <c r="B25" s="31" t="s">
        <v>5</v>
      </c>
      <c r="C25" s="32">
        <f t="shared" si="6"/>
        <v>0.44159544159544162</v>
      </c>
      <c r="D25" s="32">
        <f t="shared" si="6"/>
        <v>0.46723646723646722</v>
      </c>
      <c r="E25" s="33">
        <f t="shared" si="6"/>
        <v>9.1168091168091173E-2</v>
      </c>
      <c r="J25" s="31" t="s">
        <v>5</v>
      </c>
      <c r="K25" s="32">
        <f t="shared" si="7"/>
        <v>0.45190236898779612</v>
      </c>
      <c r="L25" s="32">
        <f t="shared" si="7"/>
        <v>0.47379755922469491</v>
      </c>
      <c r="M25" s="33">
        <f t="shared" si="7"/>
        <v>7.430007178750897E-2</v>
      </c>
    </row>
    <row r="26" spans="2:13" x14ac:dyDescent="0.2">
      <c r="B26" s="31" t="s">
        <v>28</v>
      </c>
      <c r="C26" s="32">
        <f>IFERROR(C10/$F10,"")</f>
        <v>0.31784841075794623</v>
      </c>
      <c r="D26" s="32">
        <f>IFERROR(D10/$F10,"")</f>
        <v>0.60391198044009775</v>
      </c>
      <c r="E26" s="33">
        <f>IFERROR(E10/$F10,"")</f>
        <v>7.3349633251833746E-2</v>
      </c>
      <c r="J26" s="31" t="s">
        <v>28</v>
      </c>
      <c r="K26" s="32">
        <f>IFERROR(K10/$N10,"")</f>
        <v>0.30678851174934724</v>
      </c>
      <c r="L26" s="32">
        <f>IFERROR(L10/$N10,"")</f>
        <v>0.62467362924281988</v>
      </c>
      <c r="M26" s="33">
        <f>IFERROR(M10/$N10,"")</f>
        <v>6.8537859007832894E-2</v>
      </c>
    </row>
    <row r="27" spans="2:13" ht="15" thickBot="1" x14ac:dyDescent="0.25">
      <c r="B27" s="34" t="s">
        <v>29</v>
      </c>
      <c r="C27" s="35">
        <f>IFERROR(C9/$F9,"")</f>
        <v>0.39603960396039606</v>
      </c>
      <c r="D27" s="35">
        <f>IFERROR(D9/$F9,"")</f>
        <v>0.51755175517551755</v>
      </c>
      <c r="E27" s="36">
        <f>IFERROR(E9/$F9,"")</f>
        <v>8.4608460846084602E-2</v>
      </c>
      <c r="J27" s="34" t="s">
        <v>29</v>
      </c>
      <c r="K27" s="35">
        <f t="shared" ref="K27:M27" si="8">IFERROR(K9/$N9,"")</f>
        <v>0.40041685965724871</v>
      </c>
      <c r="L27" s="35">
        <f t="shared" si="8"/>
        <v>0.52732746641963868</v>
      </c>
      <c r="M27" s="36">
        <f t="shared" si="8"/>
        <v>7.2255673923112551E-2</v>
      </c>
    </row>
  </sheetData>
  <conditionalFormatting sqref="C13:E17">
    <cfRule type="colorScale" priority="1">
      <colorScale>
        <cfvo type="min"/>
        <cfvo type="max"/>
        <color rgb="FFFCFCFF"/>
        <color rgb="FF63BE7B"/>
      </colorScale>
    </cfRule>
  </conditionalFormatting>
  <conditionalFormatting sqref="K13:M17">
    <cfRule type="colorScale" priority="2">
      <colorScale>
        <cfvo type="min"/>
        <cfvo type="max"/>
        <color rgb="FFFCFCFF"/>
        <color rgb="FF63BE7B"/>
      </colorScale>
    </cfRule>
  </conditionalFormatting>
  <conditionalFormatting sqref="C21:E27">
    <cfRule type="colorScale" priority="3">
      <colorScale>
        <cfvo type="min"/>
        <cfvo type="max"/>
        <color rgb="FFFCFCFF"/>
        <color rgb="FF63BE7B"/>
      </colorScale>
    </cfRule>
  </conditionalFormatting>
  <conditionalFormatting sqref="K21:M27">
    <cfRule type="colorScale" priority="4">
      <colorScale>
        <cfvo type="min"/>
        <cfvo type="max"/>
        <color rgb="FFFCFCFF"/>
        <color rgb="FF63BE7B"/>
      </colorScale>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19590-B0C3-8644-B1C7-42995C9F9757}">
  <sheetPr>
    <tabColor theme="7" tint="0.59999389629810485"/>
  </sheetPr>
  <dimension ref="A1:P78"/>
  <sheetViews>
    <sheetView topLeftCell="A26" zoomScale="70" zoomScaleNormal="70" workbookViewId="0">
      <selection activeCell="H31" sqref="H31"/>
    </sheetView>
  </sheetViews>
  <sheetFormatPr baseColWidth="10" defaultColWidth="8.83203125" defaultRowHeight="14" x14ac:dyDescent="0.2"/>
  <cols>
    <col min="1" max="1" width="11.1640625" bestFit="1" customWidth="1"/>
    <col min="2" max="2" width="19" bestFit="1" customWidth="1"/>
    <col min="3" max="6" width="13.1640625" customWidth="1"/>
    <col min="8" max="8" width="19" bestFit="1" customWidth="1"/>
    <col min="9" max="12" width="13.1640625" customWidth="1"/>
    <col min="13" max="13" width="19" bestFit="1" customWidth="1"/>
    <col min="14" max="16" width="13.1640625" customWidth="1"/>
  </cols>
  <sheetData>
    <row r="1" spans="1:16" ht="15" thickBot="1" x14ac:dyDescent="0.25">
      <c r="A1" s="9" t="s">
        <v>144</v>
      </c>
      <c r="B1" s="83" t="s">
        <v>118</v>
      </c>
      <c r="M1" s="78" t="s">
        <v>145</v>
      </c>
    </row>
    <row r="2" spans="1:16" ht="60" x14ac:dyDescent="0.2">
      <c r="B2" s="64" t="s">
        <v>72</v>
      </c>
      <c r="C2" s="64" t="s">
        <v>18</v>
      </c>
      <c r="D2" s="64" t="s">
        <v>19</v>
      </c>
      <c r="E2" s="64" t="s">
        <v>94</v>
      </c>
      <c r="F2" s="63" t="s">
        <v>29</v>
      </c>
      <c r="H2" s="64" t="s">
        <v>72</v>
      </c>
      <c r="I2" s="64" t="s">
        <v>18</v>
      </c>
      <c r="J2" s="64" t="s">
        <v>19</v>
      </c>
      <c r="K2" s="64" t="s">
        <v>94</v>
      </c>
      <c r="M2" s="60" t="s">
        <v>72</v>
      </c>
      <c r="N2" s="61" t="s">
        <v>18</v>
      </c>
      <c r="O2" s="61" t="s">
        <v>19</v>
      </c>
      <c r="P2" s="62" t="s">
        <v>94</v>
      </c>
    </row>
    <row r="3" spans="1:16" x14ac:dyDescent="0.2">
      <c r="B3" s="1" t="s">
        <v>78</v>
      </c>
      <c r="C3" s="5">
        <v>138</v>
      </c>
      <c r="D3" s="5">
        <v>606</v>
      </c>
      <c r="E3" s="5">
        <v>45</v>
      </c>
      <c r="F3" s="5">
        <f>SUM(C3:E3)</f>
        <v>789</v>
      </c>
      <c r="H3" s="1" t="s">
        <v>78</v>
      </c>
      <c r="I3" s="7">
        <f>C3/C$7</f>
        <v>0.10952380952380952</v>
      </c>
      <c r="J3" s="7">
        <f>D3/D$7</f>
        <v>0.25634517766497461</v>
      </c>
      <c r="K3" s="7">
        <f>E3/E$7</f>
        <v>9.7402597402597407E-2</v>
      </c>
      <c r="M3" s="31" t="s">
        <v>78</v>
      </c>
      <c r="N3" s="32">
        <f>C3/$F3</f>
        <v>0.17490494296577946</v>
      </c>
      <c r="O3" s="32">
        <f>D3/$F3</f>
        <v>0.76806083650190116</v>
      </c>
      <c r="P3" s="33">
        <f>E3/$F3</f>
        <v>5.7034220532319393E-2</v>
      </c>
    </row>
    <row r="4" spans="1:16" x14ac:dyDescent="0.2">
      <c r="B4" s="1" t="s">
        <v>79</v>
      </c>
      <c r="C4" s="5">
        <v>198</v>
      </c>
      <c r="D4" s="5">
        <v>480</v>
      </c>
      <c r="E4" s="5">
        <v>90</v>
      </c>
      <c r="F4" s="5">
        <f>SUM(C4:E4)</f>
        <v>768</v>
      </c>
      <c r="H4" s="1" t="s">
        <v>79</v>
      </c>
      <c r="I4" s="7">
        <f>C4/C$7</f>
        <v>0.15714285714285714</v>
      </c>
      <c r="J4" s="7">
        <f>D4/D$7</f>
        <v>0.20304568527918782</v>
      </c>
      <c r="K4" s="7">
        <f>E4/E$7</f>
        <v>0.19480519480519481</v>
      </c>
      <c r="M4" s="31" t="s">
        <v>79</v>
      </c>
      <c r="N4" s="32">
        <f>C4/$F4</f>
        <v>0.2578125</v>
      </c>
      <c r="O4" s="32">
        <f>D4/$F4</f>
        <v>0.625</v>
      </c>
      <c r="P4" s="33">
        <f>E4/$F4</f>
        <v>0.1171875</v>
      </c>
    </row>
    <row r="5" spans="1:16" x14ac:dyDescent="0.2">
      <c r="B5" s="1" t="s">
        <v>80</v>
      </c>
      <c r="C5" s="5">
        <v>72</v>
      </c>
      <c r="D5" s="5">
        <v>114</v>
      </c>
      <c r="E5" s="5">
        <v>33</v>
      </c>
      <c r="F5" s="5">
        <f>SUM(C5:E5)</f>
        <v>219</v>
      </c>
      <c r="H5" s="1" t="s">
        <v>80</v>
      </c>
      <c r="I5" s="7">
        <f>C5/C$7</f>
        <v>5.7142857142857141E-2</v>
      </c>
      <c r="J5" s="7">
        <f>D5/D$7</f>
        <v>4.8223350253807105E-2</v>
      </c>
      <c r="K5" s="7">
        <f>E5/E$7</f>
        <v>7.1428571428571425E-2</v>
      </c>
      <c r="M5" s="31" t="s">
        <v>80</v>
      </c>
      <c r="N5" s="32">
        <f>C5/$F5</f>
        <v>0.32876712328767121</v>
      </c>
      <c r="O5" s="32">
        <f>D5/$F5</f>
        <v>0.52054794520547942</v>
      </c>
      <c r="P5" s="33">
        <f>E5/$F5</f>
        <v>0.15068493150684931</v>
      </c>
    </row>
    <row r="6" spans="1:16" x14ac:dyDescent="0.2">
      <c r="B6" s="1" t="s">
        <v>30</v>
      </c>
      <c r="C6" s="5">
        <v>852</v>
      </c>
      <c r="D6" s="5">
        <v>1164</v>
      </c>
      <c r="E6" s="5">
        <v>294</v>
      </c>
      <c r="F6" s="5">
        <f>SUM(C6:E6)</f>
        <v>2310</v>
      </c>
      <c r="H6" s="1" t="s">
        <v>30</v>
      </c>
      <c r="I6" s="7">
        <f>C6/C$7</f>
        <v>0.67619047619047623</v>
      </c>
      <c r="J6" s="7">
        <f>D6/D$7</f>
        <v>0.49238578680203043</v>
      </c>
      <c r="K6" s="7">
        <f>E6/E$7</f>
        <v>0.63636363636363635</v>
      </c>
      <c r="M6" s="31" t="s">
        <v>30</v>
      </c>
      <c r="N6" s="32">
        <f>C6/$F6</f>
        <v>0.36883116883116884</v>
      </c>
      <c r="O6" s="32">
        <f>D6/$F6</f>
        <v>0.50389610389610384</v>
      </c>
      <c r="P6" s="33">
        <f>E6/$F6</f>
        <v>0.12727272727272726</v>
      </c>
    </row>
    <row r="7" spans="1:16" x14ac:dyDescent="0.2">
      <c r="B7" s="2" t="s">
        <v>6</v>
      </c>
      <c r="C7" s="6">
        <f>SUM(C3:C6)</f>
        <v>1260</v>
      </c>
      <c r="D7" s="6">
        <f>SUM(D3:D6)</f>
        <v>2364</v>
      </c>
      <c r="E7" s="6">
        <f>SUM(E3:E6)</f>
        <v>462</v>
      </c>
      <c r="F7" s="6">
        <f>SUM(F3:F6)</f>
        <v>4086</v>
      </c>
      <c r="M7" s="31" t="s">
        <v>29</v>
      </c>
      <c r="N7" s="32">
        <f>C7/$F7</f>
        <v>0.30837004405286345</v>
      </c>
      <c r="O7" s="32">
        <f>D7/$F7</f>
        <v>0.57856093979442003</v>
      </c>
      <c r="P7" s="33">
        <f>E7/$F7</f>
        <v>0.1130690161527166</v>
      </c>
    </row>
    <row r="8" spans="1:16" ht="15" thickBot="1" x14ac:dyDescent="0.25">
      <c r="B8" s="2" t="s">
        <v>28</v>
      </c>
      <c r="C8" s="6">
        <f>SUM(C3:C5)</f>
        <v>408</v>
      </c>
      <c r="D8" s="6">
        <f>SUM(D3:D5)</f>
        <v>1200</v>
      </c>
      <c r="E8" s="6">
        <f>SUM(E3:E5)</f>
        <v>168</v>
      </c>
      <c r="F8" s="6">
        <f>SUM(F3:F5)</f>
        <v>1776</v>
      </c>
      <c r="H8" s="2" t="s">
        <v>28</v>
      </c>
      <c r="I8" s="12">
        <f>C8/C$7</f>
        <v>0.32380952380952382</v>
      </c>
      <c r="J8" s="12">
        <f>D8/D$7</f>
        <v>0.50761421319796951</v>
      </c>
      <c r="K8" s="12">
        <f>E8/E$7</f>
        <v>0.36363636363636365</v>
      </c>
      <c r="M8" s="77" t="s">
        <v>28</v>
      </c>
      <c r="N8" s="35">
        <f>C8/$F8</f>
        <v>0.22972972972972974</v>
      </c>
      <c r="O8" s="35">
        <f>D8/$F8</f>
        <v>0.67567567567567566</v>
      </c>
      <c r="P8" s="36">
        <f>E8/$F8</f>
        <v>9.45945945945946E-2</v>
      </c>
    </row>
    <row r="9" spans="1:16" ht="15" thickBot="1" x14ac:dyDescent="0.25">
      <c r="A9" s="9" t="s">
        <v>144</v>
      </c>
      <c r="B9" s="83" t="s">
        <v>116</v>
      </c>
      <c r="M9" s="78" t="s">
        <v>143</v>
      </c>
    </row>
    <row r="10" spans="1:16" ht="60" x14ac:dyDescent="0.2">
      <c r="B10" s="64" t="s">
        <v>72</v>
      </c>
      <c r="C10" s="64" t="s">
        <v>18</v>
      </c>
      <c r="D10" s="64" t="s">
        <v>19</v>
      </c>
      <c r="E10" s="64" t="s">
        <v>94</v>
      </c>
      <c r="F10" s="63" t="s">
        <v>29</v>
      </c>
      <c r="H10" s="64" t="s">
        <v>72</v>
      </c>
      <c r="I10" s="64" t="s">
        <v>18</v>
      </c>
      <c r="J10" s="64" t="s">
        <v>19</v>
      </c>
      <c r="K10" s="64" t="s">
        <v>94</v>
      </c>
      <c r="M10" s="60" t="s">
        <v>72</v>
      </c>
      <c r="N10" s="61" t="s">
        <v>18</v>
      </c>
      <c r="O10" s="61" t="s">
        <v>19</v>
      </c>
      <c r="P10" s="62" t="s">
        <v>94</v>
      </c>
    </row>
    <row r="11" spans="1:16" x14ac:dyDescent="0.2">
      <c r="B11" s="1" t="s">
        <v>78</v>
      </c>
      <c r="C11" s="5">
        <v>99</v>
      </c>
      <c r="D11" s="5">
        <v>552</v>
      </c>
      <c r="E11" s="5">
        <v>51</v>
      </c>
      <c r="F11" s="5">
        <f>SUM(C11:E11)</f>
        <v>702</v>
      </c>
      <c r="H11" s="1" t="s">
        <v>78</v>
      </c>
      <c r="I11" s="7">
        <f>C11/C$7</f>
        <v>7.857142857142857E-2</v>
      </c>
      <c r="J11" s="7">
        <f>D11/D$7</f>
        <v>0.233502538071066</v>
      </c>
      <c r="K11" s="7">
        <f>E11/E$7</f>
        <v>0.11038961038961038</v>
      </c>
      <c r="M11" s="31" t="s">
        <v>78</v>
      </c>
      <c r="N11" s="32">
        <f>C11/$F11</f>
        <v>0.14102564102564102</v>
      </c>
      <c r="O11" s="32">
        <f>D11/$F11</f>
        <v>0.78632478632478631</v>
      </c>
      <c r="P11" s="33">
        <f>E11/$F11</f>
        <v>7.2649572649572655E-2</v>
      </c>
    </row>
    <row r="12" spans="1:16" x14ac:dyDescent="0.2">
      <c r="B12" s="1" t="s">
        <v>79</v>
      </c>
      <c r="C12" s="5">
        <v>108</v>
      </c>
      <c r="D12" s="5">
        <v>384</v>
      </c>
      <c r="E12" s="5">
        <v>75</v>
      </c>
      <c r="F12" s="5">
        <f>SUM(C12:E12)</f>
        <v>567</v>
      </c>
      <c r="H12" s="1" t="s">
        <v>79</v>
      </c>
      <c r="I12" s="7">
        <f>C12/C$7</f>
        <v>8.5714285714285715E-2</v>
      </c>
      <c r="J12" s="7">
        <f>D12/D$7</f>
        <v>0.16243654822335024</v>
      </c>
      <c r="K12" s="7">
        <f>E12/E$7</f>
        <v>0.16233766233766234</v>
      </c>
      <c r="M12" s="31" t="s">
        <v>79</v>
      </c>
      <c r="N12" s="32">
        <f>C12/$F12</f>
        <v>0.19047619047619047</v>
      </c>
      <c r="O12" s="32">
        <f>D12/$F12</f>
        <v>0.67724867724867721</v>
      </c>
      <c r="P12" s="33">
        <f>E12/$F12</f>
        <v>0.13227513227513227</v>
      </c>
    </row>
    <row r="13" spans="1:16" x14ac:dyDescent="0.2">
      <c r="B13" s="1" t="s">
        <v>80</v>
      </c>
      <c r="C13" s="5">
        <v>48</v>
      </c>
      <c r="D13" s="5">
        <v>81</v>
      </c>
      <c r="E13" s="5">
        <v>21</v>
      </c>
      <c r="F13" s="5">
        <f>SUM(C13:E13)</f>
        <v>150</v>
      </c>
      <c r="H13" s="1" t="s">
        <v>80</v>
      </c>
      <c r="I13" s="7">
        <f>C13/C$7</f>
        <v>3.8095238095238099E-2</v>
      </c>
      <c r="J13" s="7">
        <f>D13/D$7</f>
        <v>3.4263959390862943E-2</v>
      </c>
      <c r="K13" s="7">
        <f>E13/E$7</f>
        <v>4.5454545454545456E-2</v>
      </c>
      <c r="M13" s="31" t="s">
        <v>80</v>
      </c>
      <c r="N13" s="32">
        <f>C13/$F13</f>
        <v>0.32</v>
      </c>
      <c r="O13" s="32">
        <f>D13/$F13</f>
        <v>0.54</v>
      </c>
      <c r="P13" s="33">
        <f>E13/$F13</f>
        <v>0.14000000000000001</v>
      </c>
    </row>
    <row r="14" spans="1:16" x14ac:dyDescent="0.2">
      <c r="B14" s="1" t="s">
        <v>30</v>
      </c>
      <c r="C14" s="5">
        <v>486</v>
      </c>
      <c r="D14" s="5">
        <v>1071</v>
      </c>
      <c r="E14" s="5">
        <v>327</v>
      </c>
      <c r="F14" s="5">
        <f>SUM(C14:E14)</f>
        <v>1884</v>
      </c>
      <c r="H14" s="1" t="s">
        <v>30</v>
      </c>
      <c r="I14" s="7">
        <f>C14/C$7</f>
        <v>0.38571428571428573</v>
      </c>
      <c r="J14" s="7">
        <f>D14/D$7</f>
        <v>0.45304568527918782</v>
      </c>
      <c r="K14" s="7">
        <f>E14/E$7</f>
        <v>0.70779220779220775</v>
      </c>
      <c r="M14" s="31" t="s">
        <v>30</v>
      </c>
      <c r="N14" s="32">
        <f>C14/$F14</f>
        <v>0.25796178343949044</v>
      </c>
      <c r="O14" s="32">
        <f>D14/$F14</f>
        <v>0.56847133757961787</v>
      </c>
      <c r="P14" s="33">
        <f>E14/$F14</f>
        <v>0.17356687898089171</v>
      </c>
    </row>
    <row r="15" spans="1:16" x14ac:dyDescent="0.2">
      <c r="B15" s="2" t="s">
        <v>6</v>
      </c>
      <c r="C15" s="6">
        <f>SUM(C11:C14)</f>
        <v>741</v>
      </c>
      <c r="D15" s="6">
        <f>SUM(D11:D14)</f>
        <v>2088</v>
      </c>
      <c r="E15" s="6">
        <f>SUM(E11:E14)</f>
        <v>474</v>
      </c>
      <c r="F15" s="6">
        <f>SUM(F11:F14)</f>
        <v>3303</v>
      </c>
      <c r="M15" s="31" t="s">
        <v>29</v>
      </c>
      <c r="N15" s="32">
        <f>C15/$F15</f>
        <v>0.22434150772025432</v>
      </c>
      <c r="O15" s="32">
        <f>D15/$F15</f>
        <v>0.63215258855585832</v>
      </c>
      <c r="P15" s="33">
        <f>E15/$F15</f>
        <v>0.14350590372388738</v>
      </c>
    </row>
    <row r="16" spans="1:16" ht="15" thickBot="1" x14ac:dyDescent="0.25">
      <c r="B16" s="2" t="s">
        <v>28</v>
      </c>
      <c r="C16" s="6">
        <f>SUM(C11:C13)</f>
        <v>255</v>
      </c>
      <c r="D16" s="6">
        <f>SUM(D11:D13)</f>
        <v>1017</v>
      </c>
      <c r="E16" s="6">
        <f>SUM(E11:E13)</f>
        <v>147</v>
      </c>
      <c r="F16" s="6">
        <f>SUM(F11:F13)</f>
        <v>1419</v>
      </c>
      <c r="H16" s="2" t="s">
        <v>28</v>
      </c>
      <c r="I16" s="12">
        <f>C16/C$7</f>
        <v>0.20238095238095238</v>
      </c>
      <c r="J16" s="12">
        <f>D16/D$7</f>
        <v>0.43020304568527917</v>
      </c>
      <c r="K16" s="12">
        <f>E16/E$7</f>
        <v>0.31818181818181818</v>
      </c>
      <c r="M16" s="77" t="s">
        <v>28</v>
      </c>
      <c r="N16" s="35">
        <f>C16/$F16</f>
        <v>0.17970401691331925</v>
      </c>
      <c r="O16" s="35">
        <f>D16/$F16</f>
        <v>0.71670190274841439</v>
      </c>
      <c r="P16" s="36">
        <f>E16/$F16</f>
        <v>0.10359408033826638</v>
      </c>
    </row>
    <row r="17" spans="1:16" ht="15" thickBot="1" x14ac:dyDescent="0.25">
      <c r="B17" t="s">
        <v>132</v>
      </c>
      <c r="C17" s="10">
        <f>SUM(C7,C15)</f>
        <v>2001</v>
      </c>
      <c r="D17" s="10">
        <f>SUM(D7,D15)</f>
        <v>4452</v>
      </c>
      <c r="E17" s="10">
        <f>SUM(E7,E15)</f>
        <v>936</v>
      </c>
      <c r="F17" s="10">
        <f>SUM(F7,F15)</f>
        <v>7389</v>
      </c>
    </row>
    <row r="18" spans="1:16" ht="15" thickBot="1" x14ac:dyDescent="0.25">
      <c r="A18" s="9" t="s">
        <v>36</v>
      </c>
      <c r="B18" s="80" t="s">
        <v>84</v>
      </c>
      <c r="M18" s="78" t="s">
        <v>142</v>
      </c>
    </row>
    <row r="19" spans="1:16" ht="60" x14ac:dyDescent="0.2">
      <c r="B19" s="64" t="s">
        <v>72</v>
      </c>
      <c r="C19" s="64" t="s">
        <v>18</v>
      </c>
      <c r="D19" s="64" t="s">
        <v>19</v>
      </c>
      <c r="E19" s="64" t="s">
        <v>94</v>
      </c>
      <c r="F19" s="63" t="s">
        <v>29</v>
      </c>
      <c r="H19" s="64" t="s">
        <v>72</v>
      </c>
      <c r="I19" s="64" t="s">
        <v>18</v>
      </c>
      <c r="J19" s="64" t="s">
        <v>19</v>
      </c>
      <c r="K19" s="64" t="s">
        <v>94</v>
      </c>
      <c r="M19" s="60" t="s">
        <v>72</v>
      </c>
      <c r="N19" s="61" t="s">
        <v>18</v>
      </c>
      <c r="O19" s="61" t="s">
        <v>19</v>
      </c>
      <c r="P19" s="62" t="s">
        <v>94</v>
      </c>
    </row>
    <row r="20" spans="1:16" x14ac:dyDescent="0.2">
      <c r="B20" s="1" t="s">
        <v>78</v>
      </c>
      <c r="C20" s="5">
        <v>45</v>
      </c>
      <c r="D20" s="5">
        <v>447</v>
      </c>
      <c r="E20" s="5">
        <v>30</v>
      </c>
      <c r="F20" s="5">
        <f>SUM(C20:E20)</f>
        <v>522</v>
      </c>
      <c r="H20" s="1" t="s">
        <v>78</v>
      </c>
      <c r="I20" s="7">
        <f>C20/C$7</f>
        <v>3.5714285714285712E-2</v>
      </c>
      <c r="J20" s="7">
        <f>D20/D$7</f>
        <v>0.18908629441624367</v>
      </c>
      <c r="K20" s="7">
        <f>E20/E$7</f>
        <v>6.4935064935064929E-2</v>
      </c>
      <c r="M20" s="31" t="s">
        <v>78</v>
      </c>
      <c r="N20" s="32">
        <f>C20/$F20</f>
        <v>8.6206896551724144E-2</v>
      </c>
      <c r="O20" s="32">
        <f>D20/$F20</f>
        <v>0.85632183908045978</v>
      </c>
      <c r="P20" s="33">
        <f>E20/$F20</f>
        <v>5.7471264367816091E-2</v>
      </c>
    </row>
    <row r="21" spans="1:16" x14ac:dyDescent="0.2">
      <c r="B21" s="1" t="s">
        <v>79</v>
      </c>
      <c r="C21" s="5">
        <v>57</v>
      </c>
      <c r="D21" s="5">
        <v>345</v>
      </c>
      <c r="E21" s="5">
        <v>69</v>
      </c>
      <c r="F21" s="5">
        <f>SUM(C21:E21)</f>
        <v>471</v>
      </c>
      <c r="H21" s="1" t="s">
        <v>79</v>
      </c>
      <c r="I21" s="7">
        <f>C21/C$7</f>
        <v>4.5238095238095237E-2</v>
      </c>
      <c r="J21" s="7">
        <f>D21/D$7</f>
        <v>0.14593908629441624</v>
      </c>
      <c r="K21" s="7">
        <f>E21/E$7</f>
        <v>0.14935064935064934</v>
      </c>
      <c r="M21" s="31" t="s">
        <v>79</v>
      </c>
      <c r="N21" s="32">
        <f>C21/$F21</f>
        <v>0.12101910828025478</v>
      </c>
      <c r="O21" s="32">
        <f>D21/$F21</f>
        <v>0.73248407643312097</v>
      </c>
      <c r="P21" s="33">
        <f>E21/$F21</f>
        <v>0.1464968152866242</v>
      </c>
    </row>
    <row r="22" spans="1:16" x14ac:dyDescent="0.2">
      <c r="B22" s="1" t="s">
        <v>80</v>
      </c>
      <c r="C22" s="5">
        <v>33</v>
      </c>
      <c r="D22" s="5">
        <v>60</v>
      </c>
      <c r="E22" s="5">
        <v>27</v>
      </c>
      <c r="F22" s="5">
        <f>SUM(C22:E22)</f>
        <v>120</v>
      </c>
      <c r="H22" s="1" t="s">
        <v>80</v>
      </c>
      <c r="I22" s="7">
        <f>C22/C$7</f>
        <v>2.6190476190476191E-2</v>
      </c>
      <c r="J22" s="7">
        <f>D22/D$7</f>
        <v>2.5380710659898477E-2</v>
      </c>
      <c r="K22" s="7">
        <f>E22/E$7</f>
        <v>5.844155844155844E-2</v>
      </c>
      <c r="M22" s="31" t="s">
        <v>80</v>
      </c>
      <c r="N22" s="32">
        <f>C22/$F22</f>
        <v>0.27500000000000002</v>
      </c>
      <c r="O22" s="32">
        <f>D22/$F22</f>
        <v>0.5</v>
      </c>
      <c r="P22" s="33">
        <f>E22/$F22</f>
        <v>0.22500000000000001</v>
      </c>
    </row>
    <row r="23" spans="1:16" x14ac:dyDescent="0.2">
      <c r="B23" s="1" t="s">
        <v>30</v>
      </c>
      <c r="C23" s="5">
        <v>246</v>
      </c>
      <c r="D23" s="5">
        <v>900</v>
      </c>
      <c r="E23" s="5">
        <v>264</v>
      </c>
      <c r="F23" s="5">
        <f>SUM(C23:E23)</f>
        <v>1410</v>
      </c>
      <c r="H23" s="1" t="s">
        <v>30</v>
      </c>
      <c r="I23" s="7">
        <f>C23/C$7</f>
        <v>0.19523809523809524</v>
      </c>
      <c r="J23" s="7">
        <f>D23/D$7</f>
        <v>0.38071065989847713</v>
      </c>
      <c r="K23" s="7">
        <f>E23/E$7</f>
        <v>0.5714285714285714</v>
      </c>
      <c r="M23" s="31" t="s">
        <v>30</v>
      </c>
      <c r="N23" s="32">
        <f>C23/$F23</f>
        <v>0.17446808510638298</v>
      </c>
      <c r="O23" s="32">
        <f>D23/$F23</f>
        <v>0.63829787234042556</v>
      </c>
      <c r="P23" s="33">
        <f>E23/$F23</f>
        <v>0.18723404255319148</v>
      </c>
    </row>
    <row r="24" spans="1:16" x14ac:dyDescent="0.2">
      <c r="B24" s="2" t="s">
        <v>6</v>
      </c>
      <c r="C24" s="6">
        <f>SUM(C20:C23)</f>
        <v>381</v>
      </c>
      <c r="D24" s="6">
        <f>SUM(D20:D23)</f>
        <v>1752</v>
      </c>
      <c r="E24" s="6">
        <f>SUM(E20:E23)</f>
        <v>390</v>
      </c>
      <c r="F24" s="6">
        <f>SUM(F20:F23)</f>
        <v>2523</v>
      </c>
      <c r="M24" s="31" t="s">
        <v>29</v>
      </c>
      <c r="N24" s="32">
        <f>C24/$F24</f>
        <v>0.15101070154577884</v>
      </c>
      <c r="O24" s="32">
        <f>D24/$F24</f>
        <v>0.69441141498216408</v>
      </c>
      <c r="P24" s="33">
        <f>E24/$F24</f>
        <v>0.15457788347205709</v>
      </c>
    </row>
    <row r="25" spans="1:16" ht="15" thickBot="1" x14ac:dyDescent="0.25">
      <c r="B25" s="2" t="s">
        <v>28</v>
      </c>
      <c r="C25" s="6">
        <f>SUM(C20:C22)</f>
        <v>135</v>
      </c>
      <c r="D25" s="6">
        <f>SUM(D20:D22)</f>
        <v>852</v>
      </c>
      <c r="E25" s="6">
        <f>SUM(E20:E22)</f>
        <v>126</v>
      </c>
      <c r="F25" s="6">
        <f>SUM(F20:F22)</f>
        <v>1113</v>
      </c>
      <c r="H25" s="2" t="s">
        <v>28</v>
      </c>
      <c r="I25" s="12">
        <f>C25/C$7</f>
        <v>0.10714285714285714</v>
      </c>
      <c r="J25" s="12">
        <f>D25/D$7</f>
        <v>0.3604060913705584</v>
      </c>
      <c r="K25" s="12">
        <f>E25/E$7</f>
        <v>0.27272727272727271</v>
      </c>
      <c r="M25" s="77" t="s">
        <v>28</v>
      </c>
      <c r="N25" s="35">
        <f>C25/$F25</f>
        <v>0.12129380053908356</v>
      </c>
      <c r="O25" s="35">
        <f>D25/$F25</f>
        <v>0.76549865229110514</v>
      </c>
      <c r="P25" s="36">
        <f>E25/$F25</f>
        <v>0.11320754716981132</v>
      </c>
    </row>
    <row r="26" spans="1:16" ht="15" thickBot="1" x14ac:dyDescent="0.25">
      <c r="A26" s="9" t="s">
        <v>36</v>
      </c>
      <c r="B26" s="80" t="s">
        <v>85</v>
      </c>
      <c r="M26" s="78" t="s">
        <v>141</v>
      </c>
    </row>
    <row r="27" spans="1:16" ht="60" x14ac:dyDescent="0.2">
      <c r="B27" s="64" t="s">
        <v>72</v>
      </c>
      <c r="C27" s="64" t="s">
        <v>18</v>
      </c>
      <c r="D27" s="64" t="s">
        <v>19</v>
      </c>
      <c r="E27" s="64" t="s">
        <v>94</v>
      </c>
      <c r="F27" s="63" t="s">
        <v>29</v>
      </c>
      <c r="H27" s="64" t="s">
        <v>72</v>
      </c>
      <c r="I27" s="64" t="s">
        <v>18</v>
      </c>
      <c r="J27" s="64" t="s">
        <v>19</v>
      </c>
      <c r="K27" s="64" t="s">
        <v>94</v>
      </c>
      <c r="M27" s="60" t="s">
        <v>72</v>
      </c>
      <c r="N27" s="61" t="s">
        <v>18</v>
      </c>
      <c r="O27" s="61" t="s">
        <v>19</v>
      </c>
      <c r="P27" s="62" t="s">
        <v>94</v>
      </c>
    </row>
    <row r="28" spans="1:16" x14ac:dyDescent="0.2">
      <c r="B28" s="1" t="s">
        <v>78</v>
      </c>
      <c r="C28" s="5">
        <v>195</v>
      </c>
      <c r="D28" s="5">
        <v>711</v>
      </c>
      <c r="E28" s="5">
        <v>66</v>
      </c>
      <c r="F28" s="5">
        <f>SUM(C28:E28)</f>
        <v>972</v>
      </c>
      <c r="H28" s="1" t="s">
        <v>78</v>
      </c>
      <c r="I28" s="7">
        <f>C28/C$7</f>
        <v>0.15476190476190477</v>
      </c>
      <c r="J28" s="7">
        <f>D28/D$7</f>
        <v>0.30076142131979694</v>
      </c>
      <c r="K28" s="7">
        <f>E28/E$7</f>
        <v>0.14285714285714285</v>
      </c>
      <c r="M28" s="31" t="s">
        <v>78</v>
      </c>
      <c r="N28" s="32">
        <f>C28/$F28</f>
        <v>0.20061728395061729</v>
      </c>
      <c r="O28" s="32">
        <f>D28/$F28</f>
        <v>0.73148148148148151</v>
      </c>
      <c r="P28" s="33">
        <f>E28/$F28</f>
        <v>6.7901234567901231E-2</v>
      </c>
    </row>
    <row r="29" spans="1:16" x14ac:dyDescent="0.2">
      <c r="B29" s="1" t="s">
        <v>79</v>
      </c>
      <c r="C29" s="5">
        <v>249</v>
      </c>
      <c r="D29" s="5">
        <v>519</v>
      </c>
      <c r="E29" s="5">
        <v>93</v>
      </c>
      <c r="F29" s="5">
        <f>SUM(C29:E29)</f>
        <v>861</v>
      </c>
      <c r="H29" s="1" t="s">
        <v>79</v>
      </c>
      <c r="I29" s="7">
        <f>C29/C$7</f>
        <v>0.19761904761904761</v>
      </c>
      <c r="J29" s="7">
        <f>D29/D$7</f>
        <v>0.21954314720812182</v>
      </c>
      <c r="K29" s="7">
        <f>E29/E$7</f>
        <v>0.20129870129870131</v>
      </c>
      <c r="M29" s="31" t="s">
        <v>79</v>
      </c>
      <c r="N29" s="32">
        <f>C29/$F29</f>
        <v>0.28919860627177701</v>
      </c>
      <c r="O29" s="32">
        <f>D29/$F29</f>
        <v>0.60278745644599308</v>
      </c>
      <c r="P29" s="33">
        <f>E29/$F29</f>
        <v>0.10801393728222997</v>
      </c>
    </row>
    <row r="30" spans="1:16" x14ac:dyDescent="0.2">
      <c r="B30" s="1" t="s">
        <v>80</v>
      </c>
      <c r="C30" s="5">
        <v>90</v>
      </c>
      <c r="D30" s="5">
        <v>135</v>
      </c>
      <c r="E30" s="5">
        <v>27</v>
      </c>
      <c r="F30" s="5">
        <f>SUM(C30:E30)</f>
        <v>252</v>
      </c>
      <c r="H30" s="1" t="s">
        <v>80</v>
      </c>
      <c r="I30" s="7">
        <f>C30/C$7</f>
        <v>7.1428571428571425E-2</v>
      </c>
      <c r="J30" s="7">
        <f>D30/D$7</f>
        <v>5.7106598984771571E-2</v>
      </c>
      <c r="K30" s="7">
        <f>E30/E$7</f>
        <v>5.844155844155844E-2</v>
      </c>
      <c r="M30" s="31" t="s">
        <v>80</v>
      </c>
      <c r="N30" s="32">
        <f>C30/$F30</f>
        <v>0.35714285714285715</v>
      </c>
      <c r="O30" s="32">
        <f>D30/$F30</f>
        <v>0.5357142857142857</v>
      </c>
      <c r="P30" s="33">
        <f>E30/$F30</f>
        <v>0.10714285714285714</v>
      </c>
    </row>
    <row r="31" spans="1:16" x14ac:dyDescent="0.2">
      <c r="B31" s="1" t="s">
        <v>30</v>
      </c>
      <c r="C31" s="5">
        <v>1092</v>
      </c>
      <c r="D31" s="5">
        <v>1335</v>
      </c>
      <c r="E31" s="5">
        <v>357</v>
      </c>
      <c r="F31" s="5">
        <f>SUM(C31:E31)</f>
        <v>2784</v>
      </c>
      <c r="H31" s="1" t="s">
        <v>30</v>
      </c>
      <c r="I31" s="7">
        <f>C31/C$7</f>
        <v>0.8666666666666667</v>
      </c>
      <c r="J31" s="7">
        <f>D31/D$7</f>
        <v>0.56472081218274117</v>
      </c>
      <c r="K31" s="7">
        <f>E31/E$7</f>
        <v>0.77272727272727271</v>
      </c>
      <c r="M31" s="31" t="s">
        <v>30</v>
      </c>
      <c r="N31" s="32">
        <f>C31/$F31</f>
        <v>0.39224137931034481</v>
      </c>
      <c r="O31" s="32">
        <f>D31/$F31</f>
        <v>0.47952586206896552</v>
      </c>
      <c r="P31" s="33">
        <f>E31/$F31</f>
        <v>0.12823275862068967</v>
      </c>
    </row>
    <row r="32" spans="1:16" x14ac:dyDescent="0.2">
      <c r="B32" s="2" t="s">
        <v>6</v>
      </c>
      <c r="C32" s="6">
        <f>SUM(C28:C31)</f>
        <v>1626</v>
      </c>
      <c r="D32" s="6">
        <f>SUM(D28:D31)</f>
        <v>2700</v>
      </c>
      <c r="E32" s="6">
        <f>SUM(E28:E31)</f>
        <v>543</v>
      </c>
      <c r="F32" s="6">
        <f>SUM(F28:F31)</f>
        <v>4869</v>
      </c>
      <c r="M32" s="31" t="s">
        <v>29</v>
      </c>
      <c r="N32" s="32">
        <f>C32/$F32</f>
        <v>0.33394947627849664</v>
      </c>
      <c r="O32" s="32">
        <f>D32/$F32</f>
        <v>0.55452865064695012</v>
      </c>
      <c r="P32" s="33">
        <f>E32/$F32</f>
        <v>0.1115218730745533</v>
      </c>
    </row>
    <row r="33" spans="1:16" ht="15" thickBot="1" x14ac:dyDescent="0.25">
      <c r="B33" s="2" t="s">
        <v>28</v>
      </c>
      <c r="C33" s="6">
        <f>SUM(C28:C30)</f>
        <v>534</v>
      </c>
      <c r="D33" s="6">
        <f>SUM(D28:D30)</f>
        <v>1365</v>
      </c>
      <c r="E33" s="6">
        <f>SUM(E28:E30)</f>
        <v>186</v>
      </c>
      <c r="F33" s="6">
        <f>SUM(F28:F30)</f>
        <v>2085</v>
      </c>
      <c r="H33" s="2" t="s">
        <v>28</v>
      </c>
      <c r="I33" s="12">
        <f>C33/C$7</f>
        <v>0.4238095238095238</v>
      </c>
      <c r="J33" s="12">
        <f>D33/D$7</f>
        <v>0.57741116751269039</v>
      </c>
      <c r="K33" s="12">
        <f>E33/E$7</f>
        <v>0.40259740259740262</v>
      </c>
      <c r="M33" s="77" t="s">
        <v>28</v>
      </c>
      <c r="N33" s="35">
        <f>C33/$F33</f>
        <v>0.25611510791366904</v>
      </c>
      <c r="O33" s="35">
        <f>D33/$F33</f>
        <v>0.65467625899280579</v>
      </c>
      <c r="P33" s="36">
        <f>E33/$F33</f>
        <v>8.9208633093525183E-2</v>
      </c>
    </row>
    <row r="34" spans="1:16" ht="15" thickBot="1" x14ac:dyDescent="0.25">
      <c r="B34" t="s">
        <v>132</v>
      </c>
      <c r="C34" s="10">
        <f>SUM(C24,C32)</f>
        <v>2007</v>
      </c>
      <c r="D34" s="10">
        <f>SUM(D24,D32)</f>
        <v>4452</v>
      </c>
      <c r="E34" s="10">
        <f>SUM(E24,E32)</f>
        <v>933</v>
      </c>
      <c r="F34" s="10">
        <f>SUM(F24,F32)</f>
        <v>7392</v>
      </c>
    </row>
    <row r="35" spans="1:16" ht="15" thickBot="1" x14ac:dyDescent="0.25">
      <c r="A35" s="9" t="s">
        <v>138</v>
      </c>
      <c r="B35" s="80" t="s">
        <v>87</v>
      </c>
      <c r="M35" s="78" t="s">
        <v>140</v>
      </c>
    </row>
    <row r="36" spans="1:16" ht="60" x14ac:dyDescent="0.2">
      <c r="B36" s="64" t="s">
        <v>72</v>
      </c>
      <c r="C36" s="64" t="s">
        <v>18</v>
      </c>
      <c r="D36" s="64" t="s">
        <v>19</v>
      </c>
      <c r="E36" s="64" t="s">
        <v>94</v>
      </c>
      <c r="F36" s="63" t="s">
        <v>29</v>
      </c>
      <c r="H36" s="64" t="s">
        <v>72</v>
      </c>
      <c r="I36" s="64" t="s">
        <v>18</v>
      </c>
      <c r="J36" s="64" t="s">
        <v>19</v>
      </c>
      <c r="K36" s="64" t="s">
        <v>94</v>
      </c>
      <c r="M36" s="60" t="s">
        <v>72</v>
      </c>
      <c r="N36" s="61" t="s">
        <v>18</v>
      </c>
      <c r="O36" s="61" t="s">
        <v>19</v>
      </c>
      <c r="P36" s="62" t="s">
        <v>94</v>
      </c>
    </row>
    <row r="37" spans="1:16" x14ac:dyDescent="0.2">
      <c r="B37" s="1" t="s">
        <v>78</v>
      </c>
      <c r="C37" s="5">
        <v>45</v>
      </c>
      <c r="D37" s="5">
        <v>483</v>
      </c>
      <c r="E37" s="5">
        <v>36</v>
      </c>
      <c r="F37" s="5">
        <f>SUM(C37:E37)</f>
        <v>564</v>
      </c>
      <c r="H37" s="1" t="s">
        <v>78</v>
      </c>
      <c r="I37" s="7">
        <f>C37/C$7</f>
        <v>3.5714285714285712E-2</v>
      </c>
      <c r="J37" s="7">
        <f>D37/D$7</f>
        <v>0.20431472081218274</v>
      </c>
      <c r="K37" s="7">
        <f>E37/E$7</f>
        <v>7.792207792207792E-2</v>
      </c>
      <c r="M37" s="31" t="s">
        <v>78</v>
      </c>
      <c r="N37" s="32">
        <f>C37/$F37</f>
        <v>7.9787234042553196E-2</v>
      </c>
      <c r="O37" s="32">
        <f>D37/$F37</f>
        <v>0.8563829787234043</v>
      </c>
      <c r="P37" s="33">
        <f>E37/$F37</f>
        <v>6.3829787234042548E-2</v>
      </c>
    </row>
    <row r="38" spans="1:16" x14ac:dyDescent="0.2">
      <c r="B38" s="1" t="s">
        <v>79</v>
      </c>
      <c r="C38" s="5">
        <v>78</v>
      </c>
      <c r="D38" s="5">
        <v>297</v>
      </c>
      <c r="E38" s="5">
        <v>54</v>
      </c>
      <c r="F38" s="5">
        <f>SUM(C38:E38)</f>
        <v>429</v>
      </c>
      <c r="H38" s="1" t="s">
        <v>79</v>
      </c>
      <c r="I38" s="7">
        <f>C38/C$7</f>
        <v>6.1904761904761907E-2</v>
      </c>
      <c r="J38" s="7">
        <f>D38/D$7</f>
        <v>0.12563451776649745</v>
      </c>
      <c r="K38" s="7">
        <f>E38/E$7</f>
        <v>0.11688311688311688</v>
      </c>
      <c r="M38" s="31" t="s">
        <v>79</v>
      </c>
      <c r="N38" s="32">
        <f>C38/$F38</f>
        <v>0.18181818181818182</v>
      </c>
      <c r="O38" s="32">
        <f>D38/$F38</f>
        <v>0.69230769230769229</v>
      </c>
      <c r="P38" s="33">
        <f>E38/$F38</f>
        <v>0.12587412587412589</v>
      </c>
    </row>
    <row r="39" spans="1:16" x14ac:dyDescent="0.2">
      <c r="B39" s="1" t="s">
        <v>80</v>
      </c>
      <c r="C39" s="5">
        <v>24</v>
      </c>
      <c r="D39" s="5">
        <v>60</v>
      </c>
      <c r="E39" s="5">
        <v>12</v>
      </c>
      <c r="F39" s="5">
        <f>SUM(C39:E39)</f>
        <v>96</v>
      </c>
      <c r="H39" s="1" t="s">
        <v>80</v>
      </c>
      <c r="I39" s="7">
        <f>C39/C$7</f>
        <v>1.9047619047619049E-2</v>
      </c>
      <c r="J39" s="7">
        <f>D39/D$7</f>
        <v>2.5380710659898477E-2</v>
      </c>
      <c r="K39" s="7">
        <f>E39/E$7</f>
        <v>2.5974025974025976E-2</v>
      </c>
      <c r="M39" s="31" t="s">
        <v>80</v>
      </c>
      <c r="N39" s="32">
        <f>C39/$F39</f>
        <v>0.25</v>
      </c>
      <c r="O39" s="32">
        <f>D39/$F39</f>
        <v>0.625</v>
      </c>
      <c r="P39" s="33">
        <f>E39/$F39</f>
        <v>0.125</v>
      </c>
    </row>
    <row r="40" spans="1:16" x14ac:dyDescent="0.2">
      <c r="B40" s="1" t="s">
        <v>30</v>
      </c>
      <c r="C40" s="5">
        <v>147</v>
      </c>
      <c r="D40" s="5">
        <v>426</v>
      </c>
      <c r="E40" s="5">
        <v>135</v>
      </c>
      <c r="F40" s="5">
        <f>SUM(C40:E40)</f>
        <v>708</v>
      </c>
      <c r="H40" s="1" t="s">
        <v>30</v>
      </c>
      <c r="I40" s="7">
        <f>C40/C$7</f>
        <v>0.11666666666666667</v>
      </c>
      <c r="J40" s="7">
        <f>D40/D$7</f>
        <v>0.1802030456852792</v>
      </c>
      <c r="K40" s="7">
        <f>E40/E$7</f>
        <v>0.29220779220779219</v>
      </c>
      <c r="M40" s="31" t="s">
        <v>30</v>
      </c>
      <c r="N40" s="32">
        <f>C40/$F40</f>
        <v>0.2076271186440678</v>
      </c>
      <c r="O40" s="32">
        <f>D40/$F40</f>
        <v>0.60169491525423724</v>
      </c>
      <c r="P40" s="33">
        <f>E40/$F40</f>
        <v>0.19067796610169491</v>
      </c>
    </row>
    <row r="41" spans="1:16" x14ac:dyDescent="0.2">
      <c r="B41" s="2" t="s">
        <v>6</v>
      </c>
      <c r="C41" s="6">
        <f>SUM(C37:C40)</f>
        <v>294</v>
      </c>
      <c r="D41" s="6">
        <f>SUM(D37:D40)</f>
        <v>1266</v>
      </c>
      <c r="E41" s="6">
        <f>SUM(E37:E40)</f>
        <v>237</v>
      </c>
      <c r="F41" s="6">
        <f>SUM(F37:F40)</f>
        <v>1797</v>
      </c>
      <c r="M41" s="31" t="s">
        <v>29</v>
      </c>
      <c r="N41" s="32">
        <f>C41/$F41</f>
        <v>0.1636060100166945</v>
      </c>
      <c r="O41" s="32">
        <f>D41/$F41</f>
        <v>0.70450751252086807</v>
      </c>
      <c r="P41" s="33">
        <f>E41/$F41</f>
        <v>0.1318864774624374</v>
      </c>
    </row>
    <row r="42" spans="1:16" ht="15" thickBot="1" x14ac:dyDescent="0.25">
      <c r="B42" s="2" t="s">
        <v>28</v>
      </c>
      <c r="C42" s="6">
        <f>SUM(C37:C39)</f>
        <v>147</v>
      </c>
      <c r="D42" s="6">
        <f>SUM(D37:D39)</f>
        <v>840</v>
      </c>
      <c r="E42" s="6">
        <f>SUM(E37:E39)</f>
        <v>102</v>
      </c>
      <c r="F42" s="6">
        <f>SUM(F37:F39)</f>
        <v>1089</v>
      </c>
      <c r="H42" s="2" t="s">
        <v>28</v>
      </c>
      <c r="I42" s="12">
        <f>C42/C$7</f>
        <v>0.11666666666666667</v>
      </c>
      <c r="J42" s="12">
        <f>D42/D$7</f>
        <v>0.35532994923857869</v>
      </c>
      <c r="K42" s="12">
        <f>E42/E$7</f>
        <v>0.22077922077922077</v>
      </c>
      <c r="M42" s="77" t="s">
        <v>28</v>
      </c>
      <c r="N42" s="35">
        <f>C42/$F42</f>
        <v>0.13498622589531681</v>
      </c>
      <c r="O42" s="35">
        <f>D42/$F42</f>
        <v>0.77134986225895319</v>
      </c>
      <c r="P42" s="36">
        <f>E42/$F42</f>
        <v>9.366391184573003E-2</v>
      </c>
    </row>
    <row r="43" spans="1:16" ht="15" thickBot="1" x14ac:dyDescent="0.25">
      <c r="A43" s="9" t="s">
        <v>138</v>
      </c>
      <c r="B43" s="82" t="s">
        <v>88</v>
      </c>
      <c r="M43" s="78" t="s">
        <v>139</v>
      </c>
    </row>
    <row r="44" spans="1:16" ht="60" x14ac:dyDescent="0.2">
      <c r="B44" s="64" t="s">
        <v>72</v>
      </c>
      <c r="C44" s="64" t="s">
        <v>18</v>
      </c>
      <c r="D44" s="64" t="s">
        <v>19</v>
      </c>
      <c r="E44" s="64" t="s">
        <v>94</v>
      </c>
      <c r="F44" s="63" t="s">
        <v>29</v>
      </c>
      <c r="H44" s="64" t="s">
        <v>72</v>
      </c>
      <c r="I44" s="64" t="s">
        <v>18</v>
      </c>
      <c r="J44" s="64" t="s">
        <v>19</v>
      </c>
      <c r="K44" s="64" t="s">
        <v>94</v>
      </c>
      <c r="M44" s="60" t="s">
        <v>72</v>
      </c>
      <c r="N44" s="61" t="s">
        <v>18</v>
      </c>
      <c r="O44" s="61" t="s">
        <v>19</v>
      </c>
      <c r="P44" s="62" t="s">
        <v>94</v>
      </c>
    </row>
    <row r="45" spans="1:16" x14ac:dyDescent="0.2">
      <c r="B45" s="1" t="s">
        <v>78</v>
      </c>
      <c r="C45" s="5">
        <v>6</v>
      </c>
      <c r="D45" s="5">
        <v>72</v>
      </c>
      <c r="E45" s="5">
        <v>6</v>
      </c>
      <c r="F45" s="5">
        <f>SUM(C45:E45)</f>
        <v>84</v>
      </c>
      <c r="H45" s="1" t="s">
        <v>78</v>
      </c>
      <c r="I45" s="7">
        <f>C45/C$7</f>
        <v>4.7619047619047623E-3</v>
      </c>
      <c r="J45" s="7">
        <f>D45/D$7</f>
        <v>3.0456852791878174E-2</v>
      </c>
      <c r="K45" s="7">
        <f>E45/E$7</f>
        <v>1.2987012987012988E-2</v>
      </c>
      <c r="M45" s="31" t="s">
        <v>78</v>
      </c>
      <c r="N45" s="32">
        <f>C45/$F45</f>
        <v>7.1428571428571425E-2</v>
      </c>
      <c r="O45" s="32">
        <f>D45/$F45</f>
        <v>0.8571428571428571</v>
      </c>
      <c r="P45" s="33">
        <f>E45/$F45</f>
        <v>7.1428571428571425E-2</v>
      </c>
    </row>
    <row r="46" spans="1:16" x14ac:dyDescent="0.2">
      <c r="B46" s="1" t="s">
        <v>79</v>
      </c>
      <c r="C46" s="5">
        <v>12</v>
      </c>
      <c r="D46" s="5">
        <v>72</v>
      </c>
      <c r="E46" s="5">
        <v>9</v>
      </c>
      <c r="F46" s="5">
        <f>SUM(C46:E46)</f>
        <v>93</v>
      </c>
      <c r="H46" s="1" t="s">
        <v>79</v>
      </c>
      <c r="I46" s="7">
        <f>C46/C$7</f>
        <v>9.5238095238095247E-3</v>
      </c>
      <c r="J46" s="7">
        <f>D46/D$7</f>
        <v>3.0456852791878174E-2</v>
      </c>
      <c r="K46" s="7">
        <f>E46/E$7</f>
        <v>1.948051948051948E-2</v>
      </c>
      <c r="M46" s="31" t="s">
        <v>79</v>
      </c>
      <c r="N46" s="32">
        <f>C46/$F46</f>
        <v>0.12903225806451613</v>
      </c>
      <c r="O46" s="32">
        <f>D46/$F46</f>
        <v>0.77419354838709675</v>
      </c>
      <c r="P46" s="33">
        <f>E46/$F46</f>
        <v>9.6774193548387094E-2</v>
      </c>
    </row>
    <row r="47" spans="1:16" x14ac:dyDescent="0.2">
      <c r="B47" s="1" t="s">
        <v>80</v>
      </c>
      <c r="C47" s="5" t="s">
        <v>20</v>
      </c>
      <c r="D47" s="5">
        <v>18</v>
      </c>
      <c r="E47" s="5">
        <v>6</v>
      </c>
      <c r="F47" s="5">
        <f>SUM(C47:E47)</f>
        <v>24</v>
      </c>
      <c r="H47" s="1" t="s">
        <v>80</v>
      </c>
      <c r="I47" s="7" t="s">
        <v>20</v>
      </c>
      <c r="J47" s="7">
        <f>D47/D$7</f>
        <v>7.6142131979695434E-3</v>
      </c>
      <c r="K47" s="7">
        <f>E47/E$7</f>
        <v>1.2987012987012988E-2</v>
      </c>
      <c r="M47" s="31" t="s">
        <v>80</v>
      </c>
      <c r="N47" s="81" t="s">
        <v>134</v>
      </c>
      <c r="O47" s="32">
        <f>D47/$F47</f>
        <v>0.75</v>
      </c>
      <c r="P47" s="33">
        <f>E47/$F47</f>
        <v>0.25</v>
      </c>
    </row>
    <row r="48" spans="1:16" ht="15" customHeight="1" x14ac:dyDescent="0.2">
      <c r="B48" s="1" t="s">
        <v>30</v>
      </c>
      <c r="C48" s="5">
        <v>45</v>
      </c>
      <c r="D48" s="5">
        <v>186</v>
      </c>
      <c r="E48" s="5">
        <v>45</v>
      </c>
      <c r="F48" s="5">
        <f>SUM(C48:E48)</f>
        <v>276</v>
      </c>
      <c r="H48" s="1" t="s">
        <v>30</v>
      </c>
      <c r="I48" s="7">
        <f>C48/C$7</f>
        <v>3.5714285714285712E-2</v>
      </c>
      <c r="J48" s="7">
        <f>D48/D$7</f>
        <v>7.8680203045685279E-2</v>
      </c>
      <c r="K48" s="7">
        <f>E48/E$7</f>
        <v>9.7402597402597407E-2</v>
      </c>
      <c r="M48" s="31" t="s">
        <v>30</v>
      </c>
      <c r="N48" s="32">
        <f>C48/$F48</f>
        <v>0.16304347826086957</v>
      </c>
      <c r="O48" s="32">
        <f>D48/$F48</f>
        <v>0.67391304347826086</v>
      </c>
      <c r="P48" s="33">
        <f>E48/$F48</f>
        <v>0.16304347826086957</v>
      </c>
    </row>
    <row r="49" spans="1:16" x14ac:dyDescent="0.2">
      <c r="B49" s="2" t="s">
        <v>6</v>
      </c>
      <c r="C49" s="6">
        <f>SUM(C45:C48)</f>
        <v>63</v>
      </c>
      <c r="D49" s="6">
        <f>SUM(D45:D48)</f>
        <v>348</v>
      </c>
      <c r="E49" s="6">
        <f>SUM(E45:E48)</f>
        <v>66</v>
      </c>
      <c r="F49" s="6">
        <f>SUM(F45:F48)</f>
        <v>477</v>
      </c>
      <c r="M49" s="31" t="s">
        <v>29</v>
      </c>
      <c r="N49" s="32">
        <f>C49/$F49</f>
        <v>0.13207547169811321</v>
      </c>
      <c r="O49" s="32">
        <f>D49/$F49</f>
        <v>0.72955974842767291</v>
      </c>
      <c r="P49" s="33">
        <f>E49/$F49</f>
        <v>0.13836477987421383</v>
      </c>
    </row>
    <row r="50" spans="1:16" ht="15" thickBot="1" x14ac:dyDescent="0.25">
      <c r="B50" s="2" t="s">
        <v>28</v>
      </c>
      <c r="C50" s="6">
        <f>SUM(C45:C47)</f>
        <v>18</v>
      </c>
      <c r="D50" s="6">
        <f>SUM(D45:D47)</f>
        <v>162</v>
      </c>
      <c r="E50" s="6">
        <f>SUM(E45:E47)</f>
        <v>21</v>
      </c>
      <c r="F50" s="6">
        <f>SUM(F45:F47)</f>
        <v>201</v>
      </c>
      <c r="H50" s="2" t="s">
        <v>28</v>
      </c>
      <c r="I50" s="12">
        <f>C50/C$7</f>
        <v>1.4285714285714285E-2</v>
      </c>
      <c r="J50" s="12">
        <f>D50/D$7</f>
        <v>6.8527918781725886E-2</v>
      </c>
      <c r="K50" s="12">
        <f>E50/E$7</f>
        <v>4.5454545454545456E-2</v>
      </c>
      <c r="M50" s="77" t="s">
        <v>28</v>
      </c>
      <c r="N50" s="35">
        <f>C50/$F50</f>
        <v>8.9552238805970144E-2</v>
      </c>
      <c r="O50" s="35">
        <f>D50/$F50</f>
        <v>0.80597014925373134</v>
      </c>
      <c r="P50" s="36">
        <f>E50/$F50</f>
        <v>0.1044776119402985</v>
      </c>
    </row>
    <row r="51" spans="1:16" ht="15" thickBot="1" x14ac:dyDescent="0.25">
      <c r="A51" s="9" t="s">
        <v>138</v>
      </c>
      <c r="B51" s="80" t="s">
        <v>90</v>
      </c>
      <c r="M51" s="78" t="s">
        <v>137</v>
      </c>
    </row>
    <row r="52" spans="1:16" ht="60" x14ac:dyDescent="0.2">
      <c r="B52" s="64" t="s">
        <v>72</v>
      </c>
      <c r="C52" s="64" t="s">
        <v>18</v>
      </c>
      <c r="D52" s="64" t="s">
        <v>19</v>
      </c>
      <c r="E52" s="64" t="s">
        <v>94</v>
      </c>
      <c r="F52" s="63" t="s">
        <v>29</v>
      </c>
      <c r="H52" s="64" t="s">
        <v>72</v>
      </c>
      <c r="I52" s="64" t="s">
        <v>18</v>
      </c>
      <c r="J52" s="64" t="s">
        <v>19</v>
      </c>
      <c r="K52" s="64" t="s">
        <v>94</v>
      </c>
      <c r="M52" s="60" t="s">
        <v>72</v>
      </c>
      <c r="N52" s="61" t="s">
        <v>18</v>
      </c>
      <c r="O52" s="61" t="s">
        <v>19</v>
      </c>
      <c r="P52" s="62" t="s">
        <v>94</v>
      </c>
    </row>
    <row r="53" spans="1:16" x14ac:dyDescent="0.2">
      <c r="B53" s="1" t="s">
        <v>78</v>
      </c>
      <c r="C53" s="5">
        <v>186</v>
      </c>
      <c r="D53" s="5">
        <v>606</v>
      </c>
      <c r="E53" s="5">
        <v>54</v>
      </c>
      <c r="F53" s="5">
        <f>SUM(C53:E53)</f>
        <v>846</v>
      </c>
      <c r="H53" s="1" t="s">
        <v>78</v>
      </c>
      <c r="I53" s="7">
        <f>C53/C$7</f>
        <v>0.14761904761904762</v>
      </c>
      <c r="J53" s="7">
        <f>D53/D$7</f>
        <v>0.25634517766497461</v>
      </c>
      <c r="K53" s="7">
        <f>E53/E$7</f>
        <v>0.11688311688311688</v>
      </c>
      <c r="M53" s="31" t="s">
        <v>78</v>
      </c>
      <c r="N53" s="32">
        <f>C53/$F53</f>
        <v>0.21985815602836881</v>
      </c>
      <c r="O53" s="32">
        <f>D53/$F53</f>
        <v>0.71631205673758869</v>
      </c>
      <c r="P53" s="33">
        <f>E53/$F53</f>
        <v>6.3829787234042548E-2</v>
      </c>
    </row>
    <row r="54" spans="1:16" x14ac:dyDescent="0.2">
      <c r="B54" s="1" t="s">
        <v>79</v>
      </c>
      <c r="C54" s="5">
        <v>219</v>
      </c>
      <c r="D54" s="5">
        <v>498</v>
      </c>
      <c r="E54" s="5">
        <v>96</v>
      </c>
      <c r="F54" s="5">
        <f>SUM(C54:E54)</f>
        <v>813</v>
      </c>
      <c r="H54" s="1" t="s">
        <v>79</v>
      </c>
      <c r="I54" s="7">
        <f>C54/C$7</f>
        <v>0.1738095238095238</v>
      </c>
      <c r="J54" s="7">
        <f>D54/D$7</f>
        <v>0.21065989847715735</v>
      </c>
      <c r="K54" s="7">
        <f>E54/E$7</f>
        <v>0.20779220779220781</v>
      </c>
      <c r="M54" s="31" t="s">
        <v>79</v>
      </c>
      <c r="N54" s="32">
        <f>C54/$F54</f>
        <v>0.26937269372693728</v>
      </c>
      <c r="O54" s="32">
        <f>D54/$F54</f>
        <v>0.61254612546125464</v>
      </c>
      <c r="P54" s="33">
        <f>E54/$F54</f>
        <v>0.11808118081180811</v>
      </c>
    </row>
    <row r="55" spans="1:16" x14ac:dyDescent="0.2">
      <c r="B55" s="1" t="s">
        <v>80</v>
      </c>
      <c r="C55" s="5">
        <v>99</v>
      </c>
      <c r="D55" s="5">
        <v>114</v>
      </c>
      <c r="E55" s="5">
        <v>33</v>
      </c>
      <c r="F55" s="5">
        <f>SUM(C55:E55)</f>
        <v>246</v>
      </c>
      <c r="H55" s="1" t="s">
        <v>80</v>
      </c>
      <c r="I55" s="7">
        <f>C55/C$7</f>
        <v>7.857142857142857E-2</v>
      </c>
      <c r="J55" s="7">
        <f>D55/D$7</f>
        <v>4.8223350253807105E-2</v>
      </c>
      <c r="K55" s="7">
        <f>E55/E$7</f>
        <v>7.1428571428571425E-2</v>
      </c>
      <c r="M55" s="31" t="s">
        <v>80</v>
      </c>
      <c r="N55" s="32">
        <f>C55/$F55</f>
        <v>0.40243902439024393</v>
      </c>
      <c r="O55" s="32">
        <f>D55/$F55</f>
        <v>0.46341463414634149</v>
      </c>
      <c r="P55" s="33">
        <f>E55/$F55</f>
        <v>0.13414634146341464</v>
      </c>
    </row>
    <row r="56" spans="1:16" x14ac:dyDescent="0.2">
      <c r="B56" s="1" t="s">
        <v>30</v>
      </c>
      <c r="C56" s="5">
        <v>1146</v>
      </c>
      <c r="D56" s="5">
        <v>1626</v>
      </c>
      <c r="E56" s="5">
        <v>441</v>
      </c>
      <c r="F56" s="5">
        <f>SUM(C56:E56)</f>
        <v>3213</v>
      </c>
      <c r="H56" s="1" t="s">
        <v>30</v>
      </c>
      <c r="I56" s="7">
        <f>C56/C$7</f>
        <v>0.90952380952380951</v>
      </c>
      <c r="J56" s="7">
        <f>D56/D$7</f>
        <v>0.68781725888324874</v>
      </c>
      <c r="K56" s="7">
        <f>E56/E$7</f>
        <v>0.95454545454545459</v>
      </c>
      <c r="M56" s="31" t="s">
        <v>30</v>
      </c>
      <c r="N56" s="32">
        <f>C56/$F56</f>
        <v>0.35667600373482727</v>
      </c>
      <c r="O56" s="32">
        <f>D56/$F56</f>
        <v>0.5060690943043884</v>
      </c>
      <c r="P56" s="33">
        <f>E56/$F56</f>
        <v>0.13725490196078433</v>
      </c>
    </row>
    <row r="57" spans="1:16" x14ac:dyDescent="0.2">
      <c r="B57" s="2" t="s">
        <v>6</v>
      </c>
      <c r="C57" s="6">
        <f>SUM(C53:C56)</f>
        <v>1650</v>
      </c>
      <c r="D57" s="6">
        <f>SUM(D53:D56)</f>
        <v>2844</v>
      </c>
      <c r="E57" s="6">
        <f>SUM(E53:E56)</f>
        <v>624</v>
      </c>
      <c r="F57" s="6">
        <f>SUM(F53:F56)</f>
        <v>5118</v>
      </c>
      <c r="M57" s="31" t="s">
        <v>29</v>
      </c>
      <c r="N57" s="32">
        <f>C57/$F57</f>
        <v>0.32239155920281359</v>
      </c>
      <c r="O57" s="32">
        <f>D57/$F57</f>
        <v>0.55568581477139511</v>
      </c>
      <c r="P57" s="33">
        <f>E57/$F57</f>
        <v>0.12192262602579132</v>
      </c>
    </row>
    <row r="58" spans="1:16" ht="15" thickBot="1" x14ac:dyDescent="0.25">
      <c r="B58" s="2" t="s">
        <v>28</v>
      </c>
      <c r="C58" s="6">
        <f>SUM(C53:C55)</f>
        <v>504</v>
      </c>
      <c r="D58" s="6">
        <f>SUM(D53:D55)</f>
        <v>1218</v>
      </c>
      <c r="E58" s="6">
        <f>SUM(E53:E55)</f>
        <v>183</v>
      </c>
      <c r="F58" s="6">
        <f>SUM(F53:F55)</f>
        <v>1905</v>
      </c>
      <c r="H58" s="2" t="s">
        <v>28</v>
      </c>
      <c r="I58" s="12">
        <f>C58/C$7</f>
        <v>0.4</v>
      </c>
      <c r="J58" s="12">
        <f>D58/D$7</f>
        <v>0.51522842639593913</v>
      </c>
      <c r="K58" s="12">
        <f>E58/E$7</f>
        <v>0.39610389610389612</v>
      </c>
      <c r="M58" s="77" t="s">
        <v>28</v>
      </c>
      <c r="N58" s="35">
        <f>C58/$F58</f>
        <v>0.26456692913385826</v>
      </c>
      <c r="O58" s="35">
        <f>D58/$F58</f>
        <v>0.6393700787401575</v>
      </c>
      <c r="P58" s="36">
        <f>E58/$F58</f>
        <v>9.6062992125984251E-2</v>
      </c>
    </row>
    <row r="59" spans="1:16" ht="15" thickBot="1" x14ac:dyDescent="0.25">
      <c r="B59" t="s">
        <v>132</v>
      </c>
      <c r="C59" s="10">
        <f>SUM(C50,C57)</f>
        <v>1668</v>
      </c>
      <c r="D59" s="10">
        <f>SUM(D50,D57)</f>
        <v>3006</v>
      </c>
      <c r="E59" s="10">
        <f>SUM(E50,E57)</f>
        <v>645</v>
      </c>
      <c r="F59" s="10">
        <f>SUM(F50,F57)</f>
        <v>5319</v>
      </c>
    </row>
    <row r="60" spans="1:16" ht="15" thickBot="1" x14ac:dyDescent="0.25">
      <c r="A60" s="16" t="s">
        <v>91</v>
      </c>
      <c r="B60" s="79" t="s">
        <v>136</v>
      </c>
      <c r="M60" s="78" t="s">
        <v>135</v>
      </c>
    </row>
    <row r="61" spans="1:16" ht="60" x14ac:dyDescent="0.2">
      <c r="B61" s="64" t="s">
        <v>72</v>
      </c>
      <c r="C61" s="64" t="s">
        <v>18</v>
      </c>
      <c r="D61" s="64" t="s">
        <v>19</v>
      </c>
      <c r="E61" s="64" t="s">
        <v>94</v>
      </c>
      <c r="F61" s="63" t="s">
        <v>29</v>
      </c>
      <c r="H61" s="64" t="s">
        <v>72</v>
      </c>
      <c r="I61" s="64" t="s">
        <v>18</v>
      </c>
      <c r="J61" s="64" t="s">
        <v>19</v>
      </c>
      <c r="K61" s="64" t="s">
        <v>94</v>
      </c>
      <c r="M61" s="60" t="s">
        <v>72</v>
      </c>
      <c r="N61" s="61" t="s">
        <v>18</v>
      </c>
      <c r="O61" s="61" t="s">
        <v>19</v>
      </c>
      <c r="P61" s="62" t="s">
        <v>94</v>
      </c>
    </row>
    <row r="62" spans="1:16" x14ac:dyDescent="0.2">
      <c r="B62" s="1" t="s">
        <v>78</v>
      </c>
      <c r="C62" s="5">
        <v>36</v>
      </c>
      <c r="D62" s="5">
        <v>198</v>
      </c>
      <c r="E62" s="5">
        <v>12</v>
      </c>
      <c r="F62" s="5">
        <f>SUM(C62:E62)</f>
        <v>246</v>
      </c>
      <c r="H62" s="1" t="s">
        <v>78</v>
      </c>
      <c r="I62" s="7">
        <f>C62/C$7</f>
        <v>2.8571428571428571E-2</v>
      </c>
      <c r="J62" s="7">
        <f>D62/D$7</f>
        <v>8.3756345177664976E-2</v>
      </c>
      <c r="K62" s="7">
        <f>E62/E$7</f>
        <v>2.5974025974025976E-2</v>
      </c>
      <c r="M62" s="31" t="s">
        <v>78</v>
      </c>
      <c r="N62" s="32">
        <f>C62/$F62</f>
        <v>0.14634146341463414</v>
      </c>
      <c r="O62" s="32">
        <f>D62/$F62</f>
        <v>0.80487804878048785</v>
      </c>
      <c r="P62" s="33">
        <f>E62/$F62</f>
        <v>4.878048780487805E-2</v>
      </c>
    </row>
    <row r="63" spans="1:16" x14ac:dyDescent="0.2">
      <c r="B63" s="1" t="s">
        <v>79</v>
      </c>
      <c r="C63" s="5">
        <v>45</v>
      </c>
      <c r="D63" s="5">
        <v>192</v>
      </c>
      <c r="E63" s="5">
        <v>30</v>
      </c>
      <c r="F63" s="5">
        <f>SUM(C63:E63)</f>
        <v>267</v>
      </c>
      <c r="H63" s="1" t="s">
        <v>79</v>
      </c>
      <c r="I63" s="7">
        <f>C63/C$7</f>
        <v>3.5714285714285712E-2</v>
      </c>
      <c r="J63" s="7">
        <f>D63/D$7</f>
        <v>8.1218274111675121E-2</v>
      </c>
      <c r="K63" s="7">
        <f>E63/E$7</f>
        <v>6.4935064935064929E-2</v>
      </c>
      <c r="M63" s="31" t="s">
        <v>79</v>
      </c>
      <c r="N63" s="32">
        <f>C63/$F63</f>
        <v>0.16853932584269662</v>
      </c>
      <c r="O63" s="32">
        <f>D63/$F63</f>
        <v>0.7191011235955056</v>
      </c>
      <c r="P63" s="33">
        <f>E63/$F63</f>
        <v>0.11235955056179775</v>
      </c>
    </row>
    <row r="64" spans="1:16" x14ac:dyDescent="0.2">
      <c r="B64" s="1" t="s">
        <v>80</v>
      </c>
      <c r="C64" s="5">
        <v>15</v>
      </c>
      <c r="D64" s="5">
        <v>42</v>
      </c>
      <c r="E64" s="5" t="s">
        <v>20</v>
      </c>
      <c r="F64" s="5">
        <f>SUM(C64:E64)</f>
        <v>57</v>
      </c>
      <c r="H64" s="1" t="s">
        <v>80</v>
      </c>
      <c r="I64" s="7">
        <f>C64/C$7</f>
        <v>1.1904761904761904E-2</v>
      </c>
      <c r="J64" s="7">
        <f>D64/D$7</f>
        <v>1.7766497461928935E-2</v>
      </c>
      <c r="K64" s="7" t="e">
        <f>E64/E$7</f>
        <v>#VALUE!</v>
      </c>
      <c r="M64" s="31" t="s">
        <v>80</v>
      </c>
      <c r="N64" s="32">
        <f>C64/$F64</f>
        <v>0.26315789473684209</v>
      </c>
      <c r="O64" s="32">
        <f>D64/$F64</f>
        <v>0.73684210526315785</v>
      </c>
      <c r="P64" s="33" t="s">
        <v>134</v>
      </c>
    </row>
    <row r="65" spans="1:16" x14ac:dyDescent="0.2">
      <c r="B65" s="1" t="s">
        <v>30</v>
      </c>
      <c r="C65" s="5">
        <v>192</v>
      </c>
      <c r="D65" s="5">
        <v>465</v>
      </c>
      <c r="E65" s="5">
        <v>105</v>
      </c>
      <c r="F65" s="5">
        <f>SUM(C65:E65)</f>
        <v>762</v>
      </c>
      <c r="H65" s="1" t="s">
        <v>30</v>
      </c>
      <c r="I65" s="7">
        <f>C65/C$7</f>
        <v>0.15238095238095239</v>
      </c>
      <c r="J65" s="7">
        <f>D65/D$7</f>
        <v>0.1967005076142132</v>
      </c>
      <c r="K65" s="7">
        <f>E65/E$7</f>
        <v>0.22727272727272727</v>
      </c>
      <c r="M65" s="31" t="s">
        <v>30</v>
      </c>
      <c r="N65" s="32">
        <f>C65/$F65</f>
        <v>0.25196850393700787</v>
      </c>
      <c r="O65" s="32">
        <f>D65/$F65</f>
        <v>0.61023622047244097</v>
      </c>
      <c r="P65" s="33">
        <f>E65/$F65</f>
        <v>0.13779527559055119</v>
      </c>
    </row>
    <row r="66" spans="1:16" x14ac:dyDescent="0.2">
      <c r="B66" s="2" t="s">
        <v>6</v>
      </c>
      <c r="C66" s="6">
        <f>SUM(C62:C65)</f>
        <v>288</v>
      </c>
      <c r="D66" s="6">
        <f>SUM(D62:D65)</f>
        <v>897</v>
      </c>
      <c r="E66" s="6">
        <f>SUM(E62:E65)</f>
        <v>147</v>
      </c>
      <c r="F66" s="6">
        <f>SUM(F62:F65)</f>
        <v>1332</v>
      </c>
      <c r="M66" s="31" t="s">
        <v>29</v>
      </c>
      <c r="N66" s="32">
        <f>C66/$F66</f>
        <v>0.21621621621621623</v>
      </c>
      <c r="O66" s="32">
        <f>D66/$F66</f>
        <v>0.67342342342342343</v>
      </c>
      <c r="P66" s="33">
        <f>E66/$F66</f>
        <v>0.11036036036036036</v>
      </c>
    </row>
    <row r="67" spans="1:16" ht="15" thickBot="1" x14ac:dyDescent="0.25">
      <c r="B67" s="2" t="s">
        <v>28</v>
      </c>
      <c r="C67" s="6">
        <f>SUM(C62:C64)</f>
        <v>96</v>
      </c>
      <c r="D67" s="6">
        <f>SUM(D62:D64)</f>
        <v>432</v>
      </c>
      <c r="E67" s="6">
        <f>SUM(E62:E64)</f>
        <v>42</v>
      </c>
      <c r="F67" s="6">
        <f>SUM(F62:F64)</f>
        <v>570</v>
      </c>
      <c r="H67" s="2" t="s">
        <v>28</v>
      </c>
      <c r="I67" s="12">
        <f>C67/C$7</f>
        <v>7.6190476190476197E-2</v>
      </c>
      <c r="J67" s="12">
        <f>D67/D$7</f>
        <v>0.18274111675126903</v>
      </c>
      <c r="K67" s="12">
        <f>E67/E$7</f>
        <v>9.0909090909090912E-2</v>
      </c>
      <c r="M67" s="77" t="s">
        <v>28</v>
      </c>
      <c r="N67" s="35">
        <f>C67/$F67</f>
        <v>0.16842105263157894</v>
      </c>
      <c r="O67" s="35">
        <f>D67/$F67</f>
        <v>0.75789473684210529</v>
      </c>
      <c r="P67" s="36">
        <f>E67/$F67</f>
        <v>7.3684210526315783E-2</v>
      </c>
    </row>
    <row r="68" spans="1:16" ht="15" thickBot="1" x14ac:dyDescent="0.25">
      <c r="A68" s="16" t="s">
        <v>91</v>
      </c>
      <c r="B68" s="79" t="s">
        <v>92</v>
      </c>
      <c r="M68" s="78" t="s">
        <v>133</v>
      </c>
    </row>
    <row r="69" spans="1:16" ht="60" x14ac:dyDescent="0.2">
      <c r="B69" s="64" t="s">
        <v>72</v>
      </c>
      <c r="C69" s="64" t="s">
        <v>18</v>
      </c>
      <c r="D69" s="64" t="s">
        <v>19</v>
      </c>
      <c r="E69" s="64" t="s">
        <v>94</v>
      </c>
      <c r="F69" s="63" t="s">
        <v>29</v>
      </c>
      <c r="H69" s="64" t="s">
        <v>72</v>
      </c>
      <c r="I69" s="64" t="s">
        <v>18</v>
      </c>
      <c r="J69" s="64" t="s">
        <v>19</v>
      </c>
      <c r="K69" s="64" t="s">
        <v>94</v>
      </c>
      <c r="M69" s="60" t="s">
        <v>72</v>
      </c>
      <c r="N69" s="61" t="s">
        <v>18</v>
      </c>
      <c r="O69" s="61" t="s">
        <v>19</v>
      </c>
      <c r="P69" s="62" t="s">
        <v>94</v>
      </c>
    </row>
    <row r="70" spans="1:16" x14ac:dyDescent="0.2">
      <c r="B70" s="1" t="s">
        <v>78</v>
      </c>
      <c r="C70" s="5">
        <v>204</v>
      </c>
      <c r="D70" s="5">
        <v>963</v>
      </c>
      <c r="E70" s="5">
        <v>84</v>
      </c>
      <c r="F70" s="5">
        <f>SUM(C70:E70)</f>
        <v>1251</v>
      </c>
      <c r="H70" s="1" t="s">
        <v>78</v>
      </c>
      <c r="I70" s="7">
        <f>C70/C$7</f>
        <v>0.16190476190476191</v>
      </c>
      <c r="J70" s="7">
        <f>D70/D$7</f>
        <v>0.40736040609137059</v>
      </c>
      <c r="K70" s="7">
        <f>E70/E$7</f>
        <v>0.18181818181818182</v>
      </c>
      <c r="M70" s="31" t="s">
        <v>78</v>
      </c>
      <c r="N70" s="32">
        <f>C70/$F70</f>
        <v>0.16306954436450841</v>
      </c>
      <c r="O70" s="32">
        <f>D70/$F70</f>
        <v>0.76978417266187049</v>
      </c>
      <c r="P70" s="33">
        <f>E70/$F70</f>
        <v>6.7146282973621102E-2</v>
      </c>
    </row>
    <row r="71" spans="1:16" x14ac:dyDescent="0.2">
      <c r="B71" s="1" t="s">
        <v>79</v>
      </c>
      <c r="C71" s="5">
        <v>264</v>
      </c>
      <c r="D71" s="5">
        <v>672</v>
      </c>
      <c r="E71" s="5">
        <v>135</v>
      </c>
      <c r="F71" s="5">
        <f>SUM(C71:E71)</f>
        <v>1071</v>
      </c>
      <c r="H71" s="1" t="s">
        <v>79</v>
      </c>
      <c r="I71" s="7">
        <f>C71/C$7</f>
        <v>0.20952380952380953</v>
      </c>
      <c r="J71" s="7">
        <f>D71/D$7</f>
        <v>0.28426395939086296</v>
      </c>
      <c r="K71" s="7">
        <f>E71/E$7</f>
        <v>0.29220779220779219</v>
      </c>
      <c r="M71" s="31" t="s">
        <v>79</v>
      </c>
      <c r="N71" s="32">
        <f>C71/$F71</f>
        <v>0.24649859943977592</v>
      </c>
      <c r="O71" s="32">
        <f>D71/$F71</f>
        <v>0.62745098039215685</v>
      </c>
      <c r="P71" s="33">
        <f>E71/$F71</f>
        <v>0.12605042016806722</v>
      </c>
    </row>
    <row r="72" spans="1:16" x14ac:dyDescent="0.2">
      <c r="B72" s="1" t="s">
        <v>80</v>
      </c>
      <c r="C72" s="5">
        <v>105</v>
      </c>
      <c r="D72" s="5">
        <v>153</v>
      </c>
      <c r="E72" s="5">
        <v>45</v>
      </c>
      <c r="F72" s="5">
        <f>SUM(C72:E72)</f>
        <v>303</v>
      </c>
      <c r="H72" s="1" t="s">
        <v>80</v>
      </c>
      <c r="I72" s="7">
        <f>C72/C$7</f>
        <v>8.3333333333333329E-2</v>
      </c>
      <c r="J72" s="7">
        <f>D72/D$7</f>
        <v>6.4720812182741116E-2</v>
      </c>
      <c r="K72" s="7">
        <f>E72/E$7</f>
        <v>9.7402597402597407E-2</v>
      </c>
      <c r="M72" s="31" t="s">
        <v>80</v>
      </c>
      <c r="N72" s="32">
        <f>C72/$F72</f>
        <v>0.34653465346534651</v>
      </c>
      <c r="O72" s="32">
        <f>D72/$F72</f>
        <v>0.50495049504950495</v>
      </c>
      <c r="P72" s="33">
        <f>E72/$F72</f>
        <v>0.14851485148514851</v>
      </c>
    </row>
    <row r="73" spans="1:16" x14ac:dyDescent="0.2">
      <c r="B73" s="1" t="s">
        <v>30</v>
      </c>
      <c r="C73" s="5">
        <v>1146</v>
      </c>
      <c r="D73" s="5">
        <v>1770</v>
      </c>
      <c r="E73" s="5">
        <v>513</v>
      </c>
      <c r="F73" s="5">
        <f>SUM(C73:E73)</f>
        <v>3429</v>
      </c>
      <c r="H73" s="1" t="s">
        <v>30</v>
      </c>
      <c r="I73" s="7">
        <f>C73/C$7</f>
        <v>0.90952380952380951</v>
      </c>
      <c r="J73" s="7">
        <f>D73/D$7</f>
        <v>0.74873096446700504</v>
      </c>
      <c r="K73" s="7">
        <f>E73/E$7</f>
        <v>1.1103896103896105</v>
      </c>
      <c r="M73" s="31" t="s">
        <v>30</v>
      </c>
      <c r="N73" s="32">
        <f>C73/$F73</f>
        <v>0.3342082239720035</v>
      </c>
      <c r="O73" s="32">
        <f>D73/$F73</f>
        <v>0.51618547681539806</v>
      </c>
      <c r="P73" s="33">
        <f>E73/$F73</f>
        <v>0.14960629921259844</v>
      </c>
    </row>
    <row r="74" spans="1:16" x14ac:dyDescent="0.2">
      <c r="B74" s="2" t="s">
        <v>6</v>
      </c>
      <c r="C74" s="6">
        <f>SUM(C70:C73)</f>
        <v>1719</v>
      </c>
      <c r="D74" s="6">
        <f>SUM(D70:D73)</f>
        <v>3558</v>
      </c>
      <c r="E74" s="6">
        <f>SUM(E70:E73)</f>
        <v>777</v>
      </c>
      <c r="F74" s="6">
        <f>SUM(F70:F73)</f>
        <v>6054</v>
      </c>
      <c r="M74" s="31" t="s">
        <v>29</v>
      </c>
      <c r="N74" s="32">
        <f>C74/$F74</f>
        <v>0.28394449950445988</v>
      </c>
      <c r="O74" s="32">
        <f>D74/$F74</f>
        <v>0.58771060455896929</v>
      </c>
      <c r="P74" s="33">
        <f>E74/$F74</f>
        <v>0.12834489593657086</v>
      </c>
    </row>
    <row r="75" spans="1:16" ht="15" thickBot="1" x14ac:dyDescent="0.25">
      <c r="B75" s="2" t="s">
        <v>28</v>
      </c>
      <c r="C75" s="6">
        <f>SUM(C70:C72)</f>
        <v>573</v>
      </c>
      <c r="D75" s="6">
        <f>SUM(D70:D72)</f>
        <v>1788</v>
      </c>
      <c r="E75" s="6">
        <f>SUM(E70:E72)</f>
        <v>264</v>
      </c>
      <c r="F75" s="6">
        <f>SUM(F70:F72)</f>
        <v>2625</v>
      </c>
      <c r="H75" s="2" t="s">
        <v>28</v>
      </c>
      <c r="I75" s="12">
        <f>C75/C$7</f>
        <v>0.45476190476190476</v>
      </c>
      <c r="J75" s="12">
        <f>D75/D$7</f>
        <v>0.75634517766497467</v>
      </c>
      <c r="K75" s="12">
        <f>E75/E$7</f>
        <v>0.5714285714285714</v>
      </c>
      <c r="M75" s="77" t="s">
        <v>28</v>
      </c>
      <c r="N75" s="35">
        <f>C75/$F75</f>
        <v>0.21828571428571428</v>
      </c>
      <c r="O75" s="35">
        <f>D75/$F75</f>
        <v>0.68114285714285716</v>
      </c>
      <c r="P75" s="36">
        <f>E75/$F75</f>
        <v>0.10057142857142858</v>
      </c>
    </row>
    <row r="76" spans="1:16" x14ac:dyDescent="0.2">
      <c r="B76" t="s">
        <v>132</v>
      </c>
      <c r="C76" s="10">
        <f>SUM(C66,C74)</f>
        <v>2007</v>
      </c>
      <c r="D76" s="10">
        <f>SUM(D66,D74)</f>
        <v>4455</v>
      </c>
      <c r="E76" s="10">
        <f>SUM(E66,E74)</f>
        <v>924</v>
      </c>
      <c r="F76" s="10">
        <f>SUM(F66,F74)</f>
        <v>7386</v>
      </c>
    </row>
    <row r="78" spans="1:16" x14ac:dyDescent="0.2">
      <c r="A78" s="66" t="s">
        <v>89</v>
      </c>
    </row>
  </sheetData>
  <conditionalFormatting sqref="I3:K4">
    <cfRule type="colorScale" priority="73">
      <colorScale>
        <cfvo type="min"/>
        <cfvo type="max"/>
        <color rgb="FFFCFCFF"/>
        <color rgb="FF63BE7B"/>
      </colorScale>
    </cfRule>
  </conditionalFormatting>
  <conditionalFormatting sqref="I5:K6">
    <cfRule type="colorScale" priority="74">
      <colorScale>
        <cfvo type="min"/>
        <cfvo type="max"/>
        <color rgb="FFFCFCFF"/>
        <color rgb="FF63BE7B"/>
      </colorScale>
    </cfRule>
  </conditionalFormatting>
  <conditionalFormatting sqref="I3:K6">
    <cfRule type="colorScale" priority="75">
      <colorScale>
        <cfvo type="min"/>
        <cfvo type="max"/>
        <color rgb="FFFCFCFF"/>
        <color rgb="FF63BE7B"/>
      </colorScale>
    </cfRule>
  </conditionalFormatting>
  <conditionalFormatting sqref="N3:P4">
    <cfRule type="colorScale" priority="76">
      <colorScale>
        <cfvo type="min"/>
        <cfvo type="max"/>
        <color rgb="FFFCFCFF"/>
        <color rgb="FF63BE7B"/>
      </colorScale>
    </cfRule>
  </conditionalFormatting>
  <conditionalFormatting sqref="N5:P7">
    <cfRule type="colorScale" priority="77">
      <colorScale>
        <cfvo type="min"/>
        <cfvo type="max"/>
        <color rgb="FFFCFCFF"/>
        <color rgb="FF63BE7B"/>
      </colorScale>
    </cfRule>
  </conditionalFormatting>
  <conditionalFormatting sqref="N3:P7">
    <cfRule type="colorScale" priority="78">
      <colorScale>
        <cfvo type="min"/>
        <cfvo type="max"/>
        <color rgb="FFFCFCFF"/>
        <color rgb="FF63BE7B"/>
      </colorScale>
    </cfRule>
  </conditionalFormatting>
  <conditionalFormatting sqref="N8:P8">
    <cfRule type="colorScale" priority="79">
      <colorScale>
        <cfvo type="min"/>
        <cfvo type="max"/>
        <color rgb="FFFCFCFF"/>
        <color rgb="FF63BE7B"/>
      </colorScale>
    </cfRule>
  </conditionalFormatting>
  <conditionalFormatting sqref="I11:K12">
    <cfRule type="colorScale" priority="66">
      <colorScale>
        <cfvo type="min"/>
        <cfvo type="max"/>
        <color rgb="FFFCFCFF"/>
        <color rgb="FF63BE7B"/>
      </colorScale>
    </cfRule>
  </conditionalFormatting>
  <conditionalFormatting sqref="I13:K14">
    <cfRule type="colorScale" priority="67">
      <colorScale>
        <cfvo type="min"/>
        <cfvo type="max"/>
        <color rgb="FFFCFCFF"/>
        <color rgb="FF63BE7B"/>
      </colorScale>
    </cfRule>
  </conditionalFormatting>
  <conditionalFormatting sqref="I11:K14">
    <cfRule type="colorScale" priority="68">
      <colorScale>
        <cfvo type="min"/>
        <cfvo type="max"/>
        <color rgb="FFFCFCFF"/>
        <color rgb="FF63BE7B"/>
      </colorScale>
    </cfRule>
  </conditionalFormatting>
  <conditionalFormatting sqref="N11:P12">
    <cfRule type="colorScale" priority="69">
      <colorScale>
        <cfvo type="min"/>
        <cfvo type="max"/>
        <color rgb="FFFCFCFF"/>
        <color rgb="FF63BE7B"/>
      </colorScale>
    </cfRule>
  </conditionalFormatting>
  <conditionalFormatting sqref="N13:P14">
    <cfRule type="colorScale" priority="70">
      <colorScale>
        <cfvo type="min"/>
        <cfvo type="max"/>
        <color rgb="FFFCFCFF"/>
        <color rgb="FF63BE7B"/>
      </colorScale>
    </cfRule>
  </conditionalFormatting>
  <conditionalFormatting sqref="N11:P14">
    <cfRule type="colorScale" priority="71">
      <colorScale>
        <cfvo type="min"/>
        <cfvo type="max"/>
        <color rgb="FFFCFCFF"/>
        <color rgb="FF63BE7B"/>
      </colorScale>
    </cfRule>
  </conditionalFormatting>
  <conditionalFormatting sqref="N16:P16">
    <cfRule type="colorScale" priority="72">
      <colorScale>
        <cfvo type="min"/>
        <cfvo type="max"/>
        <color rgb="FFFCFCFF"/>
        <color rgb="FF63BE7B"/>
      </colorScale>
    </cfRule>
  </conditionalFormatting>
  <conditionalFormatting sqref="I20:K21">
    <cfRule type="colorScale" priority="59">
      <colorScale>
        <cfvo type="min"/>
        <cfvo type="max"/>
        <color rgb="FFFCFCFF"/>
        <color rgb="FF63BE7B"/>
      </colorScale>
    </cfRule>
  </conditionalFormatting>
  <conditionalFormatting sqref="I22:K23">
    <cfRule type="colorScale" priority="60">
      <colorScale>
        <cfvo type="min"/>
        <cfvo type="max"/>
        <color rgb="FFFCFCFF"/>
        <color rgb="FF63BE7B"/>
      </colorScale>
    </cfRule>
  </conditionalFormatting>
  <conditionalFormatting sqref="I20:K23">
    <cfRule type="colorScale" priority="61">
      <colorScale>
        <cfvo type="min"/>
        <cfvo type="max"/>
        <color rgb="FFFCFCFF"/>
        <color rgb="FF63BE7B"/>
      </colorScale>
    </cfRule>
  </conditionalFormatting>
  <conditionalFormatting sqref="N20:P21">
    <cfRule type="colorScale" priority="62">
      <colorScale>
        <cfvo type="min"/>
        <cfvo type="max"/>
        <color rgb="FFFCFCFF"/>
        <color rgb="FF63BE7B"/>
      </colorScale>
    </cfRule>
  </conditionalFormatting>
  <conditionalFormatting sqref="N22:P23">
    <cfRule type="colorScale" priority="63">
      <colorScale>
        <cfvo type="min"/>
        <cfvo type="max"/>
        <color rgb="FFFCFCFF"/>
        <color rgb="FF63BE7B"/>
      </colorScale>
    </cfRule>
  </conditionalFormatting>
  <conditionalFormatting sqref="N20:P23">
    <cfRule type="colorScale" priority="64">
      <colorScale>
        <cfvo type="min"/>
        <cfvo type="max"/>
        <color rgb="FFFCFCFF"/>
        <color rgb="FF63BE7B"/>
      </colorScale>
    </cfRule>
  </conditionalFormatting>
  <conditionalFormatting sqref="N25:P25">
    <cfRule type="colorScale" priority="65">
      <colorScale>
        <cfvo type="min"/>
        <cfvo type="max"/>
        <color rgb="FFFCFCFF"/>
        <color rgb="FF63BE7B"/>
      </colorScale>
    </cfRule>
  </conditionalFormatting>
  <conditionalFormatting sqref="I28:K29">
    <cfRule type="colorScale" priority="52">
      <colorScale>
        <cfvo type="min"/>
        <cfvo type="max"/>
        <color rgb="FFFCFCFF"/>
        <color rgb="FF63BE7B"/>
      </colorScale>
    </cfRule>
  </conditionalFormatting>
  <conditionalFormatting sqref="I30:K31">
    <cfRule type="colorScale" priority="53">
      <colorScale>
        <cfvo type="min"/>
        <cfvo type="max"/>
        <color rgb="FFFCFCFF"/>
        <color rgb="FF63BE7B"/>
      </colorScale>
    </cfRule>
  </conditionalFormatting>
  <conditionalFormatting sqref="I28:K31">
    <cfRule type="colorScale" priority="54">
      <colorScale>
        <cfvo type="min"/>
        <cfvo type="max"/>
        <color rgb="FFFCFCFF"/>
        <color rgb="FF63BE7B"/>
      </colorScale>
    </cfRule>
  </conditionalFormatting>
  <conditionalFormatting sqref="N28:P29">
    <cfRule type="colorScale" priority="55">
      <colorScale>
        <cfvo type="min"/>
        <cfvo type="max"/>
        <color rgb="FFFCFCFF"/>
        <color rgb="FF63BE7B"/>
      </colorScale>
    </cfRule>
  </conditionalFormatting>
  <conditionalFormatting sqref="N30:P31">
    <cfRule type="colorScale" priority="56">
      <colorScale>
        <cfvo type="min"/>
        <cfvo type="max"/>
        <color rgb="FFFCFCFF"/>
        <color rgb="FF63BE7B"/>
      </colorScale>
    </cfRule>
  </conditionalFormatting>
  <conditionalFormatting sqref="N28:P31">
    <cfRule type="colorScale" priority="57">
      <colorScale>
        <cfvo type="min"/>
        <cfvo type="max"/>
        <color rgb="FFFCFCFF"/>
        <color rgb="FF63BE7B"/>
      </colorScale>
    </cfRule>
  </conditionalFormatting>
  <conditionalFormatting sqref="N33:P33">
    <cfRule type="colorScale" priority="58">
      <colorScale>
        <cfvo type="min"/>
        <cfvo type="max"/>
        <color rgb="FFFCFCFF"/>
        <color rgb="FF63BE7B"/>
      </colorScale>
    </cfRule>
  </conditionalFormatting>
  <conditionalFormatting sqref="N15:P15">
    <cfRule type="colorScale" priority="50">
      <colorScale>
        <cfvo type="min"/>
        <cfvo type="max"/>
        <color rgb="FFFCFCFF"/>
        <color rgb="FF63BE7B"/>
      </colorScale>
    </cfRule>
  </conditionalFormatting>
  <conditionalFormatting sqref="N15:P15">
    <cfRule type="colorScale" priority="51">
      <colorScale>
        <cfvo type="min"/>
        <cfvo type="max"/>
        <color rgb="FFFCFCFF"/>
        <color rgb="FF63BE7B"/>
      </colorScale>
    </cfRule>
  </conditionalFormatting>
  <conditionalFormatting sqref="N24:P24">
    <cfRule type="colorScale" priority="48">
      <colorScale>
        <cfvo type="min"/>
        <cfvo type="max"/>
        <color rgb="FFFCFCFF"/>
        <color rgb="FF63BE7B"/>
      </colorScale>
    </cfRule>
  </conditionalFormatting>
  <conditionalFormatting sqref="N24:P24">
    <cfRule type="colorScale" priority="49">
      <colorScale>
        <cfvo type="min"/>
        <cfvo type="max"/>
        <color rgb="FFFCFCFF"/>
        <color rgb="FF63BE7B"/>
      </colorScale>
    </cfRule>
  </conditionalFormatting>
  <conditionalFormatting sqref="N32:P32">
    <cfRule type="colorScale" priority="46">
      <colorScale>
        <cfvo type="min"/>
        <cfvo type="max"/>
        <color rgb="FFFCFCFF"/>
        <color rgb="FF63BE7B"/>
      </colorScale>
    </cfRule>
  </conditionalFormatting>
  <conditionalFormatting sqref="N32:P32">
    <cfRule type="colorScale" priority="47">
      <colorScale>
        <cfvo type="min"/>
        <cfvo type="max"/>
        <color rgb="FFFCFCFF"/>
        <color rgb="FF63BE7B"/>
      </colorScale>
    </cfRule>
  </conditionalFormatting>
  <conditionalFormatting sqref="I37:K38">
    <cfRule type="colorScale" priority="39">
      <colorScale>
        <cfvo type="min"/>
        <cfvo type="max"/>
        <color rgb="FFFCFCFF"/>
        <color rgb="FF63BE7B"/>
      </colorScale>
    </cfRule>
  </conditionalFormatting>
  <conditionalFormatting sqref="I39:K40">
    <cfRule type="colorScale" priority="40">
      <colorScale>
        <cfvo type="min"/>
        <cfvo type="max"/>
        <color rgb="FFFCFCFF"/>
        <color rgb="FF63BE7B"/>
      </colorScale>
    </cfRule>
  </conditionalFormatting>
  <conditionalFormatting sqref="I37:K40">
    <cfRule type="colorScale" priority="41">
      <colorScale>
        <cfvo type="min"/>
        <cfvo type="max"/>
        <color rgb="FFFCFCFF"/>
        <color rgb="FF63BE7B"/>
      </colorScale>
    </cfRule>
  </conditionalFormatting>
  <conditionalFormatting sqref="N37:P38">
    <cfRule type="colorScale" priority="42">
      <colorScale>
        <cfvo type="min"/>
        <cfvo type="max"/>
        <color rgb="FFFCFCFF"/>
        <color rgb="FF63BE7B"/>
      </colorScale>
    </cfRule>
  </conditionalFormatting>
  <conditionalFormatting sqref="N39:P40">
    <cfRule type="colorScale" priority="43">
      <colorScale>
        <cfvo type="min"/>
        <cfvo type="max"/>
        <color rgb="FFFCFCFF"/>
        <color rgb="FF63BE7B"/>
      </colorScale>
    </cfRule>
  </conditionalFormatting>
  <conditionalFormatting sqref="N37:P40">
    <cfRule type="colorScale" priority="44">
      <colorScale>
        <cfvo type="min"/>
        <cfvo type="max"/>
        <color rgb="FFFCFCFF"/>
        <color rgb="FF63BE7B"/>
      </colorScale>
    </cfRule>
  </conditionalFormatting>
  <conditionalFormatting sqref="N42:P42">
    <cfRule type="colorScale" priority="45">
      <colorScale>
        <cfvo type="min"/>
        <cfvo type="max"/>
        <color rgb="FFFCFCFF"/>
        <color rgb="FF63BE7B"/>
      </colorScale>
    </cfRule>
  </conditionalFormatting>
  <conditionalFormatting sqref="I45:K46">
    <cfRule type="colorScale" priority="32">
      <colorScale>
        <cfvo type="min"/>
        <cfvo type="max"/>
        <color rgb="FFFCFCFF"/>
        <color rgb="FF63BE7B"/>
      </colorScale>
    </cfRule>
  </conditionalFormatting>
  <conditionalFormatting sqref="I47:K48">
    <cfRule type="colorScale" priority="33">
      <colorScale>
        <cfvo type="min"/>
        <cfvo type="max"/>
        <color rgb="FFFCFCFF"/>
        <color rgb="FF63BE7B"/>
      </colorScale>
    </cfRule>
  </conditionalFormatting>
  <conditionalFormatting sqref="I45:K48">
    <cfRule type="colorScale" priority="34">
      <colorScale>
        <cfvo type="min"/>
        <cfvo type="max"/>
        <color rgb="FFFCFCFF"/>
        <color rgb="FF63BE7B"/>
      </colorScale>
    </cfRule>
  </conditionalFormatting>
  <conditionalFormatting sqref="N45:P46">
    <cfRule type="colorScale" priority="35">
      <colorScale>
        <cfvo type="min"/>
        <cfvo type="max"/>
        <color rgb="FFFCFCFF"/>
        <color rgb="FF63BE7B"/>
      </colorScale>
    </cfRule>
  </conditionalFormatting>
  <conditionalFormatting sqref="N47:P48">
    <cfRule type="colorScale" priority="36">
      <colorScale>
        <cfvo type="min"/>
        <cfvo type="max"/>
        <color rgb="FFFCFCFF"/>
        <color rgb="FF63BE7B"/>
      </colorScale>
    </cfRule>
  </conditionalFormatting>
  <conditionalFormatting sqref="N45:P48">
    <cfRule type="colorScale" priority="37">
      <colorScale>
        <cfvo type="min"/>
        <cfvo type="max"/>
        <color rgb="FFFCFCFF"/>
        <color rgb="FF63BE7B"/>
      </colorScale>
    </cfRule>
  </conditionalFormatting>
  <conditionalFormatting sqref="N50:P50">
    <cfRule type="colorScale" priority="38">
      <colorScale>
        <cfvo type="min"/>
        <cfvo type="max"/>
        <color rgb="FFFCFCFF"/>
        <color rgb="FF63BE7B"/>
      </colorScale>
    </cfRule>
  </conditionalFormatting>
  <conditionalFormatting sqref="N41:P41">
    <cfRule type="colorScale" priority="30">
      <colorScale>
        <cfvo type="min"/>
        <cfvo type="max"/>
        <color rgb="FFFCFCFF"/>
        <color rgb="FF63BE7B"/>
      </colorScale>
    </cfRule>
  </conditionalFormatting>
  <conditionalFormatting sqref="N41:P41">
    <cfRule type="colorScale" priority="31">
      <colorScale>
        <cfvo type="min"/>
        <cfvo type="max"/>
        <color rgb="FFFCFCFF"/>
        <color rgb="FF63BE7B"/>
      </colorScale>
    </cfRule>
  </conditionalFormatting>
  <conditionalFormatting sqref="N49:P49">
    <cfRule type="colorScale" priority="28">
      <colorScale>
        <cfvo type="min"/>
        <cfvo type="max"/>
        <color rgb="FFFCFCFF"/>
        <color rgb="FF63BE7B"/>
      </colorScale>
    </cfRule>
  </conditionalFormatting>
  <conditionalFormatting sqref="N49:P49">
    <cfRule type="colorScale" priority="29">
      <colorScale>
        <cfvo type="min"/>
        <cfvo type="max"/>
        <color rgb="FFFCFCFF"/>
        <color rgb="FF63BE7B"/>
      </colorScale>
    </cfRule>
  </conditionalFormatting>
  <conditionalFormatting sqref="I53:K54">
    <cfRule type="colorScale" priority="21">
      <colorScale>
        <cfvo type="min"/>
        <cfvo type="max"/>
        <color rgb="FFFCFCFF"/>
        <color rgb="FF63BE7B"/>
      </colorScale>
    </cfRule>
  </conditionalFormatting>
  <conditionalFormatting sqref="I55:K56">
    <cfRule type="colorScale" priority="22">
      <colorScale>
        <cfvo type="min"/>
        <cfvo type="max"/>
        <color rgb="FFFCFCFF"/>
        <color rgb="FF63BE7B"/>
      </colorScale>
    </cfRule>
  </conditionalFormatting>
  <conditionalFormatting sqref="I53:K56">
    <cfRule type="colorScale" priority="23">
      <colorScale>
        <cfvo type="min"/>
        <cfvo type="max"/>
        <color rgb="FFFCFCFF"/>
        <color rgb="FF63BE7B"/>
      </colorScale>
    </cfRule>
  </conditionalFormatting>
  <conditionalFormatting sqref="N53:P54">
    <cfRule type="colorScale" priority="24">
      <colorScale>
        <cfvo type="min"/>
        <cfvo type="max"/>
        <color rgb="FFFCFCFF"/>
        <color rgb="FF63BE7B"/>
      </colorScale>
    </cfRule>
  </conditionalFormatting>
  <conditionalFormatting sqref="N55:P56">
    <cfRule type="colorScale" priority="25">
      <colorScale>
        <cfvo type="min"/>
        <cfvo type="max"/>
        <color rgb="FFFCFCFF"/>
        <color rgb="FF63BE7B"/>
      </colorScale>
    </cfRule>
  </conditionalFormatting>
  <conditionalFormatting sqref="N53:P56">
    <cfRule type="colorScale" priority="26">
      <colorScale>
        <cfvo type="min"/>
        <cfvo type="max"/>
        <color rgb="FFFCFCFF"/>
        <color rgb="FF63BE7B"/>
      </colorScale>
    </cfRule>
  </conditionalFormatting>
  <conditionalFormatting sqref="N58:P58">
    <cfRule type="colorScale" priority="27">
      <colorScale>
        <cfvo type="min"/>
        <cfvo type="max"/>
        <color rgb="FFFCFCFF"/>
        <color rgb="FF63BE7B"/>
      </colorScale>
    </cfRule>
  </conditionalFormatting>
  <conditionalFormatting sqref="N57:P57">
    <cfRule type="colorScale" priority="19">
      <colorScale>
        <cfvo type="min"/>
        <cfvo type="max"/>
        <color rgb="FFFCFCFF"/>
        <color rgb="FF63BE7B"/>
      </colorScale>
    </cfRule>
  </conditionalFormatting>
  <conditionalFormatting sqref="N57:P57">
    <cfRule type="colorScale" priority="20">
      <colorScale>
        <cfvo type="min"/>
        <cfvo type="max"/>
        <color rgb="FFFCFCFF"/>
        <color rgb="FF63BE7B"/>
      </colorScale>
    </cfRule>
  </conditionalFormatting>
  <conditionalFormatting sqref="I62:K63">
    <cfRule type="colorScale" priority="12">
      <colorScale>
        <cfvo type="min"/>
        <cfvo type="max"/>
        <color rgb="FFFCFCFF"/>
        <color rgb="FF63BE7B"/>
      </colorScale>
    </cfRule>
  </conditionalFormatting>
  <conditionalFormatting sqref="I64:K65">
    <cfRule type="colorScale" priority="13">
      <colorScale>
        <cfvo type="min"/>
        <cfvo type="max"/>
        <color rgb="FFFCFCFF"/>
        <color rgb="FF63BE7B"/>
      </colorScale>
    </cfRule>
  </conditionalFormatting>
  <conditionalFormatting sqref="I62:K65">
    <cfRule type="colorScale" priority="14">
      <colorScale>
        <cfvo type="min"/>
        <cfvo type="max"/>
        <color rgb="FFFCFCFF"/>
        <color rgb="FF63BE7B"/>
      </colorScale>
    </cfRule>
  </conditionalFormatting>
  <conditionalFormatting sqref="N62:P63">
    <cfRule type="colorScale" priority="15">
      <colorScale>
        <cfvo type="min"/>
        <cfvo type="max"/>
        <color rgb="FFFCFCFF"/>
        <color rgb="FF63BE7B"/>
      </colorScale>
    </cfRule>
  </conditionalFormatting>
  <conditionalFormatting sqref="N64:P65">
    <cfRule type="colorScale" priority="16">
      <colorScale>
        <cfvo type="min"/>
        <cfvo type="max"/>
        <color rgb="FFFCFCFF"/>
        <color rgb="FF63BE7B"/>
      </colorScale>
    </cfRule>
  </conditionalFormatting>
  <conditionalFormatting sqref="N62:P65">
    <cfRule type="colorScale" priority="17">
      <colorScale>
        <cfvo type="min"/>
        <cfvo type="max"/>
        <color rgb="FFFCFCFF"/>
        <color rgb="FF63BE7B"/>
      </colorScale>
    </cfRule>
  </conditionalFormatting>
  <conditionalFormatting sqref="N67:P67">
    <cfRule type="colorScale" priority="18">
      <colorScale>
        <cfvo type="min"/>
        <cfvo type="max"/>
        <color rgb="FFFCFCFF"/>
        <color rgb="FF63BE7B"/>
      </colorScale>
    </cfRule>
  </conditionalFormatting>
  <conditionalFormatting sqref="I70:K71">
    <cfRule type="colorScale" priority="5">
      <colorScale>
        <cfvo type="min"/>
        <cfvo type="max"/>
        <color rgb="FFFCFCFF"/>
        <color rgb="FF63BE7B"/>
      </colorScale>
    </cfRule>
  </conditionalFormatting>
  <conditionalFormatting sqref="I72:K73">
    <cfRule type="colorScale" priority="6">
      <colorScale>
        <cfvo type="min"/>
        <cfvo type="max"/>
        <color rgb="FFFCFCFF"/>
        <color rgb="FF63BE7B"/>
      </colorScale>
    </cfRule>
  </conditionalFormatting>
  <conditionalFormatting sqref="I70:K73">
    <cfRule type="colorScale" priority="7">
      <colorScale>
        <cfvo type="min"/>
        <cfvo type="max"/>
        <color rgb="FFFCFCFF"/>
        <color rgb="FF63BE7B"/>
      </colorScale>
    </cfRule>
  </conditionalFormatting>
  <conditionalFormatting sqref="N70:P71">
    <cfRule type="colorScale" priority="8">
      <colorScale>
        <cfvo type="min"/>
        <cfvo type="max"/>
        <color rgb="FFFCFCFF"/>
        <color rgb="FF63BE7B"/>
      </colorScale>
    </cfRule>
  </conditionalFormatting>
  <conditionalFormatting sqref="N72:P73">
    <cfRule type="colorScale" priority="9">
      <colorScale>
        <cfvo type="min"/>
        <cfvo type="max"/>
        <color rgb="FFFCFCFF"/>
        <color rgb="FF63BE7B"/>
      </colorScale>
    </cfRule>
  </conditionalFormatting>
  <conditionalFormatting sqref="N70:P73">
    <cfRule type="colorScale" priority="10">
      <colorScale>
        <cfvo type="min"/>
        <cfvo type="max"/>
        <color rgb="FFFCFCFF"/>
        <color rgb="FF63BE7B"/>
      </colorScale>
    </cfRule>
  </conditionalFormatting>
  <conditionalFormatting sqref="N75:P75">
    <cfRule type="colorScale" priority="11">
      <colorScale>
        <cfvo type="min"/>
        <cfvo type="max"/>
        <color rgb="FFFCFCFF"/>
        <color rgb="FF63BE7B"/>
      </colorScale>
    </cfRule>
  </conditionalFormatting>
  <conditionalFormatting sqref="N66:P66">
    <cfRule type="colorScale" priority="3">
      <colorScale>
        <cfvo type="min"/>
        <cfvo type="max"/>
        <color rgb="FFFCFCFF"/>
        <color rgb="FF63BE7B"/>
      </colorScale>
    </cfRule>
  </conditionalFormatting>
  <conditionalFormatting sqref="N66:P66">
    <cfRule type="colorScale" priority="4">
      <colorScale>
        <cfvo type="min"/>
        <cfvo type="max"/>
        <color rgb="FFFCFCFF"/>
        <color rgb="FF63BE7B"/>
      </colorScale>
    </cfRule>
  </conditionalFormatting>
  <conditionalFormatting sqref="N74:P74">
    <cfRule type="colorScale" priority="1">
      <colorScale>
        <cfvo type="min"/>
        <cfvo type="max"/>
        <color rgb="FFFCFCFF"/>
        <color rgb="FF63BE7B"/>
      </colorScale>
    </cfRule>
  </conditionalFormatting>
  <conditionalFormatting sqref="N74:P74">
    <cfRule type="colorScale" priority="2">
      <colorScale>
        <cfvo type="min"/>
        <cfvo type="max"/>
        <color rgb="FFFCFCFF"/>
        <color rgb="FF63BE7B"/>
      </colorScale>
    </cfRule>
  </conditionalFormatting>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4D9C4-9BAC-4840-B93F-683D7B62FA94}">
  <sheetPr>
    <tabColor theme="9" tint="0.39997558519241921"/>
  </sheetPr>
  <dimension ref="A1"/>
  <sheetViews>
    <sheetView workbookViewId="0">
      <selection activeCell="G1" sqref="G1"/>
    </sheetView>
  </sheetViews>
  <sheetFormatPr baseColWidth="10" defaultColWidth="8.83203125" defaultRowHeight="14" x14ac:dyDescent="0.2"/>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93C88-E994-47C6-90FD-96792BB08841}">
  <sheetPr codeName="Sheet21">
    <tabColor theme="9" tint="0.79998168889431442"/>
  </sheetPr>
  <dimension ref="A1:AG38"/>
  <sheetViews>
    <sheetView zoomScale="85" zoomScaleNormal="85" workbookViewId="0">
      <selection activeCell="F33" sqref="F33"/>
    </sheetView>
  </sheetViews>
  <sheetFormatPr baseColWidth="10" defaultColWidth="8.83203125" defaultRowHeight="14" x14ac:dyDescent="0.2"/>
  <cols>
    <col min="1" max="1" width="17.1640625" customWidth="1"/>
    <col min="2" max="2" width="9" bestFit="1" customWidth="1"/>
    <col min="3" max="3" width="6.83203125" customWidth="1"/>
    <col min="4" max="4" width="9.33203125" bestFit="1" customWidth="1"/>
    <col min="5" max="5" width="8.33203125" customWidth="1"/>
    <col min="6" max="7" width="11.1640625" customWidth="1"/>
    <col min="8" max="8" width="4.83203125" customWidth="1"/>
    <col min="9" max="9" width="17.1640625" customWidth="1"/>
    <col min="10" max="10" width="9" bestFit="1" customWidth="1"/>
    <col min="11" max="11" width="7.83203125" customWidth="1"/>
    <col min="12" max="12" width="9.33203125" bestFit="1" customWidth="1"/>
    <col min="13" max="13" width="6.83203125" customWidth="1"/>
    <col min="14" max="14" width="8.83203125" customWidth="1"/>
    <col min="15" max="15" width="11.1640625" customWidth="1"/>
    <col min="16" max="16" width="4.83203125" customWidth="1"/>
    <col min="17" max="17" width="17.1640625" customWidth="1"/>
    <col min="18" max="18" width="9" bestFit="1" customWidth="1"/>
    <col min="19" max="19" width="6.83203125" customWidth="1"/>
    <col min="20" max="20" width="9.33203125" bestFit="1" customWidth="1"/>
    <col min="21" max="21" width="6.83203125" customWidth="1"/>
    <col min="22" max="22" width="8.83203125" customWidth="1"/>
    <col min="23" max="23" width="11.1640625" customWidth="1"/>
    <col min="24" max="24" width="4.83203125" customWidth="1"/>
    <col min="25" max="25" width="11.6640625" customWidth="1"/>
    <col min="26" max="26" width="11.1640625" customWidth="1"/>
  </cols>
  <sheetData>
    <row r="1" spans="1:20" ht="15" thickBot="1" x14ac:dyDescent="0.25">
      <c r="A1" s="3" t="s">
        <v>0</v>
      </c>
      <c r="B1" s="65" t="s">
        <v>81</v>
      </c>
      <c r="I1" s="3" t="s">
        <v>0</v>
      </c>
      <c r="J1" s="65" t="s">
        <v>83</v>
      </c>
      <c r="Q1" s="3" t="s">
        <v>0</v>
      </c>
      <c r="R1" s="65" t="s">
        <v>86</v>
      </c>
    </row>
    <row r="2" spans="1:20" ht="15" thickBot="1" x14ac:dyDescent="0.25">
      <c r="A2" s="51" t="s">
        <v>68</v>
      </c>
      <c r="I2" s="51" t="s">
        <v>70</v>
      </c>
      <c r="Q2" s="51" t="s">
        <v>69</v>
      </c>
    </row>
    <row r="3" spans="1:20" x14ac:dyDescent="0.2">
      <c r="A3" s="28"/>
      <c r="B3" s="29" t="s">
        <v>66</v>
      </c>
      <c r="C3" s="29" t="s">
        <v>10</v>
      </c>
      <c r="D3" s="30" t="s">
        <v>67</v>
      </c>
      <c r="I3" s="28"/>
      <c r="J3" s="29" t="s">
        <v>66</v>
      </c>
      <c r="K3" s="29" t="s">
        <v>10</v>
      </c>
      <c r="L3" s="30" t="s">
        <v>67</v>
      </c>
      <c r="Q3" s="28"/>
      <c r="R3" s="29" t="s">
        <v>66</v>
      </c>
      <c r="S3" s="29" t="s">
        <v>10</v>
      </c>
      <c r="T3" s="30" t="s">
        <v>67</v>
      </c>
    </row>
    <row r="4" spans="1:20" x14ac:dyDescent="0.2">
      <c r="A4" s="31" t="s">
        <v>71</v>
      </c>
      <c r="B4" s="52">
        <v>1203</v>
      </c>
      <c r="C4" s="52">
        <f>'Tables 3-5 - Age'!C4</f>
        <v>18</v>
      </c>
      <c r="D4" s="53">
        <f>C4/SUM(B4:C4)</f>
        <v>1.4742014742014743E-2</v>
      </c>
      <c r="I4" s="31" t="s">
        <v>71</v>
      </c>
      <c r="J4" s="52">
        <v>2598</v>
      </c>
      <c r="K4" s="52">
        <f>'Tables 3-5 - Age'!K4</f>
        <v>234</v>
      </c>
      <c r="L4" s="57">
        <f>K4/SUM(J4:K4)</f>
        <v>8.2627118644067798E-2</v>
      </c>
      <c r="Q4" s="31" t="s">
        <v>71</v>
      </c>
      <c r="R4" s="52">
        <v>462</v>
      </c>
      <c r="S4" s="52">
        <f>'Tables 3-5 - Age'!S4</f>
        <v>87</v>
      </c>
      <c r="T4" s="57">
        <f>S4/SUM(R4:S4)</f>
        <v>0.15846994535519127</v>
      </c>
    </row>
    <row r="5" spans="1:20" x14ac:dyDescent="0.2">
      <c r="A5" s="31" t="s">
        <v>2</v>
      </c>
      <c r="B5" s="52">
        <v>1794</v>
      </c>
      <c r="C5" s="52">
        <f>'Tables 3-5 - Age'!C5</f>
        <v>24</v>
      </c>
      <c r="D5" s="53">
        <f t="shared" ref="D5:D10" si="0">C5/SUM(B5:C5)</f>
        <v>1.3201320132013201E-2</v>
      </c>
      <c r="I5" s="31" t="s">
        <v>2</v>
      </c>
      <c r="J5" s="52">
        <v>3912</v>
      </c>
      <c r="K5" s="52">
        <f>'Tables 3-5 - Age'!K5</f>
        <v>192</v>
      </c>
      <c r="L5" s="57">
        <f t="shared" ref="L5:L10" si="1">K5/SUM(J5:K5)</f>
        <v>4.6783625730994149E-2</v>
      </c>
      <c r="Q5" s="31" t="s">
        <v>2</v>
      </c>
      <c r="R5" s="52">
        <v>1236</v>
      </c>
      <c r="S5" s="52">
        <f>'Tables 3-5 - Age'!S5</f>
        <v>117</v>
      </c>
      <c r="T5" s="57">
        <f t="shared" ref="T5:T10" si="2">S5/SUM(R5:S5)</f>
        <v>8.6474501108647447E-2</v>
      </c>
    </row>
    <row r="6" spans="1:20" x14ac:dyDescent="0.2">
      <c r="A6" s="31" t="s">
        <v>3</v>
      </c>
      <c r="B6" s="52">
        <v>12492</v>
      </c>
      <c r="C6" s="52">
        <f>'Tables 3-5 - Age'!C6</f>
        <v>117</v>
      </c>
      <c r="D6" s="53">
        <f t="shared" si="0"/>
        <v>9.2790863668807989E-3</v>
      </c>
      <c r="I6" s="31" t="s">
        <v>3</v>
      </c>
      <c r="J6" s="52">
        <v>30168</v>
      </c>
      <c r="K6" s="52">
        <f>'Tables 3-5 - Age'!K6</f>
        <v>993</v>
      </c>
      <c r="L6" s="57">
        <f t="shared" si="1"/>
        <v>3.1866756522576298E-2</v>
      </c>
      <c r="Q6" s="31" t="s">
        <v>3</v>
      </c>
      <c r="R6" s="52">
        <v>6780</v>
      </c>
      <c r="S6" s="52">
        <f>'Tables 3-5 - Age'!S6</f>
        <v>270</v>
      </c>
      <c r="T6" s="57">
        <f t="shared" si="2"/>
        <v>3.8297872340425532E-2</v>
      </c>
    </row>
    <row r="7" spans="1:20" x14ac:dyDescent="0.2">
      <c r="A7" s="31" t="s">
        <v>4</v>
      </c>
      <c r="B7" s="52">
        <v>10869</v>
      </c>
      <c r="C7" s="52">
        <f>'Tables 3-5 - Age'!C7</f>
        <v>126</v>
      </c>
      <c r="D7" s="53">
        <f t="shared" si="0"/>
        <v>1.145975443383356E-2</v>
      </c>
      <c r="I7" s="31" t="s">
        <v>4</v>
      </c>
      <c r="J7" s="52">
        <v>92070</v>
      </c>
      <c r="K7" s="52">
        <f>'Tables 3-5 - Age'!K7</f>
        <v>2631</v>
      </c>
      <c r="L7" s="57">
        <f t="shared" si="1"/>
        <v>2.7782177590521748E-2</v>
      </c>
      <c r="Q7" s="31" t="s">
        <v>4</v>
      </c>
      <c r="R7" s="52">
        <v>33189</v>
      </c>
      <c r="S7" s="52">
        <f>'Tables 3-5 - Age'!S7</f>
        <v>1020</v>
      </c>
      <c r="T7" s="57">
        <f t="shared" si="2"/>
        <v>2.9816714899587829E-2</v>
      </c>
    </row>
    <row r="8" spans="1:20" x14ac:dyDescent="0.2">
      <c r="A8" s="31" t="s">
        <v>5</v>
      </c>
      <c r="B8" s="52">
        <v>268959</v>
      </c>
      <c r="C8" s="52">
        <f>'Tables 3-5 - Age'!C8</f>
        <v>1077</v>
      </c>
      <c r="D8" s="53">
        <f t="shared" si="0"/>
        <v>3.9883571079411635E-3</v>
      </c>
      <c r="I8" s="31" t="s">
        <v>5</v>
      </c>
      <c r="J8" s="52">
        <v>502035</v>
      </c>
      <c r="K8" s="52">
        <f>'Tables 3-5 - Age'!K8</f>
        <v>7380</v>
      </c>
      <c r="L8" s="57">
        <f t="shared" si="1"/>
        <v>1.4487205912664527E-2</v>
      </c>
      <c r="Q8" s="31" t="s">
        <v>5</v>
      </c>
      <c r="R8" s="52">
        <v>140766</v>
      </c>
      <c r="S8" s="52">
        <f>'Tables 3-5 - Age'!S8</f>
        <v>2013</v>
      </c>
      <c r="T8" s="57">
        <f t="shared" si="2"/>
        <v>1.4098711995461517E-2</v>
      </c>
    </row>
    <row r="9" spans="1:20" x14ac:dyDescent="0.2">
      <c r="A9" s="43" t="s">
        <v>6</v>
      </c>
      <c r="B9" s="6">
        <f t="shared" ref="B9:C9" si="3">SUM(B4:B8)</f>
        <v>295317</v>
      </c>
      <c r="C9" s="6">
        <f t="shared" si="3"/>
        <v>1362</v>
      </c>
      <c r="D9" s="54">
        <f t="shared" si="0"/>
        <v>4.5908203816245842E-3</v>
      </c>
      <c r="I9" s="43" t="s">
        <v>6</v>
      </c>
      <c r="J9" s="6">
        <f t="shared" ref="J9:K9" si="4">SUM(J4:J8)</f>
        <v>630783</v>
      </c>
      <c r="K9" s="6">
        <f t="shared" si="4"/>
        <v>11430</v>
      </c>
      <c r="L9" s="58">
        <f t="shared" si="1"/>
        <v>1.7797833429095956E-2</v>
      </c>
      <c r="Q9" s="43" t="s">
        <v>6</v>
      </c>
      <c r="R9" s="6">
        <f t="shared" ref="R9:S9" si="5">SUM(R4:R8)</f>
        <v>182433</v>
      </c>
      <c r="S9" s="6">
        <f t="shared" si="5"/>
        <v>3507</v>
      </c>
      <c r="T9" s="58">
        <f t="shared" si="2"/>
        <v>1.8860922878347855E-2</v>
      </c>
    </row>
    <row r="10" spans="1:20" ht="15" thickBot="1" x14ac:dyDescent="0.25">
      <c r="A10" s="45" t="s">
        <v>28</v>
      </c>
      <c r="B10" s="55">
        <f t="shared" ref="B10:C10" si="6">SUM(B4:B7)</f>
        <v>26358</v>
      </c>
      <c r="C10" s="55">
        <f t="shared" si="6"/>
        <v>285</v>
      </c>
      <c r="D10" s="56">
        <f t="shared" si="0"/>
        <v>1.0696993581803852E-2</v>
      </c>
      <c r="I10" s="45" t="s">
        <v>28</v>
      </c>
      <c r="J10" s="55">
        <f t="shared" ref="J10:K10" si="7">SUM(J4:J7)</f>
        <v>128748</v>
      </c>
      <c r="K10" s="55">
        <f t="shared" si="7"/>
        <v>4050</v>
      </c>
      <c r="L10" s="59">
        <f t="shared" si="1"/>
        <v>3.0497447250711608E-2</v>
      </c>
      <c r="Q10" s="45" t="s">
        <v>28</v>
      </c>
      <c r="R10" s="55">
        <f t="shared" ref="R10:S10" si="8">SUM(R4:R7)</f>
        <v>41667</v>
      </c>
      <c r="S10" s="55">
        <f t="shared" si="8"/>
        <v>1494</v>
      </c>
      <c r="T10" s="59">
        <f t="shared" si="2"/>
        <v>3.461458260930006E-2</v>
      </c>
    </row>
    <row r="25" spans="10:33" x14ac:dyDescent="0.2">
      <c r="AG25" s="22"/>
    </row>
    <row r="26" spans="10:33" x14ac:dyDescent="0.2">
      <c r="AG26" s="22"/>
    </row>
    <row r="27" spans="10:33" x14ac:dyDescent="0.2">
      <c r="AG27" s="22"/>
    </row>
    <row r="32" spans="10:33" x14ac:dyDescent="0.2">
      <c r="J32" s="7"/>
      <c r="K32" s="7"/>
      <c r="L32" s="7"/>
      <c r="M32" s="7"/>
    </row>
    <row r="33" spans="10:13" x14ac:dyDescent="0.2">
      <c r="J33" s="7"/>
      <c r="K33" s="7"/>
      <c r="L33" s="7"/>
      <c r="M33" s="7"/>
    </row>
    <row r="34" spans="10:13" x14ac:dyDescent="0.2">
      <c r="J34" s="7"/>
      <c r="K34" s="7"/>
      <c r="L34" s="7"/>
      <c r="M34" s="7"/>
    </row>
    <row r="35" spans="10:13" x14ac:dyDescent="0.2">
      <c r="J35" s="7"/>
      <c r="K35" s="7"/>
      <c r="L35" s="7"/>
      <c r="M35" s="7"/>
    </row>
    <row r="36" spans="10:13" x14ac:dyDescent="0.2">
      <c r="J36" s="7"/>
      <c r="K36" s="7"/>
      <c r="L36" s="7"/>
      <c r="M36" s="7"/>
    </row>
    <row r="37" spans="10:13" x14ac:dyDescent="0.2">
      <c r="J37" s="7"/>
      <c r="K37" s="7"/>
      <c r="L37" s="7"/>
      <c r="M37" s="7"/>
    </row>
    <row r="38" spans="10:13" x14ac:dyDescent="0.2">
      <c r="J38" s="7"/>
      <c r="K38" s="7"/>
      <c r="L38" s="7"/>
      <c r="M38" s="7"/>
    </row>
  </sheetData>
  <conditionalFormatting sqref="J32:M38">
    <cfRule type="colorScale" priority="7">
      <colorScale>
        <cfvo type="min"/>
        <cfvo type="max"/>
        <color rgb="FFFCFCFF"/>
        <color rgb="FF63BE7B"/>
      </colorScale>
    </cfRule>
  </conditionalFormatting>
  <conditionalFormatting sqref="K32:K37">
    <cfRule type="colorScale" priority="6">
      <colorScale>
        <cfvo type="min"/>
        <cfvo type="max"/>
        <color rgb="FFFCFCFF"/>
        <color rgb="FF63BE7B"/>
      </colorScale>
    </cfRule>
  </conditionalFormatting>
  <conditionalFormatting sqref="L32:L37">
    <cfRule type="colorScale" priority="5">
      <colorScale>
        <cfvo type="min"/>
        <cfvo type="max"/>
        <color rgb="FFFCFCFF"/>
        <color rgb="FF63BE7B"/>
      </colorScale>
    </cfRule>
  </conditionalFormatting>
  <conditionalFormatting sqref="M32:M37">
    <cfRule type="colorScale" priority="4">
      <colorScale>
        <cfvo type="min"/>
        <cfvo type="max"/>
        <color rgb="FFFCFCFF"/>
        <color rgb="FF63BE7B"/>
      </colorScale>
    </cfRule>
  </conditionalFormatting>
  <conditionalFormatting sqref="J38:M38">
    <cfRule type="colorScale" priority="3">
      <colorScale>
        <cfvo type="min"/>
        <cfvo type="max"/>
        <color rgb="FFFCFCFF"/>
        <color rgb="FF63BE7B"/>
      </colorScale>
    </cfRule>
  </conditionalFormatting>
  <conditionalFormatting sqref="AG25:AG27">
    <cfRule type="colorScale" priority="1">
      <colorScale>
        <cfvo type="min"/>
        <cfvo type="max"/>
        <color rgb="FFFCFCFF"/>
        <color rgb="FF63BE7B"/>
      </colorScale>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D93E7-5A97-43CF-9806-1E8535149979}">
  <sheetPr codeName="Sheet16">
    <tabColor theme="1" tint="0.249977111117893"/>
  </sheetPr>
  <dimension ref="A1"/>
  <sheetViews>
    <sheetView workbookViewId="0"/>
  </sheetViews>
  <sheetFormatPr baseColWidth="10" defaultColWidth="8.83203125" defaultRowHeight="14" x14ac:dyDescent="0.2"/>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EDAC8-0BE1-4BA7-9C0F-30DC38F72437}">
  <sheetPr>
    <tabColor theme="1" tint="0.499984740745262"/>
  </sheetPr>
  <dimension ref="A1:K24"/>
  <sheetViews>
    <sheetView workbookViewId="0">
      <selection activeCell="B25" sqref="B25"/>
    </sheetView>
  </sheetViews>
  <sheetFormatPr baseColWidth="10" defaultColWidth="8.83203125" defaultRowHeight="14" x14ac:dyDescent="0.2"/>
  <cols>
    <col min="1" max="1" width="4.5" customWidth="1"/>
    <col min="2" max="2" width="46.33203125" customWidth="1"/>
    <col min="3" max="6" width="15.6640625" customWidth="1"/>
    <col min="8" max="11" width="15.6640625" customWidth="1"/>
  </cols>
  <sheetData>
    <row r="1" spans="1:11" x14ac:dyDescent="0.2">
      <c r="A1" t="s">
        <v>103</v>
      </c>
    </row>
    <row r="3" spans="1:11" x14ac:dyDescent="0.2">
      <c r="B3" s="67" t="s">
        <v>102</v>
      </c>
    </row>
    <row r="4" spans="1:11" x14ac:dyDescent="0.2">
      <c r="B4" t="s">
        <v>112</v>
      </c>
    </row>
    <row r="6" spans="1:11" x14ac:dyDescent="0.2">
      <c r="B6" s="67" t="s">
        <v>104</v>
      </c>
    </row>
    <row r="7" spans="1:11" x14ac:dyDescent="0.2">
      <c r="B7" s="67"/>
    </row>
    <row r="8" spans="1:11" x14ac:dyDescent="0.2">
      <c r="B8" s="64"/>
      <c r="C8" s="63" t="s">
        <v>73</v>
      </c>
      <c r="D8" s="64"/>
      <c r="E8" s="64"/>
      <c r="F8" s="64"/>
      <c r="H8" s="63" t="s">
        <v>107</v>
      </c>
    </row>
    <row r="9" spans="1:11" ht="15" x14ac:dyDescent="0.2">
      <c r="B9" s="64" t="s">
        <v>105</v>
      </c>
      <c r="C9" s="64" t="s">
        <v>38</v>
      </c>
      <c r="D9" s="64" t="s">
        <v>28</v>
      </c>
      <c r="E9" s="64" t="s">
        <v>37</v>
      </c>
      <c r="F9" s="64" t="s">
        <v>106</v>
      </c>
      <c r="H9" s="64" t="s">
        <v>38</v>
      </c>
      <c r="I9" s="64" t="s">
        <v>28</v>
      </c>
      <c r="J9" s="64" t="s">
        <v>37</v>
      </c>
      <c r="K9" s="64" t="s">
        <v>106</v>
      </c>
    </row>
    <row r="10" spans="1:11" x14ac:dyDescent="0.2">
      <c r="B10" t="s">
        <v>17</v>
      </c>
      <c r="C10">
        <v>25518</v>
      </c>
      <c r="D10">
        <v>13518</v>
      </c>
      <c r="E10">
        <v>477</v>
      </c>
      <c r="F10">
        <v>270</v>
      </c>
      <c r="H10" s="7">
        <f t="shared" ref="H10:K16" si="0">C10/C$18</f>
        <v>0.68414702807045769</v>
      </c>
      <c r="I10" s="7">
        <f t="shared" si="0"/>
        <v>0.67617046818727489</v>
      </c>
      <c r="J10" s="7">
        <f t="shared" si="0"/>
        <v>0.57818181818181813</v>
      </c>
      <c r="K10" s="7">
        <f t="shared" si="0"/>
        <v>0.42452830188679247</v>
      </c>
    </row>
    <row r="11" spans="1:11" x14ac:dyDescent="0.2">
      <c r="B11" t="s">
        <v>14</v>
      </c>
      <c r="C11">
        <v>4713</v>
      </c>
      <c r="D11">
        <v>2229</v>
      </c>
      <c r="E11">
        <v>93</v>
      </c>
      <c r="F11">
        <v>75</v>
      </c>
      <c r="H11" s="7">
        <f t="shared" si="0"/>
        <v>0.12635727499396768</v>
      </c>
      <c r="I11" s="7">
        <f t="shared" si="0"/>
        <v>0.11149459783913565</v>
      </c>
      <c r="J11" s="7">
        <f t="shared" si="0"/>
        <v>0.11272727272727273</v>
      </c>
      <c r="K11" s="7">
        <f t="shared" si="0"/>
        <v>0.11792452830188679</v>
      </c>
    </row>
    <row r="12" spans="1:11" x14ac:dyDescent="0.2">
      <c r="B12" t="s">
        <v>39</v>
      </c>
      <c r="C12">
        <v>3501</v>
      </c>
      <c r="D12">
        <v>1614</v>
      </c>
      <c r="E12">
        <v>93</v>
      </c>
      <c r="F12">
        <v>69</v>
      </c>
      <c r="H12" s="7">
        <f t="shared" si="0"/>
        <v>9.38631062494973E-2</v>
      </c>
      <c r="I12" s="7">
        <f t="shared" si="0"/>
        <v>8.0732292917166867E-2</v>
      </c>
      <c r="J12" s="7">
        <f t="shared" si="0"/>
        <v>0.11272727272727273</v>
      </c>
      <c r="K12" s="7">
        <f t="shared" si="0"/>
        <v>0.10849056603773585</v>
      </c>
    </row>
    <row r="13" spans="1:11" x14ac:dyDescent="0.2">
      <c r="B13" t="s">
        <v>12</v>
      </c>
      <c r="C13">
        <v>1791</v>
      </c>
      <c r="D13">
        <v>1401</v>
      </c>
      <c r="E13">
        <v>111</v>
      </c>
      <c r="F13">
        <v>144</v>
      </c>
      <c r="H13" s="7">
        <f t="shared" si="0"/>
        <v>4.8017373119922789E-2</v>
      </c>
      <c r="I13" s="7">
        <f t="shared" si="0"/>
        <v>7.0078031212485001E-2</v>
      </c>
      <c r="J13" s="7">
        <f t="shared" si="0"/>
        <v>0.13454545454545455</v>
      </c>
      <c r="K13" s="7">
        <f t="shared" si="0"/>
        <v>0.22641509433962265</v>
      </c>
    </row>
    <row r="14" spans="1:11" x14ac:dyDescent="0.2">
      <c r="B14" t="s">
        <v>15</v>
      </c>
      <c r="C14">
        <v>459</v>
      </c>
      <c r="D14">
        <v>588</v>
      </c>
      <c r="E14">
        <v>33</v>
      </c>
      <c r="F14">
        <v>51</v>
      </c>
      <c r="H14" s="7">
        <f t="shared" si="0"/>
        <v>1.2305959945306845E-2</v>
      </c>
      <c r="I14" s="7">
        <f t="shared" si="0"/>
        <v>2.9411764705882353E-2</v>
      </c>
      <c r="J14" s="7">
        <f t="shared" si="0"/>
        <v>0.04</v>
      </c>
      <c r="K14" s="7">
        <f t="shared" si="0"/>
        <v>8.0188679245283015E-2</v>
      </c>
    </row>
    <row r="15" spans="1:11" x14ac:dyDescent="0.2">
      <c r="B15" t="s">
        <v>16</v>
      </c>
      <c r="C15">
        <v>846</v>
      </c>
      <c r="D15">
        <v>354</v>
      </c>
      <c r="E15">
        <v>12</v>
      </c>
      <c r="F15">
        <v>12</v>
      </c>
      <c r="H15" s="7">
        <f t="shared" si="0"/>
        <v>2.2681573232526342E-2</v>
      </c>
      <c r="I15" s="7">
        <f t="shared" si="0"/>
        <v>1.7707082833133252E-2</v>
      </c>
      <c r="J15" s="7">
        <f t="shared" si="0"/>
        <v>1.4545454545454545E-2</v>
      </c>
      <c r="K15" s="7">
        <f t="shared" si="0"/>
        <v>1.8867924528301886E-2</v>
      </c>
    </row>
    <row r="16" spans="1:11" x14ac:dyDescent="0.2">
      <c r="B16" t="s">
        <v>13</v>
      </c>
      <c r="C16">
        <v>471</v>
      </c>
      <c r="D16">
        <v>288</v>
      </c>
      <c r="E16">
        <v>6</v>
      </c>
      <c r="F16">
        <v>15</v>
      </c>
      <c r="H16" s="7">
        <f t="shared" si="0"/>
        <v>1.2627684388321403E-2</v>
      </c>
      <c r="I16" s="7">
        <f t="shared" si="0"/>
        <v>1.4405762304921969E-2</v>
      </c>
      <c r="J16" s="7">
        <f t="shared" si="0"/>
        <v>7.2727272727272727E-3</v>
      </c>
      <c r="K16" s="7">
        <f t="shared" si="0"/>
        <v>2.358490566037736E-2</v>
      </c>
    </row>
    <row r="18" spans="1:6" x14ac:dyDescent="0.2">
      <c r="B18" t="s">
        <v>9</v>
      </c>
      <c r="C18">
        <f>SUM(C10:C16)</f>
        <v>37299</v>
      </c>
      <c r="D18">
        <f>SUM(D10:D16)</f>
        <v>19992</v>
      </c>
      <c r="E18">
        <f>SUM(E10:E16)</f>
        <v>825</v>
      </c>
      <c r="F18">
        <f>SUM(F10:F16)</f>
        <v>636</v>
      </c>
    </row>
    <row r="20" spans="1:6" x14ac:dyDescent="0.2">
      <c r="B20" s="67" t="s">
        <v>108</v>
      </c>
    </row>
    <row r="21" spans="1:6" x14ac:dyDescent="0.2">
      <c r="B21" s="72" t="s">
        <v>111</v>
      </c>
    </row>
    <row r="23" spans="1:6" x14ac:dyDescent="0.2">
      <c r="A23" t="s">
        <v>109</v>
      </c>
    </row>
    <row r="24" spans="1:6" x14ac:dyDescent="0.2">
      <c r="B24" t="s">
        <v>110</v>
      </c>
    </row>
  </sheetData>
  <sortState xmlns:xlrd2="http://schemas.microsoft.com/office/spreadsheetml/2017/richdata2" ref="B10:F16">
    <sortCondition descending="1" ref="C10:C16"/>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2" tint="0.79998168889431442"/>
  </sheetPr>
  <dimension ref="A1:K30"/>
  <sheetViews>
    <sheetView zoomScale="70" zoomScaleNormal="70" workbookViewId="0">
      <selection activeCell="G11" sqref="G11"/>
    </sheetView>
  </sheetViews>
  <sheetFormatPr baseColWidth="10" defaultColWidth="8.83203125" defaultRowHeight="14" x14ac:dyDescent="0.2"/>
  <cols>
    <col min="1" max="1" width="17.1640625" customWidth="1"/>
    <col min="2" max="7" width="13.1640625" customWidth="1"/>
    <col min="8" max="8" width="17.1640625" customWidth="1"/>
    <col min="9" max="9" width="4.83203125" customWidth="1"/>
    <col min="10" max="10" width="11.1640625" customWidth="1"/>
    <col min="11" max="11" width="5.1640625" customWidth="1"/>
    <col min="12" max="13" width="4.5" customWidth="1"/>
    <col min="14" max="15" width="6.1640625" customWidth="1"/>
    <col min="16" max="16" width="10.1640625" bestFit="1" customWidth="1"/>
  </cols>
  <sheetData>
    <row r="1" spans="1:11" x14ac:dyDescent="0.2">
      <c r="A1" s="3" t="s">
        <v>0</v>
      </c>
      <c r="B1" s="3" t="s">
        <v>51</v>
      </c>
    </row>
    <row r="6" spans="1:11" ht="75" x14ac:dyDescent="0.2">
      <c r="A6" s="64" t="s">
        <v>73</v>
      </c>
      <c r="B6" s="64" t="s">
        <v>77</v>
      </c>
      <c r="C6" s="64" t="s">
        <v>74</v>
      </c>
      <c r="D6" s="64" t="s">
        <v>75</v>
      </c>
      <c r="E6" s="64" t="s">
        <v>76</v>
      </c>
      <c r="F6" s="64" t="s">
        <v>11</v>
      </c>
      <c r="G6" s="63" t="s">
        <v>29</v>
      </c>
    </row>
    <row r="7" spans="1:11" x14ac:dyDescent="0.2">
      <c r="A7" s="1" t="s">
        <v>71</v>
      </c>
      <c r="B7" s="5">
        <v>636</v>
      </c>
      <c r="C7" s="5">
        <v>339</v>
      </c>
      <c r="D7" s="5">
        <v>423</v>
      </c>
      <c r="E7" s="5">
        <v>147</v>
      </c>
      <c r="F7" s="5">
        <v>3969</v>
      </c>
      <c r="G7" s="5">
        <f>B7+F7</f>
        <v>4605</v>
      </c>
      <c r="H7" s="10"/>
    </row>
    <row r="8" spans="1:11" x14ac:dyDescent="0.2">
      <c r="A8" s="1" t="s">
        <v>2</v>
      </c>
      <c r="B8" s="5">
        <v>828</v>
      </c>
      <c r="C8" s="5">
        <v>330</v>
      </c>
      <c r="D8" s="5">
        <v>675</v>
      </c>
      <c r="E8" s="5">
        <v>147</v>
      </c>
      <c r="F8" s="5">
        <v>6444</v>
      </c>
      <c r="G8" s="5">
        <f t="shared" ref="G8:G13" si="0">B8+F8</f>
        <v>7272</v>
      </c>
    </row>
    <row r="9" spans="1:11" x14ac:dyDescent="0.2">
      <c r="A9" s="1" t="s">
        <v>3</v>
      </c>
      <c r="B9" s="5">
        <v>4407</v>
      </c>
      <c r="C9" s="5">
        <v>1377</v>
      </c>
      <c r="D9" s="5">
        <v>3765</v>
      </c>
      <c r="E9" s="5">
        <v>645</v>
      </c>
      <c r="F9" s="5">
        <v>46413</v>
      </c>
      <c r="G9" s="5">
        <f t="shared" si="0"/>
        <v>50820</v>
      </c>
    </row>
    <row r="10" spans="1:11" x14ac:dyDescent="0.2">
      <c r="A10" s="1" t="s">
        <v>4</v>
      </c>
      <c r="B10" s="5">
        <v>14121</v>
      </c>
      <c r="C10" s="5">
        <v>3777</v>
      </c>
      <c r="D10" s="5">
        <v>12852</v>
      </c>
      <c r="E10" s="5">
        <v>1905</v>
      </c>
      <c r="F10" s="5">
        <v>125787</v>
      </c>
      <c r="G10" s="5">
        <f t="shared" si="0"/>
        <v>139908</v>
      </c>
      <c r="K10" s="20"/>
    </row>
    <row r="11" spans="1:11" x14ac:dyDescent="0.2">
      <c r="A11" s="1" t="s">
        <v>5</v>
      </c>
      <c r="B11" s="5">
        <v>37299</v>
      </c>
      <c r="C11" s="5">
        <v>10467</v>
      </c>
      <c r="D11" s="5">
        <v>34578</v>
      </c>
      <c r="E11" s="5">
        <v>5277</v>
      </c>
      <c r="F11" s="5">
        <v>884925</v>
      </c>
      <c r="G11" s="5">
        <f t="shared" si="0"/>
        <v>922224</v>
      </c>
    </row>
    <row r="12" spans="1:11" x14ac:dyDescent="0.2">
      <c r="A12" s="2" t="s">
        <v>6</v>
      </c>
      <c r="B12" s="6">
        <f t="shared" ref="B12:F12" si="1">SUM(B7:B11)</f>
        <v>57291</v>
      </c>
      <c r="C12" s="6">
        <f t="shared" si="1"/>
        <v>16290</v>
      </c>
      <c r="D12" s="6">
        <f t="shared" si="1"/>
        <v>52293</v>
      </c>
      <c r="E12" s="6">
        <f t="shared" si="1"/>
        <v>8121</v>
      </c>
      <c r="F12" s="6">
        <f t="shared" si="1"/>
        <v>1067538</v>
      </c>
      <c r="G12" s="6">
        <f t="shared" si="0"/>
        <v>1124829</v>
      </c>
    </row>
    <row r="13" spans="1:11" x14ac:dyDescent="0.2">
      <c r="A13" s="24" t="s">
        <v>35</v>
      </c>
      <c r="B13" s="25">
        <f t="shared" ref="B13:F13" si="2">SUM(B7:B10)</f>
        <v>19992</v>
      </c>
      <c r="C13" s="25">
        <f t="shared" si="2"/>
        <v>5823</v>
      </c>
      <c r="D13" s="25">
        <f t="shared" si="2"/>
        <v>17715</v>
      </c>
      <c r="E13" s="25">
        <f t="shared" si="2"/>
        <v>2844</v>
      </c>
      <c r="F13" s="25">
        <f t="shared" si="2"/>
        <v>182613</v>
      </c>
      <c r="G13" s="25">
        <f t="shared" si="0"/>
        <v>202605</v>
      </c>
    </row>
    <row r="14" spans="1:11" x14ac:dyDescent="0.2">
      <c r="B14" s="10"/>
    </row>
    <row r="15" spans="1:11" ht="75" x14ac:dyDescent="0.2">
      <c r="A15" s="64" t="s">
        <v>73</v>
      </c>
      <c r="B15" s="64" t="s">
        <v>77</v>
      </c>
      <c r="C15" s="64" t="s">
        <v>74</v>
      </c>
      <c r="D15" s="64" t="s">
        <v>75</v>
      </c>
      <c r="E15" s="64" t="s">
        <v>76</v>
      </c>
      <c r="F15" s="64" t="s">
        <v>11</v>
      </c>
    </row>
    <row r="16" spans="1:11" x14ac:dyDescent="0.2">
      <c r="A16" s="1" t="s">
        <v>71</v>
      </c>
      <c r="B16" s="7">
        <f t="shared" ref="B16:F20" si="3">B7/B$12</f>
        <v>1.1101220086924648E-2</v>
      </c>
      <c r="C16" s="7">
        <f t="shared" si="3"/>
        <v>2.0810313075506445E-2</v>
      </c>
      <c r="D16" s="7">
        <f t="shared" si="3"/>
        <v>8.0890367735643402E-3</v>
      </c>
      <c r="E16" s="7">
        <f t="shared" si="3"/>
        <v>1.810121906169191E-2</v>
      </c>
      <c r="F16" s="7">
        <f t="shared" si="3"/>
        <v>3.7179004400780115E-3</v>
      </c>
    </row>
    <row r="17" spans="1:6" x14ac:dyDescent="0.2">
      <c r="A17" s="1" t="s">
        <v>2</v>
      </c>
      <c r="B17" s="7">
        <f t="shared" si="3"/>
        <v>1.4452531811279258E-2</v>
      </c>
      <c r="C17" s="7">
        <f t="shared" si="3"/>
        <v>2.0257826887661142E-2</v>
      </c>
      <c r="D17" s="7">
        <f t="shared" si="3"/>
        <v>1.2908037404623946E-2</v>
      </c>
      <c r="E17" s="7">
        <f t="shared" si="3"/>
        <v>1.810121906169191E-2</v>
      </c>
      <c r="F17" s="7">
        <f t="shared" si="3"/>
        <v>6.0363190818500138E-3</v>
      </c>
    </row>
    <row r="18" spans="1:6" x14ac:dyDescent="0.2">
      <c r="A18" s="1" t="s">
        <v>3</v>
      </c>
      <c r="B18" s="7">
        <f t="shared" si="3"/>
        <v>7.6923076923076927E-2</v>
      </c>
      <c r="C18" s="7">
        <f t="shared" si="3"/>
        <v>8.453038674033149E-2</v>
      </c>
      <c r="D18" s="7">
        <f t="shared" si="3"/>
        <v>7.1998164190235789E-2</v>
      </c>
      <c r="E18" s="7">
        <f t="shared" si="3"/>
        <v>7.9423716291097152E-2</v>
      </c>
      <c r="F18" s="7">
        <f t="shared" si="3"/>
        <v>4.3476672493157155E-2</v>
      </c>
    </row>
    <row r="19" spans="1:6" x14ac:dyDescent="0.2">
      <c r="A19" s="1" t="s">
        <v>4</v>
      </c>
      <c r="B19" s="7">
        <f t="shared" si="3"/>
        <v>0.24647850447714301</v>
      </c>
      <c r="C19" s="7">
        <f t="shared" si="3"/>
        <v>0.23186003683241252</v>
      </c>
      <c r="D19" s="7">
        <f t="shared" si="3"/>
        <v>0.24576903218403992</v>
      </c>
      <c r="E19" s="7">
        <f t="shared" si="3"/>
        <v>0.23457702253417068</v>
      </c>
      <c r="F19" s="7">
        <f t="shared" si="3"/>
        <v>0.11782906088588883</v>
      </c>
    </row>
    <row r="20" spans="1:6" x14ac:dyDescent="0.2">
      <c r="A20" s="1" t="s">
        <v>5</v>
      </c>
      <c r="B20" s="7">
        <f t="shared" si="3"/>
        <v>0.65104466670157612</v>
      </c>
      <c r="C20" s="7">
        <f t="shared" si="3"/>
        <v>0.64254143646408834</v>
      </c>
      <c r="D20" s="7">
        <f t="shared" si="3"/>
        <v>0.66123572944753595</v>
      </c>
      <c r="E20" s="7">
        <f t="shared" si="3"/>
        <v>0.64979682305134834</v>
      </c>
      <c r="F20" s="7">
        <f t="shared" si="3"/>
        <v>0.82894004709902602</v>
      </c>
    </row>
    <row r="21" spans="1:6" ht="15" thickBot="1" x14ac:dyDescent="0.25">
      <c r="A21" s="2" t="s">
        <v>6</v>
      </c>
      <c r="B21" s="8">
        <f>SUM(B16:B20)</f>
        <v>1</v>
      </c>
      <c r="C21" s="8">
        <f>SUM(C16:C20)</f>
        <v>1</v>
      </c>
      <c r="D21" s="8">
        <f>SUM(D16:D20)</f>
        <v>1</v>
      </c>
      <c r="E21" s="8">
        <f>SUM(E16:E20)</f>
        <v>1</v>
      </c>
      <c r="F21" s="8">
        <f>SUM(F16:F20)</f>
        <v>1</v>
      </c>
    </row>
    <row r="22" spans="1:6" ht="15" thickBot="1" x14ac:dyDescent="0.25">
      <c r="A22" s="37" t="s">
        <v>40</v>
      </c>
    </row>
    <row r="23" spans="1:6" ht="75" x14ac:dyDescent="0.2">
      <c r="A23" s="60" t="s">
        <v>73</v>
      </c>
      <c r="B23" s="61" t="s">
        <v>77</v>
      </c>
      <c r="C23" s="61" t="s">
        <v>74</v>
      </c>
      <c r="D23" s="61" t="s">
        <v>75</v>
      </c>
      <c r="E23" s="61" t="s">
        <v>76</v>
      </c>
      <c r="F23" s="62" t="s">
        <v>11</v>
      </c>
    </row>
    <row r="24" spans="1:6" x14ac:dyDescent="0.2">
      <c r="A24" s="1" t="s">
        <v>71</v>
      </c>
      <c r="B24" s="32">
        <f t="shared" ref="B24:E29" si="4">B7/$G7</f>
        <v>0.13811074918566776</v>
      </c>
      <c r="C24" s="32">
        <f t="shared" si="4"/>
        <v>7.3615635179153094E-2</v>
      </c>
      <c r="D24" s="32">
        <f t="shared" si="4"/>
        <v>9.1856677524429969E-2</v>
      </c>
      <c r="E24" s="32">
        <f t="shared" si="4"/>
        <v>3.1921824104234525E-2</v>
      </c>
      <c r="F24" s="33">
        <f t="shared" ref="F24:F29" si="5">F7/$G7</f>
        <v>0.86188925081433221</v>
      </c>
    </row>
    <row r="25" spans="1:6" x14ac:dyDescent="0.2">
      <c r="A25" s="31" t="s">
        <v>2</v>
      </c>
      <c r="B25" s="32">
        <f t="shared" si="4"/>
        <v>0.11386138613861387</v>
      </c>
      <c r="C25" s="32">
        <f t="shared" si="4"/>
        <v>4.5379537953795381E-2</v>
      </c>
      <c r="D25" s="32">
        <f t="shared" si="4"/>
        <v>9.2821782178217821E-2</v>
      </c>
      <c r="E25" s="32">
        <f t="shared" si="4"/>
        <v>2.0214521452145213E-2</v>
      </c>
      <c r="F25" s="33">
        <f t="shared" si="5"/>
        <v>0.88613861386138615</v>
      </c>
    </row>
    <row r="26" spans="1:6" x14ac:dyDescent="0.2">
      <c r="A26" s="31" t="s">
        <v>3</v>
      </c>
      <c r="B26" s="32">
        <f t="shared" si="4"/>
        <v>8.6717827626918542E-2</v>
      </c>
      <c r="C26" s="32">
        <f t="shared" si="4"/>
        <v>2.7095631641086186E-2</v>
      </c>
      <c r="D26" s="32">
        <f t="shared" si="4"/>
        <v>7.4085005903187715E-2</v>
      </c>
      <c r="E26" s="32">
        <f t="shared" si="4"/>
        <v>1.2691853600944511E-2</v>
      </c>
      <c r="F26" s="33">
        <f t="shared" si="5"/>
        <v>0.91328217237308151</v>
      </c>
    </row>
    <row r="27" spans="1:6" x14ac:dyDescent="0.2">
      <c r="A27" s="31" t="s">
        <v>4</v>
      </c>
      <c r="B27" s="32">
        <f t="shared" si="4"/>
        <v>0.10093061154472939</v>
      </c>
      <c r="C27" s="32">
        <f t="shared" si="4"/>
        <v>2.6996311862080798E-2</v>
      </c>
      <c r="D27" s="32">
        <f t="shared" si="4"/>
        <v>9.186036538296595E-2</v>
      </c>
      <c r="E27" s="32">
        <f t="shared" si="4"/>
        <v>1.3616090573805644E-2</v>
      </c>
      <c r="F27" s="33">
        <f t="shared" si="5"/>
        <v>0.89906938845527062</v>
      </c>
    </row>
    <row r="28" spans="1:6" x14ac:dyDescent="0.2">
      <c r="A28" s="31" t="s">
        <v>5</v>
      </c>
      <c r="B28" s="32">
        <f t="shared" si="4"/>
        <v>4.0444620829646595E-2</v>
      </c>
      <c r="C28" s="32">
        <f t="shared" si="4"/>
        <v>1.1349737157133191E-2</v>
      </c>
      <c r="D28" s="32">
        <f t="shared" si="4"/>
        <v>3.7494144589600792E-2</v>
      </c>
      <c r="E28" s="32">
        <f t="shared" si="4"/>
        <v>5.7220371623379999E-3</v>
      </c>
      <c r="F28" s="33">
        <f t="shared" si="5"/>
        <v>0.95955537917035338</v>
      </c>
    </row>
    <row r="29" spans="1:6" x14ac:dyDescent="0.2">
      <c r="A29" s="31" t="s">
        <v>29</v>
      </c>
      <c r="B29" s="32">
        <f t="shared" si="4"/>
        <v>5.0933075160757769E-2</v>
      </c>
      <c r="C29" s="32">
        <f t="shared" si="4"/>
        <v>1.4482201294596779E-2</v>
      </c>
      <c r="D29" s="32">
        <f t="shared" si="4"/>
        <v>4.6489733106098795E-2</v>
      </c>
      <c r="E29" s="32">
        <f t="shared" si="4"/>
        <v>7.2197640708054293E-3</v>
      </c>
      <c r="F29" s="33">
        <f t="shared" si="5"/>
        <v>0.94906692483924227</v>
      </c>
    </row>
    <row r="30" spans="1:6" ht="15" thickBot="1" x14ac:dyDescent="0.25">
      <c r="A30" s="34" t="s">
        <v>28</v>
      </c>
      <c r="B30" s="35">
        <f>SUM(B7:B10)/SUM($G7:$G10)</f>
        <v>9.8674761234915226E-2</v>
      </c>
      <c r="C30" s="35">
        <f>SUM(C7:C10)/SUM($G7:$G10)</f>
        <v>2.8740652994743467E-2</v>
      </c>
      <c r="D30" s="35">
        <f>SUM(D7:D10)/SUM($G7:$G10)</f>
        <v>8.7436144221514772E-2</v>
      </c>
      <c r="E30" s="35">
        <f>SUM(E7:E10)/SUM($G7:$G10)</f>
        <v>1.4037165913970534E-2</v>
      </c>
      <c r="F30" s="36">
        <f>SUM(F7:F10)/SUM($G7:$G10)</f>
        <v>0.90132523876508475</v>
      </c>
    </row>
  </sheetData>
  <conditionalFormatting sqref="B16:E20">
    <cfRule type="colorScale" priority="9">
      <colorScale>
        <cfvo type="min"/>
        <cfvo type="max"/>
        <color rgb="FFFCFCFF"/>
        <color rgb="FF63BE7B"/>
      </colorScale>
    </cfRule>
  </conditionalFormatting>
  <conditionalFormatting sqref="F16:F20">
    <cfRule type="colorScale" priority="8">
      <colorScale>
        <cfvo type="min"/>
        <cfvo type="max"/>
        <color rgb="FFFCFCFF"/>
        <color rgb="FF63BE7B"/>
      </colorScale>
    </cfRule>
  </conditionalFormatting>
  <conditionalFormatting sqref="B24:B30 C30:F30">
    <cfRule type="colorScale" priority="7">
      <colorScale>
        <cfvo type="min"/>
        <cfvo type="max"/>
        <color rgb="FFFCFCFF"/>
        <color rgb="FF63BE7B"/>
      </colorScale>
    </cfRule>
  </conditionalFormatting>
  <conditionalFormatting sqref="C24:C29">
    <cfRule type="colorScale" priority="6">
      <colorScale>
        <cfvo type="min"/>
        <cfvo type="max"/>
        <color rgb="FFFCFCFF"/>
        <color rgb="FF63BE7B"/>
      </colorScale>
    </cfRule>
  </conditionalFormatting>
  <conditionalFormatting sqref="D24:D29">
    <cfRule type="colorScale" priority="5">
      <colorScale>
        <cfvo type="min"/>
        <cfvo type="max"/>
        <color rgb="FFFCFCFF"/>
        <color rgb="FF63BE7B"/>
      </colorScale>
    </cfRule>
  </conditionalFormatting>
  <conditionalFormatting sqref="E24:E29">
    <cfRule type="colorScale" priority="4">
      <colorScale>
        <cfvo type="min"/>
        <cfvo type="max"/>
        <color rgb="FFFCFCFF"/>
        <color rgb="FF63BE7B"/>
      </colorScale>
    </cfRule>
  </conditionalFormatting>
  <conditionalFormatting sqref="F24:F29">
    <cfRule type="colorScale" priority="2">
      <colorScale>
        <cfvo type="min"/>
        <cfvo type="max"/>
        <color rgb="FFFCFCFF"/>
        <color rgb="FF63BE7B"/>
      </colorScale>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EEE5F-80D0-4F17-95C6-EFB87C785D7E}">
  <sheetPr codeName="Sheet4">
    <tabColor theme="2" tint="0.79998168889431442"/>
  </sheetPr>
  <dimension ref="A1:H27"/>
  <sheetViews>
    <sheetView zoomScale="70" zoomScaleNormal="70" workbookViewId="0">
      <selection activeCell="A7" sqref="A7:A10"/>
    </sheetView>
  </sheetViews>
  <sheetFormatPr baseColWidth="10" defaultColWidth="8.83203125" defaultRowHeight="14" x14ac:dyDescent="0.2"/>
  <cols>
    <col min="1" max="1" width="17.1640625" customWidth="1"/>
    <col min="2" max="7" width="13.1640625" customWidth="1"/>
    <col min="8" max="8" width="17.1640625" customWidth="1"/>
    <col min="9" max="9" width="4.83203125" customWidth="1"/>
    <col min="10" max="10" width="11.1640625" customWidth="1"/>
    <col min="11" max="11" width="5.1640625" customWidth="1"/>
    <col min="12" max="13" width="4.5" customWidth="1"/>
    <col min="14" max="15" width="6.1640625" customWidth="1"/>
    <col min="16" max="16" width="10.1640625" bestFit="1" customWidth="1"/>
  </cols>
  <sheetData>
    <row r="1" spans="1:8" x14ac:dyDescent="0.2">
      <c r="A1" s="3" t="s">
        <v>0</v>
      </c>
      <c r="B1" s="68" t="s">
        <v>100</v>
      </c>
    </row>
    <row r="6" spans="1:8" ht="75" x14ac:dyDescent="0.2">
      <c r="A6" s="64" t="s">
        <v>72</v>
      </c>
      <c r="B6" s="64" t="s">
        <v>77</v>
      </c>
      <c r="C6" s="64" t="s">
        <v>74</v>
      </c>
      <c r="D6" s="64" t="s">
        <v>75</v>
      </c>
      <c r="E6" s="64" t="s">
        <v>76</v>
      </c>
      <c r="F6" s="64" t="s">
        <v>11</v>
      </c>
      <c r="G6" s="64" t="s">
        <v>29</v>
      </c>
    </row>
    <row r="7" spans="1:8" x14ac:dyDescent="0.2">
      <c r="A7" s="1" t="s">
        <v>78</v>
      </c>
      <c r="B7" s="5">
        <v>5577</v>
      </c>
      <c r="C7" s="5">
        <v>1494</v>
      </c>
      <c r="D7" s="5">
        <v>5160</v>
      </c>
      <c r="E7" s="5">
        <v>681</v>
      </c>
      <c r="F7" s="5">
        <v>24054</v>
      </c>
      <c r="G7" s="5">
        <f>B7+F7</f>
        <v>29631</v>
      </c>
      <c r="H7" s="10"/>
    </row>
    <row r="8" spans="1:8" x14ac:dyDescent="0.2">
      <c r="A8" s="1" t="s">
        <v>79</v>
      </c>
      <c r="B8" s="5">
        <v>6552</v>
      </c>
      <c r="C8" s="5">
        <v>1335</v>
      </c>
      <c r="D8" s="5">
        <v>6243</v>
      </c>
      <c r="E8" s="5">
        <v>747</v>
      </c>
      <c r="F8" s="5">
        <v>48645</v>
      </c>
      <c r="G8" s="5">
        <f t="shared" ref="G8:G12" si="0">B8+F8</f>
        <v>55197</v>
      </c>
    </row>
    <row r="9" spans="1:8" x14ac:dyDescent="0.2">
      <c r="A9" s="1" t="s">
        <v>80</v>
      </c>
      <c r="B9" s="5">
        <v>1665</v>
      </c>
      <c r="C9" s="5">
        <v>369</v>
      </c>
      <c r="D9" s="5">
        <v>1578</v>
      </c>
      <c r="E9" s="5">
        <v>183</v>
      </c>
      <c r="F9" s="5">
        <v>16689</v>
      </c>
      <c r="G9" s="5">
        <f t="shared" si="0"/>
        <v>18354</v>
      </c>
    </row>
    <row r="10" spans="1:8" x14ac:dyDescent="0.2">
      <c r="A10" s="1" t="s">
        <v>30</v>
      </c>
      <c r="B10" s="5">
        <v>18363</v>
      </c>
      <c r="C10" s="5">
        <v>4197</v>
      </c>
      <c r="D10" s="5">
        <v>17442</v>
      </c>
      <c r="E10" s="5">
        <v>2538</v>
      </c>
      <c r="F10" s="5">
        <v>352284</v>
      </c>
      <c r="G10" s="5">
        <f t="shared" si="0"/>
        <v>370647</v>
      </c>
    </row>
    <row r="11" spans="1:8" x14ac:dyDescent="0.2">
      <c r="A11" s="2" t="s">
        <v>6</v>
      </c>
      <c r="B11" s="6">
        <f>SUM(B7:B10)</f>
        <v>32157</v>
      </c>
      <c r="C11" s="6">
        <f t="shared" ref="C11:F11" si="1">SUM(C7:C10)</f>
        <v>7395</v>
      </c>
      <c r="D11" s="6">
        <f t="shared" si="1"/>
        <v>30423</v>
      </c>
      <c r="E11" s="6">
        <f t="shared" si="1"/>
        <v>4149</v>
      </c>
      <c r="F11" s="6">
        <f t="shared" si="1"/>
        <v>441672</v>
      </c>
      <c r="G11" s="6">
        <f t="shared" si="0"/>
        <v>473829</v>
      </c>
    </row>
    <row r="12" spans="1:8" x14ac:dyDescent="0.2">
      <c r="A12" s="24" t="s">
        <v>35</v>
      </c>
      <c r="B12" s="25">
        <f t="shared" ref="B12:F12" si="2">SUM(B7:B9)</f>
        <v>13794</v>
      </c>
      <c r="C12" s="25">
        <f t="shared" si="2"/>
        <v>3198</v>
      </c>
      <c r="D12" s="25">
        <f t="shared" si="2"/>
        <v>12981</v>
      </c>
      <c r="E12" s="25">
        <f t="shared" si="2"/>
        <v>1611</v>
      </c>
      <c r="F12" s="25">
        <f t="shared" si="2"/>
        <v>89388</v>
      </c>
      <c r="G12" s="25">
        <f t="shared" si="0"/>
        <v>103182</v>
      </c>
    </row>
    <row r="13" spans="1:8" x14ac:dyDescent="0.2">
      <c r="B13" s="10"/>
    </row>
    <row r="14" spans="1:8" ht="75" x14ac:dyDescent="0.2">
      <c r="A14" s="64" t="s">
        <v>72</v>
      </c>
      <c r="B14" s="64" t="s">
        <v>77</v>
      </c>
      <c r="C14" s="64" t="s">
        <v>74</v>
      </c>
      <c r="D14" s="64" t="s">
        <v>75</v>
      </c>
      <c r="E14" s="64" t="s">
        <v>76</v>
      </c>
      <c r="F14" s="64" t="s">
        <v>11</v>
      </c>
    </row>
    <row r="15" spans="1:8" x14ac:dyDescent="0.2">
      <c r="A15" s="1" t="s">
        <v>78</v>
      </c>
      <c r="B15" s="7">
        <f t="shared" ref="B15:F18" si="3">B7/B$11</f>
        <v>0.1734303573094505</v>
      </c>
      <c r="C15" s="7">
        <f t="shared" si="3"/>
        <v>0.20202839756592292</v>
      </c>
      <c r="D15" s="7">
        <f t="shared" si="3"/>
        <v>0.16960851986983533</v>
      </c>
      <c r="E15" s="7">
        <f t="shared" si="3"/>
        <v>0.16413593637020968</v>
      </c>
      <c r="F15" s="7">
        <f t="shared" si="3"/>
        <v>5.4461229147421616E-2</v>
      </c>
    </row>
    <row r="16" spans="1:8" x14ac:dyDescent="0.2">
      <c r="A16" s="1" t="s">
        <v>79</v>
      </c>
      <c r="B16" s="7">
        <f t="shared" si="3"/>
        <v>0.20375034984606774</v>
      </c>
      <c r="C16" s="7">
        <f t="shared" si="3"/>
        <v>0.18052738336713997</v>
      </c>
      <c r="D16" s="7">
        <f t="shared" si="3"/>
        <v>0.20520658712158565</v>
      </c>
      <c r="E16" s="7">
        <f t="shared" si="3"/>
        <v>0.18004338394793926</v>
      </c>
      <c r="F16" s="7">
        <f t="shared" si="3"/>
        <v>0.11013829266967343</v>
      </c>
    </row>
    <row r="17" spans="1:6" x14ac:dyDescent="0.2">
      <c r="A17" s="1" t="s">
        <v>80</v>
      </c>
      <c r="B17" s="7">
        <f t="shared" si="3"/>
        <v>5.1777218024069406E-2</v>
      </c>
      <c r="C17" s="7">
        <f t="shared" si="3"/>
        <v>4.9898580121703853E-2</v>
      </c>
      <c r="D17" s="7">
        <f t="shared" si="3"/>
        <v>5.186865200670545E-2</v>
      </c>
      <c r="E17" s="7">
        <f t="shared" si="3"/>
        <v>4.4107013738250184E-2</v>
      </c>
      <c r="F17" s="7">
        <f t="shared" si="3"/>
        <v>3.7785958811063412E-2</v>
      </c>
    </row>
    <row r="18" spans="1:6" x14ac:dyDescent="0.2">
      <c r="A18" s="1" t="s">
        <v>30</v>
      </c>
      <c r="B18" s="7">
        <f t="shared" si="3"/>
        <v>0.57104207482041236</v>
      </c>
      <c r="C18" s="7">
        <f t="shared" si="3"/>
        <v>0.56754563894523324</v>
      </c>
      <c r="D18" s="7">
        <f t="shared" si="3"/>
        <v>0.57331624100187362</v>
      </c>
      <c r="E18" s="7">
        <f t="shared" si="3"/>
        <v>0.61171366594360088</v>
      </c>
      <c r="F18" s="7">
        <f t="shared" si="3"/>
        <v>0.79761451937184158</v>
      </c>
    </row>
    <row r="19" spans="1:6" ht="15" thickBot="1" x14ac:dyDescent="0.25">
      <c r="A19" s="2" t="s">
        <v>6</v>
      </c>
      <c r="B19" s="8">
        <f>SUM(B15:B18)</f>
        <v>1</v>
      </c>
      <c r="C19" s="8">
        <f>SUM(C15:C18)</f>
        <v>1</v>
      </c>
      <c r="D19" s="8">
        <f>SUM(D15:D18)</f>
        <v>1</v>
      </c>
      <c r="E19" s="8">
        <f>SUM(E15:E18)</f>
        <v>1</v>
      </c>
      <c r="F19" s="8">
        <f>SUM(F15:F18)</f>
        <v>1</v>
      </c>
    </row>
    <row r="20" spans="1:6" ht="15" thickBot="1" x14ac:dyDescent="0.25">
      <c r="A20" s="37" t="s">
        <v>52</v>
      </c>
    </row>
    <row r="21" spans="1:6" ht="75" x14ac:dyDescent="0.2">
      <c r="A21" s="60" t="s">
        <v>72</v>
      </c>
      <c r="B21" s="61" t="s">
        <v>77</v>
      </c>
      <c r="C21" s="61" t="s">
        <v>74</v>
      </c>
      <c r="D21" s="61" t="s">
        <v>75</v>
      </c>
      <c r="E21" s="61" t="s">
        <v>76</v>
      </c>
      <c r="F21" s="62" t="s">
        <v>11</v>
      </c>
    </row>
    <row r="22" spans="1:6" x14ac:dyDescent="0.2">
      <c r="A22" s="1" t="s">
        <v>78</v>
      </c>
      <c r="B22" s="32">
        <f t="shared" ref="B22:F24" si="4">B7/$G7</f>
        <v>0.18821504505416625</v>
      </c>
      <c r="C22" s="32">
        <f t="shared" si="4"/>
        <v>5.0420168067226892E-2</v>
      </c>
      <c r="D22" s="32">
        <f t="shared" si="4"/>
        <v>0.17414194593500051</v>
      </c>
      <c r="E22" s="32">
        <f t="shared" si="4"/>
        <v>2.2982687050723902E-2</v>
      </c>
      <c r="F22" s="33">
        <f t="shared" si="4"/>
        <v>0.8117849549458338</v>
      </c>
    </row>
    <row r="23" spans="1:6" x14ac:dyDescent="0.2">
      <c r="A23" s="1" t="s">
        <v>79</v>
      </c>
      <c r="B23" s="32">
        <f t="shared" si="4"/>
        <v>0.11870210337518343</v>
      </c>
      <c r="C23" s="32">
        <f t="shared" si="4"/>
        <v>2.4186097070492962E-2</v>
      </c>
      <c r="D23" s="32">
        <f t="shared" si="4"/>
        <v>0.11310397304201315</v>
      </c>
      <c r="E23" s="32">
        <f t="shared" si="4"/>
        <v>1.353334420348932E-2</v>
      </c>
      <c r="F23" s="33">
        <f t="shared" si="4"/>
        <v>0.88129789662481661</v>
      </c>
    </row>
    <row r="24" spans="1:6" x14ac:dyDescent="0.2">
      <c r="A24" s="1" t="s">
        <v>80</v>
      </c>
      <c r="B24" s="32">
        <f t="shared" si="4"/>
        <v>9.0715920235371034E-2</v>
      </c>
      <c r="C24" s="32">
        <f t="shared" si="4"/>
        <v>2.0104609349460609E-2</v>
      </c>
      <c r="D24" s="32">
        <f t="shared" si="4"/>
        <v>8.5975809087937241E-2</v>
      </c>
      <c r="E24" s="32">
        <f t="shared" si="4"/>
        <v>9.9705786204642034E-3</v>
      </c>
      <c r="F24" s="33">
        <f t="shared" si="4"/>
        <v>0.90928407976462899</v>
      </c>
    </row>
    <row r="25" spans="1:6" x14ac:dyDescent="0.2">
      <c r="A25" s="1" t="s">
        <v>30</v>
      </c>
      <c r="B25" s="32">
        <f t="shared" ref="B25:F26" si="5">B10/$G10</f>
        <v>4.954309626140236E-2</v>
      </c>
      <c r="C25" s="32">
        <f t="shared" si="5"/>
        <v>1.1323442520781228E-2</v>
      </c>
      <c r="D25" s="32">
        <f t="shared" si="5"/>
        <v>4.7058252191438214E-2</v>
      </c>
      <c r="E25" s="32">
        <f t="shared" si="5"/>
        <v>6.8474856129956537E-3</v>
      </c>
      <c r="F25" s="33">
        <f t="shared" si="5"/>
        <v>0.95045690373859759</v>
      </c>
    </row>
    <row r="26" spans="1:6" x14ac:dyDescent="0.2">
      <c r="A26" s="31" t="s">
        <v>29</v>
      </c>
      <c r="B26" s="32">
        <f t="shared" si="5"/>
        <v>6.7866255547887527E-2</v>
      </c>
      <c r="C26" s="32">
        <f t="shared" si="5"/>
        <v>1.5606896158740811E-2</v>
      </c>
      <c r="D26" s="32">
        <f t="shared" si="5"/>
        <v>6.4206707483079342E-2</v>
      </c>
      <c r="E26" s="32">
        <f t="shared" si="5"/>
        <v>8.7563234837884554E-3</v>
      </c>
      <c r="F26" s="33">
        <f t="shared" si="5"/>
        <v>0.9321337444521125</v>
      </c>
    </row>
    <row r="27" spans="1:6" ht="15" thickBot="1" x14ac:dyDescent="0.25">
      <c r="A27" s="34" t="s">
        <v>28</v>
      </c>
      <c r="B27" s="35">
        <f>SUM(B7:B9)/SUM($G7:$G9)</f>
        <v>0.13368610804210038</v>
      </c>
      <c r="C27" s="35">
        <f>SUM(C7:C9)/SUM($G7:$G9)</f>
        <v>3.0993777984532185E-2</v>
      </c>
      <c r="D27" s="35">
        <f>SUM(D7:D9)/SUM($G7:$G9)</f>
        <v>0.12580682677211141</v>
      </c>
      <c r="E27" s="35">
        <f>SUM(E7:E9)/SUM($G7:$G9)</f>
        <v>1.5613188346804675E-2</v>
      </c>
      <c r="F27" s="36">
        <f>SUM(F7:F9)/SUM($G7:$G9)</f>
        <v>0.86631389195789965</v>
      </c>
    </row>
  </sheetData>
  <conditionalFormatting sqref="C27:F27 B22:B27">
    <cfRule type="colorScale" priority="5">
      <colorScale>
        <cfvo type="min"/>
        <cfvo type="max"/>
        <color rgb="FFFCFCFF"/>
        <color rgb="FF63BE7B"/>
      </colorScale>
    </cfRule>
  </conditionalFormatting>
  <conditionalFormatting sqref="B15:E18">
    <cfRule type="colorScale" priority="128">
      <colorScale>
        <cfvo type="min"/>
        <cfvo type="max"/>
        <color rgb="FFFCFCFF"/>
        <color rgb="FF63BE7B"/>
      </colorScale>
    </cfRule>
  </conditionalFormatting>
  <conditionalFormatting sqref="F15:F18">
    <cfRule type="colorScale" priority="130">
      <colorScale>
        <cfvo type="min"/>
        <cfvo type="max"/>
        <color rgb="FFFCFCFF"/>
        <color rgb="FF63BE7B"/>
      </colorScale>
    </cfRule>
  </conditionalFormatting>
  <conditionalFormatting sqref="C22:C26">
    <cfRule type="colorScale" priority="133">
      <colorScale>
        <cfvo type="min"/>
        <cfvo type="max"/>
        <color rgb="FFFCFCFF"/>
        <color rgb="FF63BE7B"/>
      </colorScale>
    </cfRule>
  </conditionalFormatting>
  <conditionalFormatting sqref="D22:D26">
    <cfRule type="colorScale" priority="135">
      <colorScale>
        <cfvo type="min"/>
        <cfvo type="max"/>
        <color rgb="FFFCFCFF"/>
        <color rgb="FF63BE7B"/>
      </colorScale>
    </cfRule>
  </conditionalFormatting>
  <conditionalFormatting sqref="E22:E26">
    <cfRule type="colorScale" priority="137">
      <colorScale>
        <cfvo type="min"/>
        <cfvo type="max"/>
        <color rgb="FFFCFCFF"/>
        <color rgb="FF63BE7B"/>
      </colorScale>
    </cfRule>
  </conditionalFormatting>
  <conditionalFormatting sqref="F22:F26">
    <cfRule type="colorScale" priority="139">
      <colorScale>
        <cfvo type="min"/>
        <cfvo type="max"/>
        <color rgb="FFFCFCFF"/>
        <color rgb="FF63BE7B"/>
      </colorScale>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tint="0.79998168889431442"/>
  </sheetPr>
  <dimension ref="A1:AG38"/>
  <sheetViews>
    <sheetView zoomScale="70" zoomScaleNormal="70" workbookViewId="0">
      <selection activeCell="G5" sqref="G5"/>
    </sheetView>
  </sheetViews>
  <sheetFormatPr baseColWidth="10" defaultColWidth="8.83203125" defaultRowHeight="14" x14ac:dyDescent="0.2"/>
  <cols>
    <col min="1" max="1" width="17.1640625" customWidth="1"/>
    <col min="2" max="7" width="12.1640625" customWidth="1"/>
    <col min="8" max="8" width="4.83203125" customWidth="1"/>
    <col min="9" max="9" width="17.1640625" customWidth="1"/>
    <col min="10" max="15" width="12.1640625" customWidth="1"/>
    <col min="16" max="16" width="4.83203125" customWidth="1"/>
    <col min="17" max="17" width="17.1640625" customWidth="1"/>
    <col min="18" max="23" width="12.1640625" customWidth="1"/>
    <col min="24" max="24" width="4.83203125" customWidth="1"/>
    <col min="25" max="25" width="11.6640625" customWidth="1"/>
    <col min="26" max="26" width="11.1640625" customWidth="1"/>
  </cols>
  <sheetData>
    <row r="1" spans="1:23" x14ac:dyDescent="0.2">
      <c r="A1" s="3" t="s">
        <v>0</v>
      </c>
      <c r="B1" s="65" t="s">
        <v>81</v>
      </c>
      <c r="I1" s="3" t="s">
        <v>0</v>
      </c>
      <c r="J1" s="65" t="s">
        <v>83</v>
      </c>
      <c r="K1" s="1"/>
      <c r="Q1" s="3" t="s">
        <v>0</v>
      </c>
      <c r="R1" s="65" t="s">
        <v>86</v>
      </c>
    </row>
    <row r="3" spans="1:23" ht="75" x14ac:dyDescent="0.2">
      <c r="A3" s="64" t="s">
        <v>73</v>
      </c>
      <c r="B3" s="64" t="s">
        <v>77</v>
      </c>
      <c r="C3" s="64" t="s">
        <v>74</v>
      </c>
      <c r="D3" s="64" t="s">
        <v>75</v>
      </c>
      <c r="E3" s="64" t="s">
        <v>76</v>
      </c>
      <c r="F3" s="64" t="s">
        <v>11</v>
      </c>
      <c r="G3" s="63" t="s">
        <v>29</v>
      </c>
      <c r="I3" s="64" t="s">
        <v>73</v>
      </c>
      <c r="J3" s="64" t="s">
        <v>77</v>
      </c>
      <c r="K3" s="64" t="s">
        <v>74</v>
      </c>
      <c r="L3" s="64" t="s">
        <v>75</v>
      </c>
      <c r="M3" s="64" t="s">
        <v>76</v>
      </c>
      <c r="N3" s="64" t="s">
        <v>11</v>
      </c>
      <c r="O3" s="63" t="s">
        <v>29</v>
      </c>
      <c r="Q3" s="64" t="s">
        <v>73</v>
      </c>
      <c r="R3" s="64" t="s">
        <v>77</v>
      </c>
      <c r="S3" s="64" t="s">
        <v>74</v>
      </c>
      <c r="T3" s="64" t="s">
        <v>75</v>
      </c>
      <c r="U3" s="64" t="s">
        <v>76</v>
      </c>
      <c r="V3" s="64" t="s">
        <v>11</v>
      </c>
      <c r="W3" s="63" t="s">
        <v>29</v>
      </c>
    </row>
    <row r="4" spans="1:23" x14ac:dyDescent="0.2">
      <c r="A4" s="1" t="s">
        <v>71</v>
      </c>
      <c r="B4" s="5">
        <v>48</v>
      </c>
      <c r="C4" s="5">
        <v>18</v>
      </c>
      <c r="D4" s="5">
        <v>33</v>
      </c>
      <c r="E4" s="5" t="s">
        <v>82</v>
      </c>
      <c r="F4" s="5">
        <v>1173</v>
      </c>
      <c r="G4" s="5">
        <f>B4+F4</f>
        <v>1221</v>
      </c>
      <c r="I4" s="1" t="s">
        <v>71</v>
      </c>
      <c r="J4" s="5">
        <v>450</v>
      </c>
      <c r="K4" s="5">
        <v>234</v>
      </c>
      <c r="L4" s="5">
        <v>306</v>
      </c>
      <c r="M4" s="5">
        <v>111</v>
      </c>
      <c r="N4" s="5">
        <v>2382</v>
      </c>
      <c r="O4" s="5">
        <f>J4+N4</f>
        <v>2832</v>
      </c>
      <c r="Q4" s="1" t="s">
        <v>71</v>
      </c>
      <c r="R4" s="5">
        <v>138</v>
      </c>
      <c r="S4" s="5">
        <v>87</v>
      </c>
      <c r="T4" s="5">
        <v>81</v>
      </c>
      <c r="U4" s="5">
        <v>36</v>
      </c>
      <c r="V4" s="5">
        <v>411</v>
      </c>
      <c r="W4" s="5">
        <f>R4+V4</f>
        <v>549</v>
      </c>
    </row>
    <row r="5" spans="1:23" x14ac:dyDescent="0.2">
      <c r="A5" s="1" t="s">
        <v>2</v>
      </c>
      <c r="B5" s="5">
        <v>87</v>
      </c>
      <c r="C5" s="5">
        <v>24</v>
      </c>
      <c r="D5" s="5">
        <v>81</v>
      </c>
      <c r="E5" s="5" t="s">
        <v>82</v>
      </c>
      <c r="F5" s="5">
        <v>1725</v>
      </c>
      <c r="G5" s="5">
        <f t="shared" ref="G5:G10" si="0">B5+F5</f>
        <v>1812</v>
      </c>
      <c r="I5" s="1" t="s">
        <v>2</v>
      </c>
      <c r="J5" s="5">
        <v>522</v>
      </c>
      <c r="K5" s="5">
        <v>192</v>
      </c>
      <c r="L5" s="5">
        <v>438</v>
      </c>
      <c r="M5" s="5">
        <v>96</v>
      </c>
      <c r="N5" s="5">
        <v>3579</v>
      </c>
      <c r="O5" s="5">
        <f t="shared" ref="O5:O10" si="1">J5+N5</f>
        <v>4101</v>
      </c>
      <c r="Q5" s="1" t="s">
        <v>2</v>
      </c>
      <c r="R5" s="5">
        <v>216</v>
      </c>
      <c r="S5" s="5">
        <v>117</v>
      </c>
      <c r="T5" s="5">
        <v>156</v>
      </c>
      <c r="U5" s="5">
        <v>51</v>
      </c>
      <c r="V5" s="5">
        <v>1140</v>
      </c>
      <c r="W5" s="5">
        <f t="shared" ref="W5:W10" si="2">R5+V5</f>
        <v>1356</v>
      </c>
    </row>
    <row r="6" spans="1:23" x14ac:dyDescent="0.2">
      <c r="A6" s="1" t="s">
        <v>3</v>
      </c>
      <c r="B6" s="5">
        <v>486</v>
      </c>
      <c r="C6" s="5">
        <v>117</v>
      </c>
      <c r="D6" s="5">
        <v>435</v>
      </c>
      <c r="E6" s="5" t="s">
        <v>82</v>
      </c>
      <c r="F6" s="5">
        <v>12120</v>
      </c>
      <c r="G6" s="5">
        <f t="shared" si="0"/>
        <v>12606</v>
      </c>
      <c r="I6" s="1" t="s">
        <v>3</v>
      </c>
      <c r="J6" s="5">
        <v>3141</v>
      </c>
      <c r="K6" s="5">
        <v>993</v>
      </c>
      <c r="L6" s="5">
        <v>2697</v>
      </c>
      <c r="M6" s="5">
        <v>513</v>
      </c>
      <c r="N6" s="5">
        <v>28020</v>
      </c>
      <c r="O6" s="5">
        <f t="shared" si="1"/>
        <v>31161</v>
      </c>
      <c r="Q6" s="1" t="s">
        <v>3</v>
      </c>
      <c r="R6" s="5">
        <v>777</v>
      </c>
      <c r="S6" s="5">
        <v>270</v>
      </c>
      <c r="T6" s="5">
        <v>630</v>
      </c>
      <c r="U6" s="5">
        <v>129</v>
      </c>
      <c r="V6" s="5">
        <v>6273</v>
      </c>
      <c r="W6" s="5">
        <f t="shared" si="2"/>
        <v>7050</v>
      </c>
    </row>
    <row r="7" spans="1:23" x14ac:dyDescent="0.2">
      <c r="A7" s="1" t="s">
        <v>4</v>
      </c>
      <c r="B7" s="5">
        <v>618</v>
      </c>
      <c r="C7" s="5">
        <v>126</v>
      </c>
      <c r="D7" s="5">
        <v>570</v>
      </c>
      <c r="E7" s="5" t="s">
        <v>82</v>
      </c>
      <c r="F7" s="5">
        <v>10374</v>
      </c>
      <c r="G7" s="5">
        <f t="shared" si="0"/>
        <v>10992</v>
      </c>
      <c r="I7" s="1" t="s">
        <v>4</v>
      </c>
      <c r="J7" s="5">
        <v>9921</v>
      </c>
      <c r="K7" s="5">
        <v>2631</v>
      </c>
      <c r="L7" s="5">
        <v>9105</v>
      </c>
      <c r="M7" s="5">
        <v>1392</v>
      </c>
      <c r="N7" s="5">
        <v>84780</v>
      </c>
      <c r="O7" s="5">
        <f t="shared" si="1"/>
        <v>94701</v>
      </c>
      <c r="Q7" s="1" t="s">
        <v>4</v>
      </c>
      <c r="R7" s="5">
        <v>3579</v>
      </c>
      <c r="S7" s="5">
        <v>1020</v>
      </c>
      <c r="T7" s="5">
        <v>3177</v>
      </c>
      <c r="U7" s="5">
        <v>510</v>
      </c>
      <c r="V7" s="5">
        <v>30627</v>
      </c>
      <c r="W7" s="5">
        <f t="shared" si="2"/>
        <v>34206</v>
      </c>
    </row>
    <row r="8" spans="1:23" x14ac:dyDescent="0.2">
      <c r="A8" s="1" t="s">
        <v>5</v>
      </c>
      <c r="B8" s="5">
        <v>4353</v>
      </c>
      <c r="C8" s="5">
        <v>1077</v>
      </c>
      <c r="D8" s="5">
        <v>3999</v>
      </c>
      <c r="E8" s="5" t="s">
        <v>82</v>
      </c>
      <c r="F8" s="5">
        <v>265680</v>
      </c>
      <c r="G8" s="5">
        <f t="shared" si="0"/>
        <v>270033</v>
      </c>
      <c r="I8" s="1" t="s">
        <v>5</v>
      </c>
      <c r="J8" s="5">
        <v>25389</v>
      </c>
      <c r="K8" s="5">
        <v>7380</v>
      </c>
      <c r="L8" s="5">
        <v>23586</v>
      </c>
      <c r="M8" s="5">
        <v>4146</v>
      </c>
      <c r="N8" s="5">
        <v>484026</v>
      </c>
      <c r="O8" s="5">
        <f t="shared" si="1"/>
        <v>509415</v>
      </c>
      <c r="Q8" s="1" t="s">
        <v>5</v>
      </c>
      <c r="R8" s="5">
        <v>7554</v>
      </c>
      <c r="S8" s="5">
        <v>2013</v>
      </c>
      <c r="T8" s="5">
        <v>6996</v>
      </c>
      <c r="U8" s="5">
        <v>1131</v>
      </c>
      <c r="V8" s="5">
        <v>135225</v>
      </c>
      <c r="W8" s="5">
        <f t="shared" si="2"/>
        <v>142779</v>
      </c>
    </row>
    <row r="9" spans="1:23" x14ac:dyDescent="0.2">
      <c r="A9" s="2" t="s">
        <v>6</v>
      </c>
      <c r="B9" s="6">
        <f t="shared" ref="B9:F9" si="3">SUM(B4:B8)</f>
        <v>5592</v>
      </c>
      <c r="C9" s="6">
        <f t="shared" si="3"/>
        <v>1362</v>
      </c>
      <c r="D9" s="6">
        <f t="shared" si="3"/>
        <v>5118</v>
      </c>
      <c r="E9" s="6" t="s">
        <v>82</v>
      </c>
      <c r="F9" s="6">
        <f t="shared" si="3"/>
        <v>291072</v>
      </c>
      <c r="G9" s="6">
        <f t="shared" si="0"/>
        <v>296664</v>
      </c>
      <c r="I9" s="2" t="s">
        <v>6</v>
      </c>
      <c r="J9" s="6">
        <f t="shared" ref="J9:N9" si="4">SUM(J4:J8)</f>
        <v>39423</v>
      </c>
      <c r="K9" s="6">
        <f t="shared" si="4"/>
        <v>11430</v>
      </c>
      <c r="L9" s="6">
        <f t="shared" si="4"/>
        <v>36132</v>
      </c>
      <c r="M9" s="6">
        <f t="shared" si="4"/>
        <v>6258</v>
      </c>
      <c r="N9" s="6">
        <f t="shared" si="4"/>
        <v>602787</v>
      </c>
      <c r="O9" s="6">
        <f t="shared" si="1"/>
        <v>642210</v>
      </c>
      <c r="Q9" s="2" t="s">
        <v>6</v>
      </c>
      <c r="R9" s="6">
        <f t="shared" ref="R9:V9" si="5">SUM(R4:R8)</f>
        <v>12264</v>
      </c>
      <c r="S9" s="6">
        <f t="shared" si="5"/>
        <v>3507</v>
      </c>
      <c r="T9" s="6">
        <f t="shared" si="5"/>
        <v>11040</v>
      </c>
      <c r="U9" s="6">
        <f t="shared" si="5"/>
        <v>1857</v>
      </c>
      <c r="V9" s="6">
        <f t="shared" si="5"/>
        <v>173676</v>
      </c>
      <c r="W9" s="6">
        <f t="shared" si="2"/>
        <v>185940</v>
      </c>
    </row>
    <row r="10" spans="1:23" x14ac:dyDescent="0.2">
      <c r="A10" s="24" t="s">
        <v>28</v>
      </c>
      <c r="B10" s="25">
        <f t="shared" ref="B10:F10" si="6">SUM(B4:B7)</f>
        <v>1239</v>
      </c>
      <c r="C10" s="25">
        <f t="shared" si="6"/>
        <v>285</v>
      </c>
      <c r="D10" s="25">
        <f t="shared" si="6"/>
        <v>1119</v>
      </c>
      <c r="E10" s="25" t="s">
        <v>82</v>
      </c>
      <c r="F10" s="25">
        <f t="shared" si="6"/>
        <v>25392</v>
      </c>
      <c r="G10" s="25">
        <f t="shared" si="0"/>
        <v>26631</v>
      </c>
      <c r="I10" s="24"/>
      <c r="J10" s="25">
        <f t="shared" ref="J10:N10" si="7">SUM(J4:J7)</f>
        <v>14034</v>
      </c>
      <c r="K10" s="25">
        <f t="shared" si="7"/>
        <v>4050</v>
      </c>
      <c r="L10" s="25">
        <f t="shared" si="7"/>
        <v>12546</v>
      </c>
      <c r="M10" s="25">
        <f t="shared" si="7"/>
        <v>2112</v>
      </c>
      <c r="N10" s="25">
        <f t="shared" si="7"/>
        <v>118761</v>
      </c>
      <c r="O10" s="25">
        <f t="shared" si="1"/>
        <v>132795</v>
      </c>
      <c r="Q10" s="24"/>
      <c r="R10" s="25">
        <f t="shared" ref="R10:V10" si="8">SUM(R4:R7)</f>
        <v>4710</v>
      </c>
      <c r="S10" s="25">
        <f t="shared" si="8"/>
        <v>1494</v>
      </c>
      <c r="T10" s="25">
        <f t="shared" si="8"/>
        <v>4044</v>
      </c>
      <c r="U10" s="25">
        <f t="shared" si="8"/>
        <v>726</v>
      </c>
      <c r="V10" s="25">
        <f t="shared" si="8"/>
        <v>38451</v>
      </c>
      <c r="W10" s="25">
        <f t="shared" si="2"/>
        <v>43161</v>
      </c>
    </row>
    <row r="12" spans="1:23" ht="75" x14ac:dyDescent="0.2">
      <c r="A12" s="64" t="s">
        <v>73</v>
      </c>
      <c r="B12" s="64" t="s">
        <v>77</v>
      </c>
      <c r="C12" s="64" t="s">
        <v>74</v>
      </c>
      <c r="D12" s="64" t="s">
        <v>75</v>
      </c>
      <c r="E12" s="64" t="s">
        <v>76</v>
      </c>
      <c r="F12" s="64" t="s">
        <v>11</v>
      </c>
      <c r="I12" s="64" t="s">
        <v>73</v>
      </c>
      <c r="J12" s="64" t="s">
        <v>77</v>
      </c>
      <c r="K12" s="64" t="s">
        <v>74</v>
      </c>
      <c r="L12" s="64" t="s">
        <v>75</v>
      </c>
      <c r="M12" s="64" t="s">
        <v>76</v>
      </c>
      <c r="N12" s="64" t="s">
        <v>11</v>
      </c>
      <c r="Q12" s="64" t="s">
        <v>73</v>
      </c>
      <c r="R12" s="64" t="s">
        <v>77</v>
      </c>
      <c r="S12" s="64" t="s">
        <v>74</v>
      </c>
      <c r="T12" s="64" t="s">
        <v>75</v>
      </c>
      <c r="U12" s="64" t="s">
        <v>76</v>
      </c>
      <c r="V12" s="64" t="s">
        <v>11</v>
      </c>
    </row>
    <row r="13" spans="1:23" x14ac:dyDescent="0.2">
      <c r="A13" s="1" t="s">
        <v>71</v>
      </c>
      <c r="B13" s="7">
        <f t="shared" ref="B13:D17" si="9">IFERROR(B4/B$9,"")</f>
        <v>8.5836909871244635E-3</v>
      </c>
      <c r="C13" s="7">
        <f t="shared" si="9"/>
        <v>1.3215859030837005E-2</v>
      </c>
      <c r="D13" s="7">
        <f t="shared" si="9"/>
        <v>6.4478311840562722E-3</v>
      </c>
      <c r="E13" s="5" t="s">
        <v>82</v>
      </c>
      <c r="F13" s="7">
        <f>IFERROR(F4/F$9,"")</f>
        <v>4.0299307387862797E-3</v>
      </c>
      <c r="I13" s="1" t="s">
        <v>71</v>
      </c>
      <c r="J13" s="7">
        <f t="shared" ref="J13:N17" si="10">J4/J$9</f>
        <v>1.1414656418841793E-2</v>
      </c>
      <c r="K13" s="7">
        <f t="shared" si="10"/>
        <v>2.0472440944881889E-2</v>
      </c>
      <c r="L13" s="7">
        <f t="shared" si="10"/>
        <v>8.4689471936233805E-3</v>
      </c>
      <c r="M13" s="7">
        <f t="shared" si="10"/>
        <v>1.7737296260786194E-2</v>
      </c>
      <c r="N13" s="7">
        <f t="shared" si="10"/>
        <v>3.9516446107829136E-3</v>
      </c>
      <c r="Q13" s="1" t="s">
        <v>71</v>
      </c>
      <c r="R13" s="7">
        <f t="shared" ref="R13:V17" si="11">R4/R$9</f>
        <v>1.1252446183953033E-2</v>
      </c>
      <c r="S13" s="7">
        <f t="shared" si="11"/>
        <v>2.4807527801539778E-2</v>
      </c>
      <c r="T13" s="7">
        <f t="shared" si="11"/>
        <v>7.3369565217391306E-3</v>
      </c>
      <c r="U13" s="7">
        <f t="shared" si="11"/>
        <v>1.9386106623586429E-2</v>
      </c>
      <c r="V13" s="7">
        <f t="shared" si="11"/>
        <v>2.3664755061148343E-3</v>
      </c>
    </row>
    <row r="14" spans="1:23" x14ac:dyDescent="0.2">
      <c r="A14" s="1" t="s">
        <v>2</v>
      </c>
      <c r="B14" s="7">
        <f t="shared" si="9"/>
        <v>1.5557939914163091E-2</v>
      </c>
      <c r="C14" s="7">
        <f t="shared" si="9"/>
        <v>1.7621145374449341E-2</v>
      </c>
      <c r="D14" s="7">
        <f t="shared" si="9"/>
        <v>1.5826494724501757E-2</v>
      </c>
      <c r="E14" s="5" t="s">
        <v>82</v>
      </c>
      <c r="F14" s="7">
        <f>IFERROR(F5/F$9,"")</f>
        <v>5.9263687335092347E-3</v>
      </c>
      <c r="I14" s="1" t="s">
        <v>2</v>
      </c>
      <c r="J14" s="7">
        <f t="shared" si="10"/>
        <v>1.3241001445856479E-2</v>
      </c>
      <c r="K14" s="7">
        <f t="shared" si="10"/>
        <v>1.6797900262467191E-2</v>
      </c>
      <c r="L14" s="7">
        <f t="shared" si="10"/>
        <v>1.2122218532049154E-2</v>
      </c>
      <c r="M14" s="7">
        <f t="shared" si="10"/>
        <v>1.5340364333652923E-2</v>
      </c>
      <c r="N14" s="7">
        <f t="shared" si="10"/>
        <v>5.9374206809370477E-3</v>
      </c>
      <c r="Q14" s="1" t="s">
        <v>2</v>
      </c>
      <c r="R14" s="7">
        <f t="shared" si="11"/>
        <v>1.7612524461839529E-2</v>
      </c>
      <c r="S14" s="7">
        <f t="shared" si="11"/>
        <v>3.3361847733105215E-2</v>
      </c>
      <c r="T14" s="7">
        <f t="shared" si="11"/>
        <v>1.4130434782608696E-2</v>
      </c>
      <c r="U14" s="7">
        <f t="shared" si="11"/>
        <v>2.7463651050080775E-2</v>
      </c>
      <c r="V14" s="7">
        <f t="shared" si="11"/>
        <v>6.563946659296621E-3</v>
      </c>
    </row>
    <row r="15" spans="1:23" x14ac:dyDescent="0.2">
      <c r="A15" s="1" t="s">
        <v>3</v>
      </c>
      <c r="B15" s="7">
        <f t="shared" si="9"/>
        <v>8.6909871244635187E-2</v>
      </c>
      <c r="C15" s="7">
        <f t="shared" si="9"/>
        <v>8.590308370044053E-2</v>
      </c>
      <c r="D15" s="7">
        <f t="shared" si="9"/>
        <v>8.4994138335287225E-2</v>
      </c>
      <c r="E15" s="5" t="s">
        <v>82</v>
      </c>
      <c r="F15" s="7">
        <f>IFERROR(F6/F$9,"")</f>
        <v>4.1639182058047494E-2</v>
      </c>
      <c r="I15" s="1" t="s">
        <v>3</v>
      </c>
      <c r="J15" s="7">
        <f t="shared" si="10"/>
        <v>7.9674301803515715E-2</v>
      </c>
      <c r="K15" s="7">
        <f t="shared" si="10"/>
        <v>8.6876640419947512E-2</v>
      </c>
      <c r="L15" s="7">
        <f t="shared" si="10"/>
        <v>7.4642975755562932E-2</v>
      </c>
      <c r="M15" s="7">
        <f t="shared" si="10"/>
        <v>8.1975071907957817E-2</v>
      </c>
      <c r="N15" s="7">
        <f t="shared" si="10"/>
        <v>4.6484081441703289E-2</v>
      </c>
      <c r="Q15" s="1" t="s">
        <v>3</v>
      </c>
      <c r="R15" s="7">
        <f t="shared" si="11"/>
        <v>6.3356164383561647E-2</v>
      </c>
      <c r="S15" s="7">
        <f t="shared" si="11"/>
        <v>7.6988879384088965E-2</v>
      </c>
      <c r="T15" s="7">
        <f t="shared" si="11"/>
        <v>5.7065217391304345E-2</v>
      </c>
      <c r="U15" s="7">
        <f t="shared" si="11"/>
        <v>6.9466882067851371E-2</v>
      </c>
      <c r="V15" s="7">
        <f t="shared" si="11"/>
        <v>3.6118980169971671E-2</v>
      </c>
    </row>
    <row r="16" spans="1:23" x14ac:dyDescent="0.2">
      <c r="A16" s="1" t="s">
        <v>4</v>
      </c>
      <c r="B16" s="7">
        <f t="shared" si="9"/>
        <v>0.11051502145922747</v>
      </c>
      <c r="C16" s="7">
        <f t="shared" si="9"/>
        <v>9.2511013215859028E-2</v>
      </c>
      <c r="D16" s="7">
        <f t="shared" si="9"/>
        <v>0.11137162954279015</v>
      </c>
      <c r="E16" s="5" t="s">
        <v>82</v>
      </c>
      <c r="F16" s="7">
        <f>IFERROR(F7/F$9,"")</f>
        <v>3.5640666226912927E-2</v>
      </c>
      <c r="I16" s="1" t="s">
        <v>4</v>
      </c>
      <c r="J16" s="7">
        <f t="shared" si="10"/>
        <v>0.25165512518073208</v>
      </c>
      <c r="K16" s="7">
        <f t="shared" si="10"/>
        <v>0.23018372703412074</v>
      </c>
      <c r="L16" s="7">
        <f t="shared" si="10"/>
        <v>0.25199269345732317</v>
      </c>
      <c r="M16" s="7">
        <f t="shared" si="10"/>
        <v>0.2224352828379674</v>
      </c>
      <c r="N16" s="7">
        <f t="shared" si="10"/>
        <v>0.14064669609663114</v>
      </c>
      <c r="Q16" s="1" t="s">
        <v>4</v>
      </c>
      <c r="R16" s="7">
        <f t="shared" si="11"/>
        <v>0.29182974559686886</v>
      </c>
      <c r="S16" s="7">
        <f t="shared" si="11"/>
        <v>0.29084687767322498</v>
      </c>
      <c r="T16" s="7">
        <f t="shared" si="11"/>
        <v>0.2877717391304348</v>
      </c>
      <c r="U16" s="7">
        <f t="shared" si="11"/>
        <v>0.27463651050080773</v>
      </c>
      <c r="V16" s="7">
        <f t="shared" si="11"/>
        <v>0.17634560906515581</v>
      </c>
    </row>
    <row r="17" spans="1:33" x14ac:dyDescent="0.2">
      <c r="A17" s="1" t="s">
        <v>5</v>
      </c>
      <c r="B17" s="7">
        <f t="shared" si="9"/>
        <v>0.77843347639484983</v>
      </c>
      <c r="C17" s="7">
        <f t="shared" si="9"/>
        <v>0.79074889867841414</v>
      </c>
      <c r="D17" s="7">
        <f t="shared" si="9"/>
        <v>0.7813599062133646</v>
      </c>
      <c r="E17" s="5" t="s">
        <v>82</v>
      </c>
      <c r="F17" s="7">
        <f>IFERROR(F8/F$9,"")</f>
        <v>0.91276385224274403</v>
      </c>
      <c r="I17" s="1" t="s">
        <v>5</v>
      </c>
      <c r="J17" s="7">
        <f t="shared" si="10"/>
        <v>0.64401491515105391</v>
      </c>
      <c r="K17" s="7">
        <f t="shared" si="10"/>
        <v>0.64566929133858264</v>
      </c>
      <c r="L17" s="7">
        <f t="shared" si="10"/>
        <v>0.65277316506144134</v>
      </c>
      <c r="M17" s="7">
        <f t="shared" si="10"/>
        <v>0.66251198465963568</v>
      </c>
      <c r="N17" s="7">
        <f t="shared" si="10"/>
        <v>0.80298015716994564</v>
      </c>
      <c r="Q17" s="1" t="s">
        <v>5</v>
      </c>
      <c r="R17" s="7">
        <f t="shared" si="11"/>
        <v>0.61594911937377694</v>
      </c>
      <c r="S17" s="7">
        <f t="shared" si="11"/>
        <v>0.57399486740804107</v>
      </c>
      <c r="T17" s="7">
        <f t="shared" si="11"/>
        <v>0.63369565217391299</v>
      </c>
      <c r="U17" s="7">
        <f t="shared" si="11"/>
        <v>0.60904684975767365</v>
      </c>
      <c r="V17" s="7">
        <f t="shared" si="11"/>
        <v>0.77860498859946103</v>
      </c>
    </row>
    <row r="18" spans="1:33" ht="15" thickBot="1" x14ac:dyDescent="0.25">
      <c r="A18" s="2" t="s">
        <v>6</v>
      </c>
      <c r="B18" s="8">
        <f>SUM(B13:B17)</f>
        <v>1</v>
      </c>
      <c r="C18" s="8">
        <f>SUM(C13:C17)</f>
        <v>1</v>
      </c>
      <c r="D18" s="8">
        <f>SUM(D13:D17)</f>
        <v>1</v>
      </c>
      <c r="E18" s="6" t="s">
        <v>82</v>
      </c>
      <c r="F18" s="8">
        <f>SUM(F13:F17)</f>
        <v>1</v>
      </c>
      <c r="I18" s="2" t="s">
        <v>6</v>
      </c>
      <c r="J18" s="8">
        <f>SUM(J13:J17)</f>
        <v>1</v>
      </c>
      <c r="K18" s="8">
        <f>SUM(K13:K17)</f>
        <v>1</v>
      </c>
      <c r="L18" s="8">
        <f>SUM(L13:L17)</f>
        <v>1</v>
      </c>
      <c r="M18" s="8">
        <f>SUM(M13:M17)</f>
        <v>1</v>
      </c>
      <c r="N18" s="8">
        <f>SUM(N13:N17)</f>
        <v>1</v>
      </c>
      <c r="Q18" s="2" t="s">
        <v>6</v>
      </c>
      <c r="R18" s="8">
        <f>SUM(R13:R17)</f>
        <v>1</v>
      </c>
      <c r="S18" s="8">
        <f>SUM(S13:S17)</f>
        <v>1</v>
      </c>
      <c r="T18" s="8">
        <f>SUM(T13:T17)</f>
        <v>1</v>
      </c>
      <c r="U18" s="8">
        <f>SUM(U13:U17)</f>
        <v>1</v>
      </c>
      <c r="V18" s="8">
        <f>SUM(V13:V17)</f>
        <v>1</v>
      </c>
    </row>
    <row r="19" spans="1:33" ht="15" thickBot="1" x14ac:dyDescent="0.25">
      <c r="A19" s="38" t="s">
        <v>41</v>
      </c>
      <c r="I19" s="38" t="s">
        <v>42</v>
      </c>
      <c r="Q19" s="38" t="s">
        <v>43</v>
      </c>
      <c r="Z19" s="3" t="s">
        <v>32</v>
      </c>
    </row>
    <row r="20" spans="1:33" ht="75" x14ac:dyDescent="0.2">
      <c r="A20" s="60" t="s">
        <v>73</v>
      </c>
      <c r="B20" s="61" t="s">
        <v>77</v>
      </c>
      <c r="C20" s="61" t="s">
        <v>74</v>
      </c>
      <c r="D20" s="61" t="s">
        <v>75</v>
      </c>
      <c r="E20" s="62" t="s">
        <v>76</v>
      </c>
      <c r="I20" s="60" t="s">
        <v>73</v>
      </c>
      <c r="J20" s="61" t="s">
        <v>77</v>
      </c>
      <c r="K20" s="61" t="s">
        <v>74</v>
      </c>
      <c r="L20" s="61" t="s">
        <v>75</v>
      </c>
      <c r="M20" s="62" t="s">
        <v>76</v>
      </c>
      <c r="Q20" s="60" t="s">
        <v>73</v>
      </c>
      <c r="R20" s="61" t="s">
        <v>77</v>
      </c>
      <c r="S20" s="61" t="s">
        <v>74</v>
      </c>
      <c r="T20" s="61" t="s">
        <v>75</v>
      </c>
      <c r="U20" s="62" t="s">
        <v>76</v>
      </c>
      <c r="Y20" s="3" t="s">
        <v>9</v>
      </c>
      <c r="Z20" s="3" t="s">
        <v>9</v>
      </c>
    </row>
    <row r="21" spans="1:33" x14ac:dyDescent="0.2">
      <c r="A21" s="31" t="s">
        <v>71</v>
      </c>
      <c r="B21" s="32">
        <f t="shared" ref="B21:D24" si="12">B4/$G4</f>
        <v>3.9312039312039311E-2</v>
      </c>
      <c r="C21" s="32">
        <f t="shared" si="12"/>
        <v>1.4742014742014743E-2</v>
      </c>
      <c r="D21" s="32">
        <f t="shared" si="12"/>
        <v>2.7027027027027029E-2</v>
      </c>
      <c r="E21" s="33" t="s">
        <v>82</v>
      </c>
      <c r="I21" s="31" t="s">
        <v>71</v>
      </c>
      <c r="J21" s="32">
        <f t="shared" ref="J21:M24" si="13">J4/$O4</f>
        <v>0.15889830508474576</v>
      </c>
      <c r="K21" s="32">
        <f t="shared" si="13"/>
        <v>8.2627118644067798E-2</v>
      </c>
      <c r="L21" s="32">
        <f t="shared" si="13"/>
        <v>0.10805084745762712</v>
      </c>
      <c r="M21" s="33">
        <f t="shared" si="13"/>
        <v>3.9194915254237288E-2</v>
      </c>
      <c r="Q21" s="31" t="s">
        <v>71</v>
      </c>
      <c r="R21" s="32">
        <f t="shared" ref="R21:U24" si="14">R4/$W4</f>
        <v>0.25136612021857924</v>
      </c>
      <c r="S21" s="32">
        <f t="shared" si="14"/>
        <v>0.15846994535519127</v>
      </c>
      <c r="T21" s="32">
        <f t="shared" si="14"/>
        <v>0.14754098360655737</v>
      </c>
      <c r="U21" s="33">
        <f t="shared" si="14"/>
        <v>6.5573770491803282E-2</v>
      </c>
      <c r="Y21" t="s">
        <v>34</v>
      </c>
      <c r="Z21" s="22">
        <f t="shared" ref="Z21:Z27" si="15">(R21/(1-R21))/(J21/(1-J21))</f>
        <v>1.7773236009732363</v>
      </c>
      <c r="AA21" s="22">
        <f t="shared" ref="AA21:AC27" si="16">(S21/(1-S21))/(K21/(1-K21))</f>
        <v>2.0907425907425905</v>
      </c>
      <c r="AB21" s="22">
        <f t="shared" si="16"/>
        <v>1.428733031674208</v>
      </c>
      <c r="AC21" s="22">
        <f t="shared" si="16"/>
        <v>1.7202465623518255</v>
      </c>
    </row>
    <row r="22" spans="1:33" x14ac:dyDescent="0.2">
      <c r="A22" s="31" t="s">
        <v>2</v>
      </c>
      <c r="B22" s="32">
        <f t="shared" si="12"/>
        <v>4.8013245033112585E-2</v>
      </c>
      <c r="C22" s="32">
        <f t="shared" si="12"/>
        <v>1.3245033112582781E-2</v>
      </c>
      <c r="D22" s="32">
        <f t="shared" si="12"/>
        <v>4.4701986754966887E-2</v>
      </c>
      <c r="E22" s="33" t="s">
        <v>82</v>
      </c>
      <c r="I22" s="31" t="s">
        <v>2</v>
      </c>
      <c r="J22" s="32">
        <f t="shared" si="13"/>
        <v>0.12728602779809803</v>
      </c>
      <c r="K22" s="32">
        <f t="shared" si="13"/>
        <v>4.6817849305047551E-2</v>
      </c>
      <c r="L22" s="32">
        <f t="shared" si="13"/>
        <v>0.10680321872713973</v>
      </c>
      <c r="M22" s="33">
        <f t="shared" si="13"/>
        <v>2.3408924652523776E-2</v>
      </c>
      <c r="Q22" s="31" t="s">
        <v>2</v>
      </c>
      <c r="R22" s="32">
        <f t="shared" si="14"/>
        <v>0.15929203539823009</v>
      </c>
      <c r="S22" s="32">
        <f t="shared" si="14"/>
        <v>8.628318584070796E-2</v>
      </c>
      <c r="T22" s="32">
        <f t="shared" si="14"/>
        <v>0.11504424778761062</v>
      </c>
      <c r="U22" s="33">
        <f t="shared" si="14"/>
        <v>3.7610619469026552E-2</v>
      </c>
      <c r="Y22" s="22">
        <f t="shared" ref="Y22:Y27" si="17">(J22/(1-J22))/(B22/(1-B22))</f>
        <v>2.8918692372171</v>
      </c>
      <c r="Z22" s="22">
        <f t="shared" si="15"/>
        <v>1.2990925589836659</v>
      </c>
      <c r="AA22" s="22">
        <f t="shared" si="16"/>
        <v>1.9225559927360771</v>
      </c>
      <c r="AB22" s="22">
        <f t="shared" si="16"/>
        <v>1.0871917808219178</v>
      </c>
      <c r="AC22" s="22">
        <f t="shared" si="16"/>
        <v>1.6303879310344829</v>
      </c>
    </row>
    <row r="23" spans="1:33" x14ac:dyDescent="0.2">
      <c r="A23" s="31" t="s">
        <v>3</v>
      </c>
      <c r="B23" s="32">
        <f t="shared" si="12"/>
        <v>3.8553069966682535E-2</v>
      </c>
      <c r="C23" s="32">
        <f t="shared" si="12"/>
        <v>9.2812946216087582E-3</v>
      </c>
      <c r="D23" s="32">
        <f t="shared" si="12"/>
        <v>3.4507377439314611E-2</v>
      </c>
      <c r="E23" s="33" t="s">
        <v>82</v>
      </c>
      <c r="I23" s="31" t="s">
        <v>3</v>
      </c>
      <c r="J23" s="32">
        <f t="shared" si="13"/>
        <v>0.10079907576778666</v>
      </c>
      <c r="K23" s="32">
        <f t="shared" si="13"/>
        <v>3.1866756522576298E-2</v>
      </c>
      <c r="L23" s="32">
        <f t="shared" si="13"/>
        <v>8.6550495812072789E-2</v>
      </c>
      <c r="M23" s="33">
        <f t="shared" si="13"/>
        <v>1.646288630018292E-2</v>
      </c>
      <c r="Q23" s="31" t="s">
        <v>3</v>
      </c>
      <c r="R23" s="32">
        <f t="shared" si="14"/>
        <v>0.11021276595744681</v>
      </c>
      <c r="S23" s="32">
        <f t="shared" si="14"/>
        <v>3.8297872340425532E-2</v>
      </c>
      <c r="T23" s="32">
        <f t="shared" si="14"/>
        <v>8.9361702127659579E-2</v>
      </c>
      <c r="U23" s="33">
        <f t="shared" si="14"/>
        <v>1.8297872340425531E-2</v>
      </c>
      <c r="Y23" s="22">
        <f t="shared" si="17"/>
        <v>2.7955428662066777</v>
      </c>
      <c r="Z23" s="22">
        <f t="shared" si="15"/>
        <v>1.10495839494043</v>
      </c>
      <c r="AA23" s="22">
        <f t="shared" si="16"/>
        <v>1.2098494773146538</v>
      </c>
      <c r="AB23" s="22">
        <f t="shared" si="16"/>
        <v>1.0356678760408762</v>
      </c>
      <c r="AC23" s="22">
        <f t="shared" si="16"/>
        <v>1.1135395199456526</v>
      </c>
    </row>
    <row r="24" spans="1:33" x14ac:dyDescent="0.2">
      <c r="A24" s="31" t="s">
        <v>4</v>
      </c>
      <c r="B24" s="32">
        <f t="shared" si="12"/>
        <v>5.6222707423580785E-2</v>
      </c>
      <c r="C24" s="32">
        <f t="shared" si="12"/>
        <v>1.146288209606987E-2</v>
      </c>
      <c r="D24" s="32">
        <f t="shared" si="12"/>
        <v>5.1855895196506553E-2</v>
      </c>
      <c r="E24" s="33" t="s">
        <v>82</v>
      </c>
      <c r="I24" s="31" t="s">
        <v>4</v>
      </c>
      <c r="J24" s="32">
        <f t="shared" si="13"/>
        <v>0.10476130135901417</v>
      </c>
      <c r="K24" s="32">
        <f t="shared" si="13"/>
        <v>2.7782177590521748E-2</v>
      </c>
      <c r="L24" s="32">
        <f t="shared" si="13"/>
        <v>9.6144708081224065E-2</v>
      </c>
      <c r="M24" s="33">
        <f t="shared" si="13"/>
        <v>1.4698894415053695E-2</v>
      </c>
      <c r="Q24" s="31" t="s">
        <v>4</v>
      </c>
      <c r="R24" s="32">
        <f t="shared" si="14"/>
        <v>0.10463076653218734</v>
      </c>
      <c r="S24" s="32">
        <f t="shared" si="14"/>
        <v>2.9819329942115419E-2</v>
      </c>
      <c r="T24" s="32">
        <f t="shared" si="14"/>
        <v>9.2878442378530088E-2</v>
      </c>
      <c r="U24" s="33">
        <f t="shared" si="14"/>
        <v>1.4909664971057709E-2</v>
      </c>
      <c r="Y24" s="22">
        <f t="shared" si="17"/>
        <v>1.9643542280763233</v>
      </c>
      <c r="Z24" s="22">
        <f t="shared" si="15"/>
        <v>0.99860837140000169</v>
      </c>
      <c r="AA24" s="22">
        <f t="shared" si="16"/>
        <v>1.0755796034664782</v>
      </c>
      <c r="AB24" s="22">
        <f t="shared" si="16"/>
        <v>0.96254923982204443</v>
      </c>
      <c r="AC24" s="22">
        <f t="shared" si="16"/>
        <v>1.0145562401758523</v>
      </c>
    </row>
    <row r="25" spans="1:33" x14ac:dyDescent="0.2">
      <c r="A25" s="31" t="s">
        <v>5</v>
      </c>
      <c r="B25" s="32">
        <f t="shared" ref="B25:D26" si="18">B8/$G8</f>
        <v>1.6120251969203764E-2</v>
      </c>
      <c r="C25" s="32">
        <f t="shared" si="18"/>
        <v>3.9884014176045151E-3</v>
      </c>
      <c r="D25" s="32">
        <f t="shared" si="18"/>
        <v>1.4809301085422893E-2</v>
      </c>
      <c r="E25" s="33" t="s">
        <v>82</v>
      </c>
      <c r="I25" s="31" t="s">
        <v>5</v>
      </c>
      <c r="J25" s="32">
        <f t="shared" ref="J25:M26" si="19">J8/$O8</f>
        <v>4.9839521804422721E-2</v>
      </c>
      <c r="K25" s="32">
        <f t="shared" si="19"/>
        <v>1.4487205912664527E-2</v>
      </c>
      <c r="L25" s="32">
        <f t="shared" si="19"/>
        <v>4.6300167839580693E-2</v>
      </c>
      <c r="M25" s="33">
        <f t="shared" si="19"/>
        <v>8.1387473867082834E-3</v>
      </c>
      <c r="Q25" s="31" t="s">
        <v>5</v>
      </c>
      <c r="R25" s="32">
        <f t="shared" ref="R25:U26" si="20">R8/$W8</f>
        <v>5.2906940096232639E-2</v>
      </c>
      <c r="S25" s="32">
        <f t="shared" si="20"/>
        <v>1.4098711995461517E-2</v>
      </c>
      <c r="T25" s="32">
        <f t="shared" si="20"/>
        <v>4.8998802344882651E-2</v>
      </c>
      <c r="U25" s="33">
        <f t="shared" si="20"/>
        <v>7.9213329691341164E-3</v>
      </c>
      <c r="Y25" s="22">
        <f t="shared" si="17"/>
        <v>3.2014527769286181</v>
      </c>
      <c r="Z25" s="22">
        <f t="shared" si="15"/>
        <v>1.0649840062668146</v>
      </c>
      <c r="AA25" s="22">
        <f t="shared" si="16"/>
        <v>0.97280017208978198</v>
      </c>
      <c r="AB25" s="22">
        <f t="shared" si="16"/>
        <v>1.0612887042653669</v>
      </c>
      <c r="AC25" s="22">
        <f t="shared" si="16"/>
        <v>0.97307320521239093</v>
      </c>
      <c r="AD25" s="22"/>
      <c r="AE25" s="22"/>
      <c r="AF25" s="22"/>
      <c r="AG25" s="22"/>
    </row>
    <row r="26" spans="1:33" x14ac:dyDescent="0.2">
      <c r="A26" s="31" t="s">
        <v>29</v>
      </c>
      <c r="B26" s="32">
        <f t="shared" si="18"/>
        <v>1.8849607636922578E-2</v>
      </c>
      <c r="C26" s="32">
        <f t="shared" si="18"/>
        <v>4.5910525038427314E-3</v>
      </c>
      <c r="D26" s="32">
        <f t="shared" si="18"/>
        <v>1.7251840465981716E-2</v>
      </c>
      <c r="E26" s="33" t="s">
        <v>82</v>
      </c>
      <c r="I26" s="31" t="s">
        <v>29</v>
      </c>
      <c r="J26" s="32">
        <f t="shared" si="19"/>
        <v>6.1386462372121267E-2</v>
      </c>
      <c r="K26" s="32">
        <f t="shared" si="19"/>
        <v>1.7797916569346477E-2</v>
      </c>
      <c r="L26" s="32">
        <f t="shared" si="19"/>
        <v>5.6261970383519412E-2</v>
      </c>
      <c r="M26" s="33">
        <f>M9/$O9</f>
        <v>9.7444761059466527E-3</v>
      </c>
      <c r="Q26" s="31" t="s">
        <v>29</v>
      </c>
      <c r="R26" s="32">
        <f t="shared" si="20"/>
        <v>6.5956760245240401E-2</v>
      </c>
      <c r="S26" s="32">
        <f t="shared" si="20"/>
        <v>1.8860922878347855E-2</v>
      </c>
      <c r="T26" s="32">
        <f t="shared" si="20"/>
        <v>5.9373991610196838E-2</v>
      </c>
      <c r="U26" s="33">
        <f t="shared" si="20"/>
        <v>9.9870926105195216E-3</v>
      </c>
      <c r="Y26" s="22">
        <f t="shared" si="17"/>
        <v>3.4042312941365895</v>
      </c>
      <c r="Z26" s="22">
        <f t="shared" si="15"/>
        <v>1.079708551819367</v>
      </c>
      <c r="AA26" s="22">
        <f t="shared" si="16"/>
        <v>1.0608745974306779</v>
      </c>
      <c r="AB26" s="22">
        <f t="shared" si="16"/>
        <v>1.0588045092522387</v>
      </c>
      <c r="AC26" s="22">
        <f t="shared" si="16"/>
        <v>1.0251490155637566</v>
      </c>
      <c r="AD26" s="22"/>
      <c r="AE26" s="22"/>
      <c r="AF26" s="22"/>
      <c r="AG26" s="22"/>
    </row>
    <row r="27" spans="1:33" ht="15" thickBot="1" x14ac:dyDescent="0.25">
      <c r="A27" s="34" t="s">
        <v>28</v>
      </c>
      <c r="B27" s="35">
        <f>SUM(B4:B7)/SUM($G4:$G7)</f>
        <v>4.6524726822124593E-2</v>
      </c>
      <c r="C27" s="35">
        <f>SUM(C4:C7)/SUM($G4:$G7)</f>
        <v>1.0701813675791372E-2</v>
      </c>
      <c r="D27" s="35">
        <f>SUM(D4:D7)/SUM($G4:$G7)</f>
        <v>4.2018700011265064E-2</v>
      </c>
      <c r="E27" s="36" t="s">
        <v>82</v>
      </c>
      <c r="I27" s="34" t="s">
        <v>28</v>
      </c>
      <c r="J27" s="35">
        <f>SUM(J4:J7)/SUM($O4:$O7)</f>
        <v>0.10568168982265899</v>
      </c>
      <c r="K27" s="35">
        <f>SUM(K4:K7)/SUM($O4:$O7)</f>
        <v>3.0498136225008472E-2</v>
      </c>
      <c r="L27" s="35">
        <f>SUM(L4:L7)/SUM($O4:$O7)</f>
        <v>9.4476448661470688E-2</v>
      </c>
      <c r="M27" s="36">
        <f>SUM(M4:M7)/SUM($O4:$O7)</f>
        <v>1.5904213261041456E-2</v>
      </c>
      <c r="Q27" s="34" t="s">
        <v>28</v>
      </c>
      <c r="R27" s="35">
        <f>SUM(R4:R7)/SUM($W4:$W7)</f>
        <v>0.10912629457148815</v>
      </c>
      <c r="S27" s="35">
        <f>SUM(S4:S7)/SUM($W4:$W7)</f>
        <v>3.461458260930006E-2</v>
      </c>
      <c r="T27" s="35">
        <f>SUM(T4:T7)/SUM($W4:$W7)</f>
        <v>9.3695697504691741E-2</v>
      </c>
      <c r="U27" s="36">
        <f>SUM(U4:U7)/SUM($W4:$W7)</f>
        <v>1.6820740946687982E-2</v>
      </c>
      <c r="Y27" s="22">
        <f t="shared" si="17"/>
        <v>2.4217718647211641</v>
      </c>
      <c r="Z27" s="22">
        <f t="shared" si="15"/>
        <v>1.0365867224960381</v>
      </c>
      <c r="AA27" s="22">
        <f t="shared" si="16"/>
        <v>1.1398132814937478</v>
      </c>
      <c r="AB27" s="22">
        <f t="shared" si="16"/>
        <v>0.99088167568808871</v>
      </c>
      <c r="AC27" s="22">
        <f t="shared" si="16"/>
        <v>1.0586139095086602</v>
      </c>
      <c r="AD27" s="22"/>
      <c r="AE27" s="22"/>
      <c r="AF27" s="22"/>
      <c r="AG27" s="22"/>
    </row>
    <row r="32" spans="1:33" x14ac:dyDescent="0.2">
      <c r="J32" s="7"/>
      <c r="K32" s="7"/>
      <c r="L32" s="7"/>
      <c r="M32" s="7"/>
    </row>
    <row r="33" spans="10:13" x14ac:dyDescent="0.2">
      <c r="J33" s="7"/>
      <c r="K33" s="7"/>
      <c r="L33" s="7"/>
      <c r="M33" s="7"/>
    </row>
    <row r="34" spans="10:13" x14ac:dyDescent="0.2">
      <c r="J34" s="7"/>
      <c r="K34" s="7"/>
      <c r="L34" s="7"/>
      <c r="M34" s="7"/>
    </row>
    <row r="35" spans="10:13" x14ac:dyDescent="0.2">
      <c r="J35" s="7"/>
      <c r="K35" s="7"/>
      <c r="L35" s="7"/>
      <c r="M35" s="7"/>
    </row>
    <row r="36" spans="10:13" x14ac:dyDescent="0.2">
      <c r="J36" s="7"/>
      <c r="K36" s="7"/>
      <c r="L36" s="7"/>
      <c r="M36" s="7"/>
    </row>
    <row r="37" spans="10:13" x14ac:dyDescent="0.2">
      <c r="J37" s="7"/>
      <c r="K37" s="7"/>
      <c r="L37" s="7"/>
      <c r="M37" s="7"/>
    </row>
    <row r="38" spans="10:13" x14ac:dyDescent="0.2">
      <c r="J38" s="7"/>
      <c r="K38" s="7"/>
      <c r="L38" s="7"/>
      <c r="M38" s="7"/>
    </row>
  </sheetData>
  <conditionalFormatting sqref="B13:D17">
    <cfRule type="colorScale" priority="28">
      <colorScale>
        <cfvo type="min"/>
        <cfvo type="max"/>
        <color rgb="FFFCFCFF"/>
        <color rgb="FF63BE7B"/>
      </colorScale>
    </cfRule>
  </conditionalFormatting>
  <conditionalFormatting sqref="F13:F17">
    <cfRule type="colorScale" priority="27">
      <colorScale>
        <cfvo type="min"/>
        <cfvo type="max"/>
        <color rgb="FFFCFCFF"/>
        <color rgb="FF63BE7B"/>
      </colorScale>
    </cfRule>
  </conditionalFormatting>
  <conditionalFormatting sqref="B21:D27">
    <cfRule type="colorScale" priority="24">
      <colorScale>
        <cfvo type="min"/>
        <cfvo type="max"/>
        <color rgb="FFFCFCFF"/>
        <color rgb="FF63BE7B"/>
      </colorScale>
    </cfRule>
  </conditionalFormatting>
  <conditionalFormatting sqref="E21:E25 E27">
    <cfRule type="colorScale" priority="23">
      <colorScale>
        <cfvo type="min"/>
        <cfvo type="max"/>
        <color rgb="FFFCFCFF"/>
        <color rgb="FF63BE7B"/>
      </colorScale>
    </cfRule>
  </conditionalFormatting>
  <conditionalFormatting sqref="J13:M17">
    <cfRule type="colorScale" priority="22">
      <colorScale>
        <cfvo type="min"/>
        <cfvo type="max"/>
        <color rgb="FFFCFCFF"/>
        <color rgb="FF63BE7B"/>
      </colorScale>
    </cfRule>
  </conditionalFormatting>
  <conditionalFormatting sqref="N13:N17">
    <cfRule type="colorScale" priority="21">
      <colorScale>
        <cfvo type="min"/>
        <cfvo type="max"/>
        <color rgb="FFFCFCFF"/>
        <color rgb="FF63BE7B"/>
      </colorScale>
    </cfRule>
  </conditionalFormatting>
  <conditionalFormatting sqref="J21:M27">
    <cfRule type="colorScale" priority="20">
      <colorScale>
        <cfvo type="min"/>
        <cfvo type="max"/>
        <color rgb="FFFCFCFF"/>
        <color rgb="FF63BE7B"/>
      </colorScale>
    </cfRule>
  </conditionalFormatting>
  <conditionalFormatting sqref="R13:U17">
    <cfRule type="colorScale" priority="16">
      <colorScale>
        <cfvo type="min"/>
        <cfvo type="max"/>
        <color rgb="FFFCFCFF"/>
        <color rgb="FF63BE7B"/>
      </colorScale>
    </cfRule>
  </conditionalFormatting>
  <conditionalFormatting sqref="V13:V17">
    <cfRule type="colorScale" priority="15">
      <colorScale>
        <cfvo type="min"/>
        <cfvo type="max"/>
        <color rgb="FFFCFCFF"/>
        <color rgb="FF63BE7B"/>
      </colorScale>
    </cfRule>
  </conditionalFormatting>
  <conditionalFormatting sqref="J32:M38">
    <cfRule type="colorScale" priority="8">
      <colorScale>
        <cfvo type="min"/>
        <cfvo type="max"/>
        <color rgb="FFFCFCFF"/>
        <color rgb="FF63BE7B"/>
      </colorScale>
    </cfRule>
  </conditionalFormatting>
  <conditionalFormatting sqref="K32:K37">
    <cfRule type="colorScale" priority="7">
      <colorScale>
        <cfvo type="min"/>
        <cfvo type="max"/>
        <color rgb="FFFCFCFF"/>
        <color rgb="FF63BE7B"/>
      </colorScale>
    </cfRule>
  </conditionalFormatting>
  <conditionalFormatting sqref="L32:L37">
    <cfRule type="colorScale" priority="6">
      <colorScale>
        <cfvo type="min"/>
        <cfvo type="max"/>
        <color rgb="FFFCFCFF"/>
        <color rgb="FF63BE7B"/>
      </colorScale>
    </cfRule>
  </conditionalFormatting>
  <conditionalFormatting sqref="M32:M37">
    <cfRule type="colorScale" priority="5">
      <colorScale>
        <cfvo type="min"/>
        <cfvo type="max"/>
        <color rgb="FFFCFCFF"/>
        <color rgb="FF63BE7B"/>
      </colorScale>
    </cfRule>
  </conditionalFormatting>
  <conditionalFormatting sqref="J38:M38">
    <cfRule type="colorScale" priority="4">
      <colorScale>
        <cfvo type="min"/>
        <cfvo type="max"/>
        <color rgb="FFFCFCFF"/>
        <color rgb="FF63BE7B"/>
      </colorScale>
    </cfRule>
  </conditionalFormatting>
  <conditionalFormatting sqref="R21:U27">
    <cfRule type="colorScale" priority="3">
      <colorScale>
        <cfvo type="min"/>
        <cfvo type="max"/>
        <color rgb="FFFCFCFF"/>
        <color rgb="FF63BE7B"/>
      </colorScale>
    </cfRule>
  </conditionalFormatting>
  <conditionalFormatting sqref="Y22:Z27 AA25:AG27 AA21:AC24 Z21">
    <cfRule type="colorScale" priority="2">
      <colorScale>
        <cfvo type="min"/>
        <cfvo type="max"/>
        <color rgb="FFFCFCFF"/>
        <color rgb="FF63BE7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2" tint="0.79998168889431442"/>
  </sheetPr>
  <dimension ref="A1:U27"/>
  <sheetViews>
    <sheetView zoomScale="70" zoomScaleNormal="70" workbookViewId="0">
      <selection activeCell="A3" sqref="A3:A8"/>
    </sheetView>
  </sheetViews>
  <sheetFormatPr baseColWidth="10" defaultColWidth="8.83203125" defaultRowHeight="14" x14ac:dyDescent="0.2"/>
  <cols>
    <col min="1" max="1" width="17.1640625" customWidth="1"/>
    <col min="2" max="7" width="12.1640625" customWidth="1"/>
    <col min="8" max="8" width="4.83203125" customWidth="1"/>
    <col min="9" max="9" width="17.1640625" customWidth="1"/>
    <col min="10" max="15" width="12.1640625" customWidth="1"/>
    <col min="16" max="17" width="4.83203125" customWidth="1"/>
    <col min="18" max="18" width="11.1640625" customWidth="1"/>
  </cols>
  <sheetData>
    <row r="1" spans="1:21" x14ac:dyDescent="0.2">
      <c r="A1" s="3" t="s">
        <v>36</v>
      </c>
      <c r="B1" s="3" t="s">
        <v>84</v>
      </c>
      <c r="I1" s="3" t="s">
        <v>36</v>
      </c>
      <c r="J1" s="3" t="s">
        <v>85</v>
      </c>
    </row>
    <row r="3" spans="1:21" ht="75" x14ac:dyDescent="0.2">
      <c r="A3" s="64" t="s">
        <v>73</v>
      </c>
      <c r="B3" s="64" t="s">
        <v>77</v>
      </c>
      <c r="C3" s="64" t="s">
        <v>74</v>
      </c>
      <c r="D3" s="64" t="s">
        <v>75</v>
      </c>
      <c r="E3" s="64" t="s">
        <v>76</v>
      </c>
      <c r="F3" s="64" t="s">
        <v>11</v>
      </c>
      <c r="G3" s="63" t="s">
        <v>29</v>
      </c>
      <c r="I3" s="64" t="s">
        <v>73</v>
      </c>
      <c r="J3" s="64" t="s">
        <v>77</v>
      </c>
      <c r="K3" s="64" t="s">
        <v>74</v>
      </c>
      <c r="L3" s="64" t="s">
        <v>75</v>
      </c>
      <c r="M3" s="64" t="s">
        <v>76</v>
      </c>
      <c r="N3" s="64" t="s">
        <v>11</v>
      </c>
      <c r="O3" s="63" t="s">
        <v>29</v>
      </c>
    </row>
    <row r="4" spans="1:21" x14ac:dyDescent="0.2">
      <c r="A4" s="1" t="s">
        <v>71</v>
      </c>
      <c r="B4" s="5">
        <v>255</v>
      </c>
      <c r="C4" s="5">
        <v>135</v>
      </c>
      <c r="D4" s="5">
        <v>180</v>
      </c>
      <c r="E4" s="5">
        <v>57</v>
      </c>
      <c r="F4" s="5">
        <v>1932</v>
      </c>
      <c r="G4" s="5">
        <f>B4+F4</f>
        <v>2187</v>
      </c>
      <c r="I4" s="1" t="s">
        <v>71</v>
      </c>
      <c r="J4" s="5">
        <v>381</v>
      </c>
      <c r="K4" s="5">
        <v>207</v>
      </c>
      <c r="L4" s="5">
        <v>246</v>
      </c>
      <c r="M4" s="5">
        <v>87</v>
      </c>
      <c r="N4" s="5">
        <v>2037</v>
      </c>
      <c r="O4" s="5">
        <f>J4+N4</f>
        <v>2418</v>
      </c>
      <c r="T4" s="10"/>
      <c r="U4" s="10"/>
    </row>
    <row r="5" spans="1:21" x14ac:dyDescent="0.2">
      <c r="A5" s="1" t="s">
        <v>2</v>
      </c>
      <c r="B5" s="5">
        <v>276</v>
      </c>
      <c r="C5" s="5">
        <v>84</v>
      </c>
      <c r="D5" s="5">
        <v>231</v>
      </c>
      <c r="E5" s="5">
        <v>36</v>
      </c>
      <c r="F5" s="5">
        <v>3147</v>
      </c>
      <c r="G5" s="5">
        <f t="shared" ref="G5:G10" si="0">B5+F5</f>
        <v>3423</v>
      </c>
      <c r="I5" s="1" t="s">
        <v>2</v>
      </c>
      <c r="J5" s="5">
        <v>552</v>
      </c>
      <c r="K5" s="5">
        <v>249</v>
      </c>
      <c r="L5" s="5">
        <v>444</v>
      </c>
      <c r="M5" s="5">
        <v>114</v>
      </c>
      <c r="N5" s="5">
        <v>3297</v>
      </c>
      <c r="O5" s="5">
        <f t="shared" ref="O5:O10" si="1">J5+N5</f>
        <v>3849</v>
      </c>
      <c r="T5" s="10"/>
      <c r="U5" s="10"/>
    </row>
    <row r="6" spans="1:21" x14ac:dyDescent="0.2">
      <c r="A6" s="1" t="s">
        <v>3</v>
      </c>
      <c r="B6" s="5">
        <v>1746</v>
      </c>
      <c r="C6" s="5">
        <v>456</v>
      </c>
      <c r="D6" s="5">
        <v>1533</v>
      </c>
      <c r="E6" s="5">
        <v>210</v>
      </c>
      <c r="F6" s="5">
        <v>23412</v>
      </c>
      <c r="G6" s="5">
        <f t="shared" si="0"/>
        <v>25158</v>
      </c>
      <c r="I6" s="1" t="s">
        <v>3</v>
      </c>
      <c r="J6" s="5">
        <v>2658</v>
      </c>
      <c r="K6" s="5">
        <v>921</v>
      </c>
      <c r="L6" s="5">
        <v>2235</v>
      </c>
      <c r="M6" s="5">
        <v>435</v>
      </c>
      <c r="N6" s="5">
        <v>23004</v>
      </c>
      <c r="O6" s="5">
        <f t="shared" si="1"/>
        <v>25662</v>
      </c>
    </row>
    <row r="7" spans="1:21" x14ac:dyDescent="0.2">
      <c r="A7" s="1" t="s">
        <v>4</v>
      </c>
      <c r="B7" s="5">
        <v>5280</v>
      </c>
      <c r="C7" s="5">
        <v>1128</v>
      </c>
      <c r="D7" s="5">
        <v>4920</v>
      </c>
      <c r="E7" s="5">
        <v>603</v>
      </c>
      <c r="F7" s="5">
        <v>62706</v>
      </c>
      <c r="G7" s="5">
        <f t="shared" si="0"/>
        <v>67986</v>
      </c>
      <c r="I7" s="1" t="s">
        <v>4</v>
      </c>
      <c r="J7" s="5">
        <v>8841</v>
      </c>
      <c r="K7" s="5">
        <v>2649</v>
      </c>
      <c r="L7" s="5">
        <v>7932</v>
      </c>
      <c r="M7" s="5">
        <v>1302</v>
      </c>
      <c r="N7" s="5">
        <v>63078</v>
      </c>
      <c r="O7" s="5">
        <f t="shared" si="1"/>
        <v>71919</v>
      </c>
    </row>
    <row r="8" spans="1:21" x14ac:dyDescent="0.2">
      <c r="A8" s="1" t="s">
        <v>5</v>
      </c>
      <c r="B8" s="5">
        <v>14061</v>
      </c>
      <c r="C8" s="5">
        <v>2973</v>
      </c>
      <c r="D8" s="5">
        <v>13374</v>
      </c>
      <c r="E8" s="5">
        <v>1701</v>
      </c>
      <c r="F8" s="5">
        <v>435102</v>
      </c>
      <c r="G8" s="5">
        <f t="shared" si="0"/>
        <v>449163</v>
      </c>
      <c r="I8" s="1" t="s">
        <v>5</v>
      </c>
      <c r="J8" s="5">
        <v>23238</v>
      </c>
      <c r="K8" s="5">
        <v>7494</v>
      </c>
      <c r="L8" s="5">
        <v>21204</v>
      </c>
      <c r="M8" s="5">
        <v>3576</v>
      </c>
      <c r="N8" s="5">
        <v>449823</v>
      </c>
      <c r="O8" s="5">
        <f t="shared" si="1"/>
        <v>473061</v>
      </c>
    </row>
    <row r="9" spans="1:21" x14ac:dyDescent="0.2">
      <c r="A9" s="2" t="s">
        <v>6</v>
      </c>
      <c r="B9" s="6">
        <f t="shared" ref="B9:F9" si="2">SUM(B4:B8)</f>
        <v>21618</v>
      </c>
      <c r="C9" s="6">
        <f t="shared" si="2"/>
        <v>4776</v>
      </c>
      <c r="D9" s="6">
        <f t="shared" si="2"/>
        <v>20238</v>
      </c>
      <c r="E9" s="6">
        <f t="shared" si="2"/>
        <v>2607</v>
      </c>
      <c r="F9" s="6">
        <f t="shared" si="2"/>
        <v>526299</v>
      </c>
      <c r="G9" s="6">
        <f t="shared" si="0"/>
        <v>547917</v>
      </c>
      <c r="I9" s="2" t="s">
        <v>6</v>
      </c>
      <c r="J9" s="6">
        <f t="shared" ref="J9:N9" si="3">SUM(J4:J8)</f>
        <v>35670</v>
      </c>
      <c r="K9" s="6">
        <f t="shared" si="3"/>
        <v>11520</v>
      </c>
      <c r="L9" s="6">
        <f t="shared" si="3"/>
        <v>32061</v>
      </c>
      <c r="M9" s="6">
        <f t="shared" si="3"/>
        <v>5514</v>
      </c>
      <c r="N9" s="6">
        <f t="shared" si="3"/>
        <v>541239</v>
      </c>
      <c r="O9" s="6">
        <f t="shared" si="1"/>
        <v>576909</v>
      </c>
    </row>
    <row r="10" spans="1:21" x14ac:dyDescent="0.2">
      <c r="A10" s="24" t="s">
        <v>28</v>
      </c>
      <c r="B10" s="25">
        <f t="shared" ref="B10:F10" si="4">SUM(B4:B7)</f>
        <v>7557</v>
      </c>
      <c r="C10" s="25">
        <f t="shared" si="4"/>
        <v>1803</v>
      </c>
      <c r="D10" s="25">
        <f t="shared" si="4"/>
        <v>6864</v>
      </c>
      <c r="E10" s="25">
        <f t="shared" si="4"/>
        <v>906</v>
      </c>
      <c r="F10" s="25">
        <f t="shared" si="4"/>
        <v>91197</v>
      </c>
      <c r="G10" s="25">
        <f t="shared" si="0"/>
        <v>98754</v>
      </c>
      <c r="I10" s="24"/>
      <c r="J10" s="25">
        <f t="shared" ref="J10:N10" si="5">SUM(J4:J7)</f>
        <v>12432</v>
      </c>
      <c r="K10" s="25">
        <f t="shared" si="5"/>
        <v>4026</v>
      </c>
      <c r="L10" s="25">
        <f t="shared" si="5"/>
        <v>10857</v>
      </c>
      <c r="M10" s="25">
        <f t="shared" si="5"/>
        <v>1938</v>
      </c>
      <c r="N10" s="25">
        <f t="shared" si="5"/>
        <v>91416</v>
      </c>
      <c r="O10" s="25">
        <f t="shared" si="1"/>
        <v>103848</v>
      </c>
    </row>
    <row r="12" spans="1:21" ht="75" x14ac:dyDescent="0.2">
      <c r="A12" s="64" t="s">
        <v>73</v>
      </c>
      <c r="B12" s="64" t="s">
        <v>77</v>
      </c>
      <c r="C12" s="64" t="s">
        <v>74</v>
      </c>
      <c r="D12" s="64" t="s">
        <v>75</v>
      </c>
      <c r="E12" s="64" t="s">
        <v>76</v>
      </c>
      <c r="F12" s="64" t="s">
        <v>11</v>
      </c>
      <c r="I12" s="64" t="s">
        <v>73</v>
      </c>
      <c r="J12" s="64" t="s">
        <v>77</v>
      </c>
      <c r="K12" s="64" t="s">
        <v>74</v>
      </c>
      <c r="L12" s="64" t="s">
        <v>75</v>
      </c>
      <c r="M12" s="64" t="s">
        <v>76</v>
      </c>
      <c r="N12" s="64" t="s">
        <v>11</v>
      </c>
    </row>
    <row r="13" spans="1:21" x14ac:dyDescent="0.2">
      <c r="A13" s="1" t="s">
        <v>71</v>
      </c>
      <c r="B13" s="7">
        <f>IFERROR(B4/B$9,"")</f>
        <v>1.1795725784068832E-2</v>
      </c>
      <c r="C13" s="7">
        <f>IFERROR(C4/C$9,"")</f>
        <v>2.8266331658291458E-2</v>
      </c>
      <c r="D13" s="7">
        <f>IFERROR(D4/D$9,"")</f>
        <v>8.8941595019270681E-3</v>
      </c>
      <c r="E13" s="7">
        <f>IFERROR(E4/E$9,"")</f>
        <v>2.1864211737629459E-2</v>
      </c>
      <c r="F13" s="7">
        <f>IFERROR(F4/F$9,"")</f>
        <v>3.6709171022555618E-3</v>
      </c>
      <c r="I13" s="1" t="s">
        <v>71</v>
      </c>
      <c r="J13" s="7">
        <f t="shared" ref="J13:M17" si="6">IFERROR(J4/J$9,"")</f>
        <v>1.0681244743481918E-2</v>
      </c>
      <c r="K13" s="7">
        <f t="shared" si="6"/>
        <v>1.7968749999999999E-2</v>
      </c>
      <c r="L13" s="7">
        <f t="shared" si="6"/>
        <v>7.6728735847291099E-3</v>
      </c>
      <c r="M13" s="7">
        <f t="shared" si="6"/>
        <v>1.5778019586507073E-2</v>
      </c>
      <c r="N13" s="7">
        <f>O16</f>
        <v>0</v>
      </c>
    </row>
    <row r="14" spans="1:21" x14ac:dyDescent="0.2">
      <c r="A14" s="1" t="s">
        <v>2</v>
      </c>
      <c r="B14" s="7">
        <f>IFERROR(B5/B$9,"")</f>
        <v>1.2767138495698029E-2</v>
      </c>
      <c r="C14" s="7">
        <f t="shared" ref="C14:F17" si="7">IFERROR(C5/C$9,"")</f>
        <v>1.7587939698492462E-2</v>
      </c>
      <c r="D14" s="7">
        <f t="shared" si="7"/>
        <v>1.1414171360806405E-2</v>
      </c>
      <c r="E14" s="7">
        <f t="shared" si="7"/>
        <v>1.3808975834292289E-2</v>
      </c>
      <c r="F14" s="7">
        <f t="shared" si="7"/>
        <v>5.9794907457547892E-3</v>
      </c>
      <c r="I14" s="1" t="s">
        <v>2</v>
      </c>
      <c r="J14" s="7">
        <f t="shared" si="6"/>
        <v>1.5475189234650967E-2</v>
      </c>
      <c r="K14" s="7">
        <f t="shared" si="6"/>
        <v>2.1614583333333333E-2</v>
      </c>
      <c r="L14" s="7">
        <f t="shared" si="6"/>
        <v>1.3848601104145224E-2</v>
      </c>
      <c r="M14" s="7">
        <f t="shared" si="6"/>
        <v>2.0674646354733407E-2</v>
      </c>
      <c r="N14" s="7">
        <f>IFERROR(N5/N$9,"")</f>
        <v>6.0915787664968715E-3</v>
      </c>
    </row>
    <row r="15" spans="1:21" x14ac:dyDescent="0.2">
      <c r="A15" s="1" t="s">
        <v>3</v>
      </c>
      <c r="B15" s="7">
        <f>IFERROR(B6/B$9,"")</f>
        <v>8.0766028309741889E-2</v>
      </c>
      <c r="C15" s="7">
        <f t="shared" si="7"/>
        <v>9.5477386934673364E-2</v>
      </c>
      <c r="D15" s="7">
        <f t="shared" si="7"/>
        <v>7.5748591758078868E-2</v>
      </c>
      <c r="E15" s="7">
        <f t="shared" si="7"/>
        <v>8.0552359033371698E-2</v>
      </c>
      <c r="F15" s="7">
        <f t="shared" si="7"/>
        <v>4.4484219046587586E-2</v>
      </c>
      <c r="I15" s="1" t="s">
        <v>3</v>
      </c>
      <c r="J15" s="7">
        <f t="shared" si="6"/>
        <v>7.4516400336417155E-2</v>
      </c>
      <c r="K15" s="7">
        <f t="shared" si="6"/>
        <v>7.994791666666666E-2</v>
      </c>
      <c r="L15" s="7">
        <f t="shared" si="6"/>
        <v>6.9710863666136422E-2</v>
      </c>
      <c r="M15" s="7">
        <f t="shared" si="6"/>
        <v>7.8890097932535361E-2</v>
      </c>
      <c r="N15" s="7">
        <f>IFERROR(N6/N$9,"")</f>
        <v>4.2502480419925395E-2</v>
      </c>
    </row>
    <row r="16" spans="1:21" x14ac:dyDescent="0.2">
      <c r="A16" s="1" t="s">
        <v>4</v>
      </c>
      <c r="B16" s="7">
        <f>IFERROR(B7/B$9,"")</f>
        <v>0.24424091035248405</v>
      </c>
      <c r="C16" s="7">
        <f t="shared" si="7"/>
        <v>0.23618090452261306</v>
      </c>
      <c r="D16" s="7">
        <f t="shared" si="7"/>
        <v>0.24310702638600654</v>
      </c>
      <c r="E16" s="7">
        <f t="shared" si="7"/>
        <v>0.23130034522439585</v>
      </c>
      <c r="F16" s="7">
        <f t="shared" si="7"/>
        <v>0.11914520073190335</v>
      </c>
      <c r="I16" s="1" t="s">
        <v>4</v>
      </c>
      <c r="J16" s="7">
        <f t="shared" si="6"/>
        <v>0.24785534062237174</v>
      </c>
      <c r="K16" s="7">
        <f t="shared" si="6"/>
        <v>0.22994791666666667</v>
      </c>
      <c r="L16" s="7">
        <f t="shared" si="6"/>
        <v>0.24740338729297276</v>
      </c>
      <c r="M16" s="7">
        <f t="shared" si="6"/>
        <v>0.23612622415669204</v>
      </c>
      <c r="N16" s="7">
        <f>IFERROR(N7/N$9,"")</f>
        <v>0.11654370804764623</v>
      </c>
    </row>
    <row r="17" spans="1:20" x14ac:dyDescent="0.2">
      <c r="A17" s="1" t="s">
        <v>5</v>
      </c>
      <c r="B17" s="7">
        <f>IFERROR(B8/B$9,"")</f>
        <v>0.6504301970580072</v>
      </c>
      <c r="C17" s="7">
        <f t="shared" si="7"/>
        <v>0.62248743718592969</v>
      </c>
      <c r="D17" s="7">
        <f t="shared" si="7"/>
        <v>0.6608360509931811</v>
      </c>
      <c r="E17" s="7">
        <f t="shared" si="7"/>
        <v>0.65247410817031071</v>
      </c>
      <c r="F17" s="7">
        <f t="shared" si="7"/>
        <v>0.82672017237349871</v>
      </c>
      <c r="I17" s="1" t="s">
        <v>5</v>
      </c>
      <c r="J17" s="7">
        <f t="shared" si="6"/>
        <v>0.65147182506307821</v>
      </c>
      <c r="K17" s="7">
        <f t="shared" si="6"/>
        <v>0.65052083333333333</v>
      </c>
      <c r="L17" s="7">
        <f t="shared" si="6"/>
        <v>0.6613642743520165</v>
      </c>
      <c r="M17" s="7">
        <f t="shared" si="6"/>
        <v>0.64853101196953211</v>
      </c>
      <c r="N17" s="7">
        <f>IFERROR(N8/N$9,"")</f>
        <v>0.83109864588472004</v>
      </c>
    </row>
    <row r="18" spans="1:20" ht="15" thickBot="1" x14ac:dyDescent="0.25">
      <c r="A18" s="2" t="s">
        <v>6</v>
      </c>
      <c r="B18" s="8">
        <f>SUM(B13:B17)</f>
        <v>1</v>
      </c>
      <c r="C18" s="8">
        <f>SUM(C13:C17)</f>
        <v>1</v>
      </c>
      <c r="D18" s="8">
        <f>SUM(D13:D17)</f>
        <v>1</v>
      </c>
      <c r="E18" s="8">
        <f>SUM(E13:E17)</f>
        <v>1</v>
      </c>
      <c r="F18" s="8">
        <f>SUM(F13:F17)</f>
        <v>1</v>
      </c>
      <c r="I18" s="2" t="s">
        <v>6</v>
      </c>
      <c r="J18" s="8">
        <f>SUM(J13:J17)</f>
        <v>1</v>
      </c>
      <c r="K18" s="8">
        <f>SUM(K13:K17)</f>
        <v>1</v>
      </c>
      <c r="L18" s="8">
        <f>SUM(L13:L17)</f>
        <v>1</v>
      </c>
      <c r="M18" s="8">
        <f>SUM(M13:M17)</f>
        <v>1</v>
      </c>
      <c r="N18" s="8">
        <f>SUM(N13:N17)</f>
        <v>0.99623641311878852</v>
      </c>
    </row>
    <row r="19" spans="1:20" ht="15" thickBot="1" x14ac:dyDescent="0.25">
      <c r="A19" s="38" t="s">
        <v>44</v>
      </c>
      <c r="I19" s="38" t="s">
        <v>45</v>
      </c>
    </row>
    <row r="20" spans="1:20" ht="75" x14ac:dyDescent="0.2">
      <c r="A20" s="60" t="s">
        <v>73</v>
      </c>
      <c r="B20" s="61" t="s">
        <v>77</v>
      </c>
      <c r="C20" s="61" t="s">
        <v>74</v>
      </c>
      <c r="D20" s="61" t="s">
        <v>75</v>
      </c>
      <c r="E20" s="62" t="s">
        <v>76</v>
      </c>
      <c r="I20" s="60" t="s">
        <v>73</v>
      </c>
      <c r="J20" s="61" t="s">
        <v>77</v>
      </c>
      <c r="K20" s="61" t="s">
        <v>74</v>
      </c>
      <c r="L20" s="61" t="s">
        <v>75</v>
      </c>
      <c r="M20" s="62" t="s">
        <v>76</v>
      </c>
      <c r="O20" s="23" t="s">
        <v>32</v>
      </c>
    </row>
    <row r="21" spans="1:20" x14ac:dyDescent="0.2">
      <c r="A21" s="31" t="s">
        <v>71</v>
      </c>
      <c r="B21" s="32">
        <f t="shared" ref="B21:E26" si="8">B4/$G4</f>
        <v>0.11659807956104253</v>
      </c>
      <c r="C21" s="32">
        <f t="shared" si="8"/>
        <v>6.1728395061728392E-2</v>
      </c>
      <c r="D21" s="32">
        <f t="shared" si="8"/>
        <v>8.2304526748971193E-2</v>
      </c>
      <c r="E21" s="33">
        <f t="shared" si="8"/>
        <v>2.6063100137174212E-2</v>
      </c>
      <c r="I21" s="31" t="s">
        <v>71</v>
      </c>
      <c r="J21" s="32">
        <f t="shared" ref="J21:M25" si="9">J4/$O4</f>
        <v>0.15756823821339949</v>
      </c>
      <c r="K21" s="32">
        <f t="shared" si="9"/>
        <v>8.5607940446650127E-2</v>
      </c>
      <c r="L21" s="32">
        <f t="shared" si="9"/>
        <v>0.10173697270471464</v>
      </c>
      <c r="M21" s="33">
        <f t="shared" si="9"/>
        <v>3.5980148883374689E-2</v>
      </c>
      <c r="O21" s="22">
        <f t="shared" ref="O21:O27" si="10">(J21/(1-J21))/(B21/(1-B21))</f>
        <v>1.4171012734990902</v>
      </c>
      <c r="P21" s="22">
        <f t="shared" ref="P21:R24" si="11">(K21/(1-K21))/(C21/(1-C21))</f>
        <v>1.4230664857530531</v>
      </c>
      <c r="Q21" s="22">
        <f t="shared" si="11"/>
        <v>1.2628453038674035</v>
      </c>
      <c r="R21" s="22">
        <f t="shared" si="11"/>
        <v>1.394702973650342</v>
      </c>
      <c r="T21" t="s">
        <v>33</v>
      </c>
    </row>
    <row r="22" spans="1:20" x14ac:dyDescent="0.2">
      <c r="A22" s="31" t="s">
        <v>2</v>
      </c>
      <c r="B22" s="32">
        <f t="shared" si="8"/>
        <v>8.0631025416301488E-2</v>
      </c>
      <c r="C22" s="32">
        <f t="shared" si="8"/>
        <v>2.4539877300613498E-2</v>
      </c>
      <c r="D22" s="32">
        <f t="shared" si="8"/>
        <v>6.7484662576687116E-2</v>
      </c>
      <c r="E22" s="33">
        <f t="shared" si="8"/>
        <v>1.0517090271691499E-2</v>
      </c>
      <c r="I22" s="31" t="s">
        <v>2</v>
      </c>
      <c r="J22" s="32">
        <f t="shared" si="9"/>
        <v>0.14341387373343725</v>
      </c>
      <c r="K22" s="32">
        <f t="shared" si="9"/>
        <v>6.4692127825409201E-2</v>
      </c>
      <c r="L22" s="32">
        <f t="shared" si="9"/>
        <v>0.11535463756819954</v>
      </c>
      <c r="M22" s="33">
        <f t="shared" si="9"/>
        <v>2.9618082618862042E-2</v>
      </c>
      <c r="O22" s="22">
        <f t="shared" si="10"/>
        <v>1.9090081892629664</v>
      </c>
      <c r="P22" s="22">
        <f t="shared" si="11"/>
        <v>2.7493750000000001</v>
      </c>
      <c r="Q22" s="22">
        <f t="shared" si="11"/>
        <v>1.8018422106527834</v>
      </c>
      <c r="R22" s="22">
        <f t="shared" si="11"/>
        <v>2.8716198125836678</v>
      </c>
    </row>
    <row r="23" spans="1:20" x14ac:dyDescent="0.2">
      <c r="A23" s="31" t="s">
        <v>3</v>
      </c>
      <c r="B23" s="32">
        <f t="shared" si="8"/>
        <v>6.9401383257810631E-2</v>
      </c>
      <c r="C23" s="32">
        <f t="shared" si="8"/>
        <v>1.8125447173861196E-2</v>
      </c>
      <c r="D23" s="32">
        <f t="shared" si="8"/>
        <v>6.0934891485809682E-2</v>
      </c>
      <c r="E23" s="33">
        <f t="shared" si="8"/>
        <v>8.3472454090150246E-3</v>
      </c>
      <c r="I23" s="31" t="s">
        <v>3</v>
      </c>
      <c r="J23" s="32">
        <f t="shared" si="9"/>
        <v>0.10357727379003975</v>
      </c>
      <c r="K23" s="32">
        <f t="shared" si="9"/>
        <v>3.5889642272620995E-2</v>
      </c>
      <c r="L23" s="32">
        <f t="shared" si="9"/>
        <v>8.7093757306523259E-2</v>
      </c>
      <c r="M23" s="33">
        <f t="shared" si="9"/>
        <v>1.6951133972410569E-2</v>
      </c>
      <c r="O23" s="22">
        <f t="shared" si="10"/>
        <v>1.5493370045908645</v>
      </c>
      <c r="P23" s="22">
        <f t="shared" si="11"/>
        <v>2.0165530687395101</v>
      </c>
      <c r="Q23" s="22">
        <f t="shared" si="11"/>
        <v>1.4702477120708981</v>
      </c>
      <c r="R23" s="22">
        <f t="shared" si="11"/>
        <v>2.0485194434534426</v>
      </c>
    </row>
    <row r="24" spans="1:20" x14ac:dyDescent="0.2">
      <c r="A24" s="31" t="s">
        <v>4</v>
      </c>
      <c r="B24" s="32">
        <f t="shared" si="8"/>
        <v>7.7663048274644778E-2</v>
      </c>
      <c r="C24" s="32">
        <f t="shared" si="8"/>
        <v>1.6591651222310475E-2</v>
      </c>
      <c r="D24" s="32">
        <f t="shared" si="8"/>
        <v>7.2367840437737183E-2</v>
      </c>
      <c r="E24" s="33">
        <f t="shared" si="8"/>
        <v>8.8694731268202272E-3</v>
      </c>
      <c r="I24" s="31" t="s">
        <v>4</v>
      </c>
      <c r="J24" s="32">
        <f t="shared" si="9"/>
        <v>0.12292996287490093</v>
      </c>
      <c r="K24" s="32">
        <f t="shared" si="9"/>
        <v>3.68331039085638E-2</v>
      </c>
      <c r="L24" s="32">
        <f t="shared" si="9"/>
        <v>0.11029074375338922</v>
      </c>
      <c r="M24" s="33">
        <f t="shared" si="9"/>
        <v>1.8103699995828639E-2</v>
      </c>
      <c r="O24" s="22">
        <f t="shared" si="10"/>
        <v>1.664556923030361</v>
      </c>
      <c r="P24" s="22">
        <f t="shared" si="11"/>
        <v>2.2666321885683218</v>
      </c>
      <c r="Q24" s="22">
        <f t="shared" si="11"/>
        <v>1.588989912966315</v>
      </c>
      <c r="R24" s="22">
        <f t="shared" si="11"/>
        <v>2.0603203448326148</v>
      </c>
    </row>
    <row r="25" spans="1:20" x14ac:dyDescent="0.2">
      <c r="A25" s="31" t="s">
        <v>5</v>
      </c>
      <c r="B25" s="32">
        <f t="shared" si="8"/>
        <v>3.1304893769077149E-2</v>
      </c>
      <c r="C25" s="32">
        <f t="shared" si="8"/>
        <v>6.6189779656828365E-3</v>
      </c>
      <c r="D25" s="32">
        <f t="shared" si="8"/>
        <v>2.9775382210912298E-2</v>
      </c>
      <c r="E25" s="33">
        <f t="shared" si="8"/>
        <v>3.7870439016570823E-3</v>
      </c>
      <c r="I25" s="31" t="s">
        <v>5</v>
      </c>
      <c r="J25" s="32">
        <f t="shared" si="9"/>
        <v>4.9122629005561649E-2</v>
      </c>
      <c r="K25" s="32">
        <f t="shared" si="9"/>
        <v>1.5841508811760007E-2</v>
      </c>
      <c r="L25" s="32">
        <f t="shared" si="9"/>
        <v>4.4822972090280112E-2</v>
      </c>
      <c r="M25" s="33">
        <f t="shared" si="9"/>
        <v>7.5592788245067762E-3</v>
      </c>
      <c r="O25" s="22">
        <f t="shared" si="10"/>
        <v>1.5985711139547047</v>
      </c>
      <c r="P25" s="22">
        <f t="shared" ref="P25:R27" si="12">(K25/(1-K25))/(C25/(1-C25))</f>
        <v>2.4157746676249379</v>
      </c>
      <c r="Q25" s="22">
        <f t="shared" si="12"/>
        <v>1.5290853445990849</v>
      </c>
      <c r="R25" s="22">
        <f t="shared" si="12"/>
        <v>2.0036766392624408</v>
      </c>
    </row>
    <row r="26" spans="1:20" x14ac:dyDescent="0.2">
      <c r="A26" s="31" t="s">
        <v>29</v>
      </c>
      <c r="B26" s="32">
        <f t="shared" si="8"/>
        <v>3.9454880939996384E-2</v>
      </c>
      <c r="C26" s="32">
        <f t="shared" si="8"/>
        <v>8.7166486894912909E-3</v>
      </c>
      <c r="D26" s="32">
        <f t="shared" si="8"/>
        <v>3.6936251293535331E-2</v>
      </c>
      <c r="E26" s="33">
        <f t="shared" si="8"/>
        <v>4.7580199190753346E-3</v>
      </c>
      <c r="I26" s="31" t="s">
        <v>29</v>
      </c>
      <c r="J26" s="32">
        <f>J9/$G9</f>
        <v>6.5101101079178048E-2</v>
      </c>
      <c r="K26" s="32">
        <f>K9/$G9</f>
        <v>2.1025082266109649E-2</v>
      </c>
      <c r="L26" s="32">
        <f>L9/$G9</f>
        <v>5.8514337025498388E-2</v>
      </c>
      <c r="M26" s="33">
        <f>M9/$G9</f>
        <v>1.0063568022163941E-2</v>
      </c>
      <c r="O26" s="22">
        <f t="shared" si="10"/>
        <v>1.6952771878058468</v>
      </c>
      <c r="P26" s="22">
        <f t="shared" si="12"/>
        <v>2.4423865983983983</v>
      </c>
      <c r="Q26" s="22">
        <f t="shared" si="12"/>
        <v>1.6205065740876097</v>
      </c>
      <c r="R26" s="22">
        <f t="shared" si="12"/>
        <v>2.1264105073810113</v>
      </c>
    </row>
    <row r="27" spans="1:20" ht="15" thickBot="1" x14ac:dyDescent="0.25">
      <c r="A27" s="34" t="s">
        <v>28</v>
      </c>
      <c r="B27" s="35">
        <f>SUM(B4:B7)/SUM($G4:$G7)</f>
        <v>7.6523482593110148E-2</v>
      </c>
      <c r="C27" s="35">
        <f>SUM(C4:C7)/SUM($G4:$G7)</f>
        <v>1.8257488304271218E-2</v>
      </c>
      <c r="D27" s="35">
        <f>SUM(D4:D7)/SUM($G4:$G7)</f>
        <v>6.9506045324746343E-2</v>
      </c>
      <c r="E27" s="36">
        <f>SUM(E4:E7)/SUM($G4:$G7)</f>
        <v>9.1743119266055051E-3</v>
      </c>
      <c r="I27" s="34" t="s">
        <v>28</v>
      </c>
      <c r="J27" s="35">
        <f>SUM(J4:J7)/SUM($O4:$O7)</f>
        <v>0.1197134273168477</v>
      </c>
      <c r="K27" s="35">
        <f>SUM(K4:K7)/SUM($O4:$O7)</f>
        <v>3.8768199676450198E-2</v>
      </c>
      <c r="L27" s="35">
        <f>SUM(L4:L7)/SUM($O4:$O7)</f>
        <v>0.10454703027501733</v>
      </c>
      <c r="M27" s="36">
        <f>SUM(M4:M7)/SUM($O4:$O7)</f>
        <v>1.8661890455280796E-2</v>
      </c>
      <c r="O27" s="22">
        <f t="shared" si="10"/>
        <v>1.6411561968889419</v>
      </c>
      <c r="P27" s="22">
        <f t="shared" si="12"/>
        <v>2.1687229224758844</v>
      </c>
      <c r="Q27" s="22">
        <f t="shared" si="12"/>
        <v>1.5630033055308081</v>
      </c>
      <c r="R27" s="22">
        <f t="shared" si="12"/>
        <v>2.0538121872240214</v>
      </c>
    </row>
  </sheetData>
  <conditionalFormatting sqref="B13:E17">
    <cfRule type="colorScale" priority="17">
      <colorScale>
        <cfvo type="min"/>
        <cfvo type="max"/>
        <color rgb="FFFCFCFF"/>
        <color rgb="FF63BE7B"/>
      </colorScale>
    </cfRule>
  </conditionalFormatting>
  <conditionalFormatting sqref="F13:F17">
    <cfRule type="colorScale" priority="16">
      <colorScale>
        <cfvo type="min"/>
        <cfvo type="max"/>
        <color rgb="FFFCFCFF"/>
        <color rgb="FF63BE7B"/>
      </colorScale>
    </cfRule>
  </conditionalFormatting>
  <conditionalFormatting sqref="B27:E27 B21:B25">
    <cfRule type="colorScale" priority="15">
      <colorScale>
        <cfvo type="min"/>
        <cfvo type="max"/>
        <color rgb="FFFCFCFF"/>
        <color rgb="FF63BE7B"/>
      </colorScale>
    </cfRule>
  </conditionalFormatting>
  <conditionalFormatting sqref="C21:C25">
    <cfRule type="colorScale" priority="14">
      <colorScale>
        <cfvo type="min"/>
        <cfvo type="max"/>
        <color rgb="FFFCFCFF"/>
        <color rgb="FF63BE7B"/>
      </colorScale>
    </cfRule>
  </conditionalFormatting>
  <conditionalFormatting sqref="D21:D25">
    <cfRule type="colorScale" priority="13">
      <colorScale>
        <cfvo type="min"/>
        <cfvo type="max"/>
        <color rgb="FFFCFCFF"/>
        <color rgb="FF63BE7B"/>
      </colorScale>
    </cfRule>
  </conditionalFormatting>
  <conditionalFormatting sqref="E21:E25">
    <cfRule type="colorScale" priority="12">
      <colorScale>
        <cfvo type="min"/>
        <cfvo type="max"/>
        <color rgb="FFFCFCFF"/>
        <color rgb="FF63BE7B"/>
      </colorScale>
    </cfRule>
  </conditionalFormatting>
  <conditionalFormatting sqref="J13:M17">
    <cfRule type="colorScale" priority="11">
      <colorScale>
        <cfvo type="min"/>
        <cfvo type="max"/>
        <color rgb="FFFCFCFF"/>
        <color rgb="FF63BE7B"/>
      </colorScale>
    </cfRule>
  </conditionalFormatting>
  <conditionalFormatting sqref="N13:N17">
    <cfRule type="colorScale" priority="10">
      <colorScale>
        <cfvo type="min"/>
        <cfvo type="max"/>
        <color rgb="FFFCFCFF"/>
        <color rgb="FF63BE7B"/>
      </colorScale>
    </cfRule>
  </conditionalFormatting>
  <conditionalFormatting sqref="J21:J25">
    <cfRule type="colorScale" priority="9">
      <colorScale>
        <cfvo type="min"/>
        <cfvo type="max"/>
        <color rgb="FFFCFCFF"/>
        <color rgb="FF63BE7B"/>
      </colorScale>
    </cfRule>
  </conditionalFormatting>
  <conditionalFormatting sqref="K21:K25">
    <cfRule type="colorScale" priority="8">
      <colorScale>
        <cfvo type="min"/>
        <cfvo type="max"/>
        <color rgb="FFFCFCFF"/>
        <color rgb="FF63BE7B"/>
      </colorScale>
    </cfRule>
  </conditionalFormatting>
  <conditionalFormatting sqref="L21:L25">
    <cfRule type="colorScale" priority="7">
      <colorScale>
        <cfvo type="min"/>
        <cfvo type="max"/>
        <color rgb="FFFCFCFF"/>
        <color rgb="FF63BE7B"/>
      </colorScale>
    </cfRule>
  </conditionalFormatting>
  <conditionalFormatting sqref="M21:M25">
    <cfRule type="colorScale" priority="6">
      <colorScale>
        <cfvo type="min"/>
        <cfvo type="max"/>
        <color rgb="FFFCFCFF"/>
        <color rgb="FF63BE7B"/>
      </colorScale>
    </cfRule>
  </conditionalFormatting>
  <conditionalFormatting sqref="J27:M27">
    <cfRule type="colorScale" priority="5">
      <colorScale>
        <cfvo type="min"/>
        <cfvo type="max"/>
        <color rgb="FFFCFCFF"/>
        <color rgb="FF63BE7B"/>
      </colorScale>
    </cfRule>
  </conditionalFormatting>
  <conditionalFormatting sqref="B26:E26">
    <cfRule type="colorScale" priority="2">
      <colorScale>
        <cfvo type="min"/>
        <cfvo type="max"/>
        <color rgb="FFFCFCFF"/>
        <color rgb="FF63BE7B"/>
      </colorScale>
    </cfRule>
  </conditionalFormatting>
  <conditionalFormatting sqref="J26:M26">
    <cfRule type="colorScale" priority="1">
      <colorScale>
        <cfvo type="min"/>
        <cfvo type="max"/>
        <color rgb="FFFCFCFF"/>
        <color rgb="FF63BE7B"/>
      </colorScale>
    </cfRule>
  </conditionalFormatting>
  <conditionalFormatting sqref="O21:R27">
    <cfRule type="colorScale" priority="122">
      <colorScale>
        <cfvo type="min"/>
        <cfvo type="max"/>
        <color rgb="FFFCFCFF"/>
        <color rgb="FF63BE7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2" tint="0.79998168889431442"/>
  </sheetPr>
  <dimension ref="A1:AA30"/>
  <sheetViews>
    <sheetView zoomScale="70" zoomScaleNormal="70" workbookViewId="0">
      <selection activeCell="D36" sqref="D36"/>
    </sheetView>
  </sheetViews>
  <sheetFormatPr baseColWidth="10" defaultColWidth="8.83203125" defaultRowHeight="14" x14ac:dyDescent="0.2"/>
  <cols>
    <col min="1" max="1" width="17.1640625" customWidth="1"/>
    <col min="2" max="7" width="12.1640625" customWidth="1"/>
    <col min="8" max="8" width="4.83203125" customWidth="1"/>
    <col min="9" max="9" width="17.1640625" customWidth="1"/>
    <col min="10" max="15" width="12.1640625" customWidth="1"/>
    <col min="16" max="16" width="4.83203125" customWidth="1"/>
    <col min="17" max="17" width="17.1640625" customWidth="1"/>
    <col min="18" max="23" width="12.1640625" customWidth="1"/>
    <col min="24" max="25" width="3.83203125" customWidth="1"/>
    <col min="26" max="26" width="11.1640625" customWidth="1"/>
  </cols>
  <sheetData>
    <row r="1" spans="1:23" x14ac:dyDescent="0.2">
      <c r="A1" s="3" t="s">
        <v>1</v>
      </c>
      <c r="B1" s="3" t="s">
        <v>87</v>
      </c>
      <c r="I1" s="3" t="s">
        <v>1</v>
      </c>
      <c r="J1" s="3" t="s">
        <v>90</v>
      </c>
      <c r="K1" s="3"/>
      <c r="L1" s="3"/>
      <c r="M1" s="3"/>
      <c r="N1" s="3"/>
      <c r="O1" s="3"/>
      <c r="Q1" s="3" t="s">
        <v>1</v>
      </c>
      <c r="R1" s="3" t="s">
        <v>88</v>
      </c>
    </row>
    <row r="3" spans="1:23" ht="75" x14ac:dyDescent="0.2">
      <c r="A3" s="64" t="s">
        <v>73</v>
      </c>
      <c r="B3" s="64" t="s">
        <v>77</v>
      </c>
      <c r="C3" s="64" t="s">
        <v>74</v>
      </c>
      <c r="D3" s="64" t="s">
        <v>75</v>
      </c>
      <c r="E3" s="64" t="s">
        <v>76</v>
      </c>
      <c r="F3" s="64" t="s">
        <v>11</v>
      </c>
      <c r="G3" s="63" t="s">
        <v>29</v>
      </c>
      <c r="I3" s="64" t="s">
        <v>73</v>
      </c>
      <c r="J3" s="64" t="s">
        <v>77</v>
      </c>
      <c r="K3" s="64" t="s">
        <v>74</v>
      </c>
      <c r="L3" s="64" t="s">
        <v>75</v>
      </c>
      <c r="M3" s="64" t="s">
        <v>76</v>
      </c>
      <c r="N3" s="64" t="s">
        <v>11</v>
      </c>
      <c r="O3" s="63" t="s">
        <v>29</v>
      </c>
      <c r="Q3" s="64" t="s">
        <v>73</v>
      </c>
      <c r="R3" s="64" t="s">
        <v>77</v>
      </c>
      <c r="S3" s="64" t="s">
        <v>74</v>
      </c>
      <c r="T3" s="64" t="s">
        <v>75</v>
      </c>
      <c r="U3" s="64" t="s">
        <v>76</v>
      </c>
      <c r="V3" s="64" t="s">
        <v>11</v>
      </c>
      <c r="W3" s="63" t="s">
        <v>29</v>
      </c>
    </row>
    <row r="4" spans="1:23" x14ac:dyDescent="0.2">
      <c r="A4" s="1" t="s">
        <v>71</v>
      </c>
      <c r="B4" s="5">
        <v>333</v>
      </c>
      <c r="C4" s="5">
        <v>162</v>
      </c>
      <c r="D4" s="5">
        <v>225</v>
      </c>
      <c r="E4" s="5">
        <v>63</v>
      </c>
      <c r="F4" s="5">
        <v>2679</v>
      </c>
      <c r="G4" s="5">
        <f>B4+F4</f>
        <v>3012</v>
      </c>
      <c r="I4" s="1" t="s">
        <v>71</v>
      </c>
      <c r="J4" s="5">
        <v>261</v>
      </c>
      <c r="K4" s="5">
        <v>156</v>
      </c>
      <c r="L4" s="5">
        <v>174</v>
      </c>
      <c r="M4" s="5">
        <v>66</v>
      </c>
      <c r="N4" s="5">
        <v>987</v>
      </c>
      <c r="O4" s="5">
        <f>J4+N4</f>
        <v>1248</v>
      </c>
      <c r="Q4" s="1" t="s">
        <v>71</v>
      </c>
      <c r="R4" s="5">
        <v>39</v>
      </c>
      <c r="S4" s="5">
        <v>21</v>
      </c>
      <c r="T4" s="5">
        <v>27</v>
      </c>
      <c r="U4" s="5">
        <v>15</v>
      </c>
      <c r="V4" s="5">
        <v>300</v>
      </c>
      <c r="W4" s="5">
        <f>R4+V4</f>
        <v>339</v>
      </c>
    </row>
    <row r="5" spans="1:23" x14ac:dyDescent="0.2">
      <c r="A5" s="1" t="s">
        <v>2</v>
      </c>
      <c r="B5" s="5">
        <v>450</v>
      </c>
      <c r="C5" s="5">
        <v>150</v>
      </c>
      <c r="D5" s="5">
        <v>360</v>
      </c>
      <c r="E5" s="5">
        <v>63</v>
      </c>
      <c r="F5" s="5">
        <v>4050</v>
      </c>
      <c r="G5" s="5">
        <f t="shared" ref="G5:G10" si="0">B5+F5</f>
        <v>4500</v>
      </c>
      <c r="I5" s="1" t="s">
        <v>2</v>
      </c>
      <c r="J5" s="5">
        <v>327</v>
      </c>
      <c r="K5" s="5">
        <v>156</v>
      </c>
      <c r="L5" s="5">
        <v>273</v>
      </c>
      <c r="M5" s="5">
        <v>69</v>
      </c>
      <c r="N5" s="5">
        <v>1698</v>
      </c>
      <c r="O5" s="5">
        <f t="shared" ref="O5:O10" si="1">J5+N5</f>
        <v>2025</v>
      </c>
      <c r="Q5" s="1" t="s">
        <v>2</v>
      </c>
      <c r="R5" s="5">
        <v>54</v>
      </c>
      <c r="S5" s="5">
        <v>27</v>
      </c>
      <c r="T5" s="5">
        <v>42</v>
      </c>
      <c r="U5" s="5">
        <v>12</v>
      </c>
      <c r="V5" s="5">
        <v>696</v>
      </c>
      <c r="W5" s="5">
        <f t="shared" ref="W5:W10" si="2">R5+V5</f>
        <v>750</v>
      </c>
    </row>
    <row r="6" spans="1:23" x14ac:dyDescent="0.2">
      <c r="A6" s="1" t="s">
        <v>3</v>
      </c>
      <c r="B6" s="5">
        <v>2073</v>
      </c>
      <c r="C6" s="5">
        <v>528</v>
      </c>
      <c r="D6" s="5">
        <v>1785</v>
      </c>
      <c r="E6" s="5">
        <v>288</v>
      </c>
      <c r="F6" s="5">
        <v>24321</v>
      </c>
      <c r="G6" s="5">
        <f t="shared" si="0"/>
        <v>26394</v>
      </c>
      <c r="I6" s="1" t="s">
        <v>3</v>
      </c>
      <c r="J6" s="5">
        <v>2007</v>
      </c>
      <c r="K6" s="5">
        <v>738</v>
      </c>
      <c r="L6" s="5">
        <v>1716</v>
      </c>
      <c r="M6" s="5">
        <v>288</v>
      </c>
      <c r="N6" s="5">
        <v>16635</v>
      </c>
      <c r="O6" s="5">
        <f t="shared" si="1"/>
        <v>18642</v>
      </c>
      <c r="Q6" s="1" t="s">
        <v>3</v>
      </c>
      <c r="R6" s="5">
        <v>324</v>
      </c>
      <c r="S6" s="5">
        <v>111</v>
      </c>
      <c r="T6" s="5">
        <v>261</v>
      </c>
      <c r="U6" s="5">
        <v>66</v>
      </c>
      <c r="V6" s="5">
        <v>5454</v>
      </c>
      <c r="W6" s="5">
        <f t="shared" si="2"/>
        <v>5778</v>
      </c>
    </row>
    <row r="7" spans="1:23" x14ac:dyDescent="0.2">
      <c r="A7" s="1" t="s">
        <v>4</v>
      </c>
      <c r="B7" s="5">
        <v>6228</v>
      </c>
      <c r="C7" s="5">
        <v>1401</v>
      </c>
      <c r="D7" s="5">
        <v>5658</v>
      </c>
      <c r="E7" s="5">
        <v>792</v>
      </c>
      <c r="F7" s="5">
        <v>59442</v>
      </c>
      <c r="G7" s="5">
        <f t="shared" si="0"/>
        <v>65670</v>
      </c>
      <c r="I7" s="1" t="s">
        <v>4</v>
      </c>
      <c r="J7" s="5">
        <v>6702</v>
      </c>
      <c r="K7" s="5">
        <v>2052</v>
      </c>
      <c r="L7" s="5">
        <v>6153</v>
      </c>
      <c r="M7" s="5">
        <v>873</v>
      </c>
      <c r="N7" s="5">
        <v>48831</v>
      </c>
      <c r="O7" s="5">
        <f t="shared" si="1"/>
        <v>55533</v>
      </c>
      <c r="Q7" s="1" t="s">
        <v>4</v>
      </c>
      <c r="R7" s="5">
        <v>1191</v>
      </c>
      <c r="S7" s="5">
        <v>324</v>
      </c>
      <c r="T7" s="5">
        <v>1041</v>
      </c>
      <c r="U7" s="5">
        <v>240</v>
      </c>
      <c r="V7" s="5">
        <v>17511</v>
      </c>
      <c r="W7" s="5">
        <f t="shared" si="2"/>
        <v>18702</v>
      </c>
    </row>
    <row r="8" spans="1:23" x14ac:dyDescent="0.2">
      <c r="A8" s="1" t="s">
        <v>5</v>
      </c>
      <c r="B8" s="5">
        <v>9849</v>
      </c>
      <c r="C8" s="5">
        <v>2244</v>
      </c>
      <c r="D8" s="5">
        <v>9180</v>
      </c>
      <c r="E8" s="5">
        <v>1293</v>
      </c>
      <c r="F8" s="5">
        <v>186702</v>
      </c>
      <c r="G8" s="5">
        <f t="shared" si="0"/>
        <v>196551</v>
      </c>
      <c r="I8" s="1" t="s">
        <v>5</v>
      </c>
      <c r="J8" s="5">
        <v>24687</v>
      </c>
      <c r="K8" s="5">
        <v>7455</v>
      </c>
      <c r="L8" s="5">
        <v>22881</v>
      </c>
      <c r="M8" s="5">
        <v>3459</v>
      </c>
      <c r="N8" s="5">
        <v>616035</v>
      </c>
      <c r="O8" s="5">
        <f t="shared" si="1"/>
        <v>640722</v>
      </c>
      <c r="Q8" s="1" t="s">
        <v>5</v>
      </c>
      <c r="R8" s="5">
        <v>2760</v>
      </c>
      <c r="S8" s="5">
        <v>768</v>
      </c>
      <c r="T8" s="5">
        <v>2514</v>
      </c>
      <c r="U8" s="5">
        <v>525</v>
      </c>
      <c r="V8" s="5">
        <v>82191</v>
      </c>
      <c r="W8" s="5">
        <f t="shared" si="2"/>
        <v>84951</v>
      </c>
    </row>
    <row r="9" spans="1:23" x14ac:dyDescent="0.2">
      <c r="A9" s="2" t="s">
        <v>6</v>
      </c>
      <c r="B9" s="6">
        <f t="shared" ref="B9:F9" si="3">SUM(B4:B8)</f>
        <v>18933</v>
      </c>
      <c r="C9" s="6">
        <f t="shared" si="3"/>
        <v>4485</v>
      </c>
      <c r="D9" s="6">
        <f t="shared" si="3"/>
        <v>17208</v>
      </c>
      <c r="E9" s="6">
        <f t="shared" si="3"/>
        <v>2499</v>
      </c>
      <c r="F9" s="6">
        <f t="shared" si="3"/>
        <v>277194</v>
      </c>
      <c r="G9" s="6">
        <f t="shared" si="0"/>
        <v>296127</v>
      </c>
      <c r="I9" s="2" t="s">
        <v>6</v>
      </c>
      <c r="J9" s="6">
        <f t="shared" ref="J9:N9" si="4">SUM(J4:J8)</f>
        <v>33984</v>
      </c>
      <c r="K9" s="6">
        <f t="shared" si="4"/>
        <v>10557</v>
      </c>
      <c r="L9" s="6">
        <f t="shared" si="4"/>
        <v>31197</v>
      </c>
      <c r="M9" s="6">
        <f t="shared" si="4"/>
        <v>4755</v>
      </c>
      <c r="N9" s="6">
        <f t="shared" si="4"/>
        <v>684186</v>
      </c>
      <c r="O9" s="6">
        <f t="shared" si="1"/>
        <v>718170</v>
      </c>
      <c r="Q9" s="2" t="s">
        <v>6</v>
      </c>
      <c r="R9" s="6">
        <f t="shared" ref="R9:V9" si="5">SUM(R4:R8)</f>
        <v>4368</v>
      </c>
      <c r="S9" s="6">
        <f t="shared" si="5"/>
        <v>1251</v>
      </c>
      <c r="T9" s="6">
        <f t="shared" si="5"/>
        <v>3885</v>
      </c>
      <c r="U9" s="6">
        <f t="shared" si="5"/>
        <v>858</v>
      </c>
      <c r="V9" s="6">
        <f t="shared" si="5"/>
        <v>106152</v>
      </c>
      <c r="W9" s="6">
        <f t="shared" si="2"/>
        <v>110520</v>
      </c>
    </row>
    <row r="10" spans="1:23" x14ac:dyDescent="0.2">
      <c r="A10" s="24" t="s">
        <v>28</v>
      </c>
      <c r="B10" s="25">
        <f t="shared" ref="B10:F10" si="6">SUM(B4:B7)</f>
        <v>9084</v>
      </c>
      <c r="C10" s="25">
        <f t="shared" si="6"/>
        <v>2241</v>
      </c>
      <c r="D10" s="25">
        <f t="shared" si="6"/>
        <v>8028</v>
      </c>
      <c r="E10" s="25">
        <f t="shared" si="6"/>
        <v>1206</v>
      </c>
      <c r="F10" s="25">
        <f t="shared" si="6"/>
        <v>90492</v>
      </c>
      <c r="G10" s="25">
        <f t="shared" si="0"/>
        <v>99576</v>
      </c>
      <c r="I10" s="24" t="s">
        <v>28</v>
      </c>
      <c r="J10" s="25">
        <f t="shared" ref="J10:N10" si="7">SUM(J4:J7)</f>
        <v>9297</v>
      </c>
      <c r="K10" s="25">
        <f t="shared" si="7"/>
        <v>3102</v>
      </c>
      <c r="L10" s="25">
        <f t="shared" si="7"/>
        <v>8316</v>
      </c>
      <c r="M10" s="25">
        <f t="shared" si="7"/>
        <v>1296</v>
      </c>
      <c r="N10" s="25">
        <f t="shared" si="7"/>
        <v>68151</v>
      </c>
      <c r="O10" s="25">
        <f t="shared" si="1"/>
        <v>77448</v>
      </c>
      <c r="Q10" s="24" t="s">
        <v>28</v>
      </c>
      <c r="R10" s="25">
        <f t="shared" ref="R10:V10" si="8">SUM(R4:R7)</f>
        <v>1608</v>
      </c>
      <c r="S10" s="25">
        <f t="shared" si="8"/>
        <v>483</v>
      </c>
      <c r="T10" s="25">
        <f t="shared" si="8"/>
        <v>1371</v>
      </c>
      <c r="U10" s="25">
        <f t="shared" si="8"/>
        <v>333</v>
      </c>
      <c r="V10" s="25">
        <f t="shared" si="8"/>
        <v>23961</v>
      </c>
      <c r="W10" s="25">
        <f t="shared" si="2"/>
        <v>25569</v>
      </c>
    </row>
    <row r="12" spans="1:23" ht="75" x14ac:dyDescent="0.2">
      <c r="A12" s="64" t="s">
        <v>73</v>
      </c>
      <c r="B12" s="64" t="s">
        <v>77</v>
      </c>
      <c r="C12" s="64" t="s">
        <v>74</v>
      </c>
      <c r="D12" s="64" t="s">
        <v>75</v>
      </c>
      <c r="E12" s="64" t="s">
        <v>76</v>
      </c>
      <c r="F12" s="64" t="s">
        <v>11</v>
      </c>
      <c r="I12" s="64" t="s">
        <v>73</v>
      </c>
      <c r="J12" s="64" t="s">
        <v>77</v>
      </c>
      <c r="K12" s="64" t="s">
        <v>74</v>
      </c>
      <c r="L12" s="64" t="s">
        <v>75</v>
      </c>
      <c r="M12" s="64" t="s">
        <v>76</v>
      </c>
      <c r="N12" s="64" t="s">
        <v>11</v>
      </c>
      <c r="Q12" s="64" t="s">
        <v>73</v>
      </c>
      <c r="R12" s="64" t="s">
        <v>77</v>
      </c>
      <c r="S12" s="64" t="s">
        <v>74</v>
      </c>
      <c r="T12" s="64" t="s">
        <v>75</v>
      </c>
      <c r="U12" s="64" t="s">
        <v>76</v>
      </c>
      <c r="V12" s="64" t="s">
        <v>11</v>
      </c>
    </row>
    <row r="13" spans="1:23" x14ac:dyDescent="0.2">
      <c r="A13" s="1" t="s">
        <v>71</v>
      </c>
      <c r="B13" s="7">
        <f t="shared" ref="B13:F17" si="9">B4/B$9</f>
        <v>1.7588337822848993E-2</v>
      </c>
      <c r="C13" s="7">
        <f t="shared" si="9"/>
        <v>3.6120401337792644E-2</v>
      </c>
      <c r="D13" s="7">
        <f t="shared" si="9"/>
        <v>1.307531380753138E-2</v>
      </c>
      <c r="E13" s="7">
        <f t="shared" si="9"/>
        <v>2.5210084033613446E-2</v>
      </c>
      <c r="F13" s="7">
        <f t="shared" si="9"/>
        <v>9.6647113573886875E-3</v>
      </c>
      <c r="G13" s="7"/>
      <c r="I13" s="1" t="s">
        <v>71</v>
      </c>
      <c r="J13" s="7">
        <f t="shared" ref="J13:N17" si="10">J4/J$9</f>
        <v>7.6800847457627122E-3</v>
      </c>
      <c r="K13" s="7">
        <f t="shared" si="10"/>
        <v>1.4776925262858768E-2</v>
      </c>
      <c r="L13" s="7">
        <f t="shared" si="10"/>
        <v>5.5774593710933747E-3</v>
      </c>
      <c r="M13" s="7">
        <f t="shared" si="10"/>
        <v>1.38801261829653E-2</v>
      </c>
      <c r="N13" s="7">
        <f t="shared" si="10"/>
        <v>1.4425901728477345E-3</v>
      </c>
      <c r="O13" s="7"/>
      <c r="Q13" s="1" t="s">
        <v>71</v>
      </c>
      <c r="R13" s="7">
        <f t="shared" ref="R13:V17" si="11">R4/R$9</f>
        <v>8.9285714285714281E-3</v>
      </c>
      <c r="S13" s="7">
        <f t="shared" si="11"/>
        <v>1.6786570743405275E-2</v>
      </c>
      <c r="T13" s="7">
        <f t="shared" si="11"/>
        <v>6.9498069498069494E-3</v>
      </c>
      <c r="U13" s="7">
        <f t="shared" si="11"/>
        <v>1.7482517482517484E-2</v>
      </c>
      <c r="V13" s="7">
        <f t="shared" si="11"/>
        <v>2.8261361067148994E-3</v>
      </c>
    </row>
    <row r="14" spans="1:23" x14ac:dyDescent="0.2">
      <c r="A14" s="1" t="s">
        <v>2</v>
      </c>
      <c r="B14" s="7">
        <f t="shared" si="9"/>
        <v>2.3768024084931071E-2</v>
      </c>
      <c r="C14" s="7">
        <f t="shared" si="9"/>
        <v>3.3444816053511704E-2</v>
      </c>
      <c r="D14" s="7">
        <f t="shared" si="9"/>
        <v>2.0920502092050208E-2</v>
      </c>
      <c r="E14" s="7">
        <f t="shared" si="9"/>
        <v>2.5210084033613446E-2</v>
      </c>
      <c r="F14" s="7">
        <f t="shared" si="9"/>
        <v>1.4610705859434187E-2</v>
      </c>
      <c r="G14" s="7"/>
      <c r="I14" s="1" t="s">
        <v>2</v>
      </c>
      <c r="J14" s="7">
        <f t="shared" si="10"/>
        <v>9.6221751412429377E-3</v>
      </c>
      <c r="K14" s="7">
        <f t="shared" si="10"/>
        <v>1.4776925262858768E-2</v>
      </c>
      <c r="L14" s="7">
        <f t="shared" si="10"/>
        <v>8.7508414270602939E-3</v>
      </c>
      <c r="M14" s="7">
        <f t="shared" si="10"/>
        <v>1.4511041009463722E-2</v>
      </c>
      <c r="N14" s="7">
        <f t="shared" si="10"/>
        <v>2.4817812700055246E-3</v>
      </c>
      <c r="Q14" s="1" t="s">
        <v>2</v>
      </c>
      <c r="R14" s="7">
        <f t="shared" si="11"/>
        <v>1.2362637362637362E-2</v>
      </c>
      <c r="S14" s="7">
        <f t="shared" si="11"/>
        <v>2.1582733812949641E-2</v>
      </c>
      <c r="T14" s="7">
        <f t="shared" si="11"/>
        <v>1.0810810810810811E-2</v>
      </c>
      <c r="U14" s="7">
        <f t="shared" si="11"/>
        <v>1.3986013986013986E-2</v>
      </c>
      <c r="V14" s="7">
        <f t="shared" si="11"/>
        <v>6.5566357675785666E-3</v>
      </c>
    </row>
    <row r="15" spans="1:23" x14ac:dyDescent="0.2">
      <c r="A15" s="1" t="s">
        <v>3</v>
      </c>
      <c r="B15" s="7">
        <f t="shared" si="9"/>
        <v>0.10949136428458248</v>
      </c>
      <c r="C15" s="7">
        <f t="shared" si="9"/>
        <v>0.1177257525083612</v>
      </c>
      <c r="D15" s="7">
        <f t="shared" si="9"/>
        <v>0.10373082287308229</v>
      </c>
      <c r="E15" s="7">
        <f t="shared" si="9"/>
        <v>0.11524609843937575</v>
      </c>
      <c r="F15" s="7">
        <f t="shared" si="9"/>
        <v>8.7739994372172558E-2</v>
      </c>
      <c r="G15" s="7"/>
      <c r="I15" s="1" t="s">
        <v>3</v>
      </c>
      <c r="J15" s="7">
        <f t="shared" si="10"/>
        <v>5.9057203389830511E-2</v>
      </c>
      <c r="K15" s="7">
        <f t="shared" si="10"/>
        <v>6.9906223358908781E-2</v>
      </c>
      <c r="L15" s="7">
        <f t="shared" si="10"/>
        <v>5.5005288970093276E-2</v>
      </c>
      <c r="M15" s="7">
        <f t="shared" si="10"/>
        <v>6.0567823343848581E-2</v>
      </c>
      <c r="N15" s="7">
        <f t="shared" si="10"/>
        <v>2.4313563855442817E-2</v>
      </c>
      <c r="Q15" s="1" t="s">
        <v>3</v>
      </c>
      <c r="R15" s="7">
        <f t="shared" si="11"/>
        <v>7.4175824175824176E-2</v>
      </c>
      <c r="S15" s="7">
        <f t="shared" si="11"/>
        <v>8.8729016786570747E-2</v>
      </c>
      <c r="T15" s="7">
        <f t="shared" si="11"/>
        <v>6.7181467181467183E-2</v>
      </c>
      <c r="U15" s="7">
        <f t="shared" si="11"/>
        <v>7.6923076923076927E-2</v>
      </c>
      <c r="V15" s="7">
        <f t="shared" si="11"/>
        <v>5.1379154420076872E-2</v>
      </c>
    </row>
    <row r="16" spans="1:23" x14ac:dyDescent="0.2">
      <c r="A16" s="1" t="s">
        <v>4</v>
      </c>
      <c r="B16" s="7">
        <f t="shared" si="9"/>
        <v>0.32894945333544606</v>
      </c>
      <c r="C16" s="7">
        <f t="shared" si="9"/>
        <v>0.31237458193979933</v>
      </c>
      <c r="D16" s="7">
        <f t="shared" si="9"/>
        <v>0.3288005578800558</v>
      </c>
      <c r="E16" s="7">
        <f t="shared" si="9"/>
        <v>0.31692677070828329</v>
      </c>
      <c r="F16" s="7">
        <f t="shared" si="9"/>
        <v>0.2144418710361696</v>
      </c>
      <c r="G16" s="7"/>
      <c r="I16" s="1" t="s">
        <v>4</v>
      </c>
      <c r="J16" s="7">
        <f t="shared" si="10"/>
        <v>0.19721045197740114</v>
      </c>
      <c r="K16" s="7">
        <f t="shared" si="10"/>
        <v>0.19437340153452684</v>
      </c>
      <c r="L16" s="7">
        <f t="shared" si="10"/>
        <v>0.19723050293297431</v>
      </c>
      <c r="M16" s="7">
        <f t="shared" si="10"/>
        <v>0.18359621451104102</v>
      </c>
      <c r="N16" s="7">
        <f t="shared" si="10"/>
        <v>7.1370942989187156E-2</v>
      </c>
      <c r="Q16" s="1" t="s">
        <v>4</v>
      </c>
      <c r="R16" s="7">
        <f t="shared" si="11"/>
        <v>0.27266483516483514</v>
      </c>
      <c r="S16" s="7">
        <f t="shared" si="11"/>
        <v>0.25899280575539568</v>
      </c>
      <c r="T16" s="7">
        <f t="shared" si="11"/>
        <v>0.26795366795366793</v>
      </c>
      <c r="U16" s="7">
        <f t="shared" si="11"/>
        <v>0.27972027972027974</v>
      </c>
      <c r="V16" s="7">
        <f t="shared" si="11"/>
        <v>0.16496156454894867</v>
      </c>
    </row>
    <row r="17" spans="1:27" x14ac:dyDescent="0.2">
      <c r="A17" s="1" t="s">
        <v>5</v>
      </c>
      <c r="B17" s="7">
        <f t="shared" si="9"/>
        <v>0.52020282047219146</v>
      </c>
      <c r="C17" s="7">
        <f t="shared" si="9"/>
        <v>0.50033444816053507</v>
      </c>
      <c r="D17" s="7">
        <f t="shared" si="9"/>
        <v>0.53347280334728031</v>
      </c>
      <c r="E17" s="7">
        <f t="shared" si="9"/>
        <v>0.517406962785114</v>
      </c>
      <c r="F17" s="7">
        <f t="shared" si="9"/>
        <v>0.67354271737483495</v>
      </c>
      <c r="G17" s="7"/>
      <c r="I17" s="1" t="s">
        <v>5</v>
      </c>
      <c r="J17" s="7">
        <f t="shared" si="10"/>
        <v>0.72643008474576276</v>
      </c>
      <c r="K17" s="7">
        <f t="shared" si="10"/>
        <v>0.70616652458084683</v>
      </c>
      <c r="L17" s="7">
        <f t="shared" si="10"/>
        <v>0.73343590729877872</v>
      </c>
      <c r="M17" s="7">
        <f t="shared" si="10"/>
        <v>0.72744479495268144</v>
      </c>
      <c r="N17" s="7">
        <f t="shared" si="10"/>
        <v>0.90039112171251678</v>
      </c>
      <c r="Q17" s="1" t="s">
        <v>5</v>
      </c>
      <c r="R17" s="7">
        <f t="shared" si="11"/>
        <v>0.63186813186813184</v>
      </c>
      <c r="S17" s="7">
        <f t="shared" si="11"/>
        <v>0.61390887290167862</v>
      </c>
      <c r="T17" s="7">
        <f t="shared" si="11"/>
        <v>0.64710424710424708</v>
      </c>
      <c r="U17" s="7">
        <f t="shared" si="11"/>
        <v>0.61188811188811187</v>
      </c>
      <c r="V17" s="7">
        <f t="shared" si="11"/>
        <v>0.774276509156681</v>
      </c>
    </row>
    <row r="18" spans="1:27" ht="15" thickBot="1" x14ac:dyDescent="0.25">
      <c r="A18" s="2" t="s">
        <v>6</v>
      </c>
      <c r="B18" s="8">
        <f>SUM(B13:B17)</f>
        <v>1</v>
      </c>
      <c r="C18" s="8">
        <f>SUM(C13:C17)</f>
        <v>1</v>
      </c>
      <c r="D18" s="8">
        <f>SUM(D13:D17)</f>
        <v>1</v>
      </c>
      <c r="E18" s="8">
        <f>SUM(E13:E17)</f>
        <v>1</v>
      </c>
      <c r="F18" s="8">
        <f>SUM(F13:F17)</f>
        <v>1</v>
      </c>
      <c r="G18" s="8"/>
      <c r="I18" s="2" t="s">
        <v>6</v>
      </c>
      <c r="J18" s="8">
        <f>SUM(J13:J17)</f>
        <v>1</v>
      </c>
      <c r="K18" s="8">
        <f>SUM(K13:K17)</f>
        <v>1</v>
      </c>
      <c r="L18" s="8">
        <f>SUM(L13:L17)</f>
        <v>1</v>
      </c>
      <c r="M18" s="8">
        <f>SUM(M13:M17)</f>
        <v>1</v>
      </c>
      <c r="N18" s="8">
        <f>SUM(N13:N17)</f>
        <v>1</v>
      </c>
      <c r="Q18" s="2" t="s">
        <v>6</v>
      </c>
      <c r="R18" s="8">
        <f>SUM(R13:R17)</f>
        <v>1</v>
      </c>
      <c r="S18" s="8">
        <f>SUM(S13:S17)</f>
        <v>1</v>
      </c>
      <c r="T18" s="8">
        <f>SUM(T13:T17)</f>
        <v>1</v>
      </c>
      <c r="U18" s="8">
        <f>SUM(U13:U17)</f>
        <v>1</v>
      </c>
      <c r="V18" s="8">
        <f>SUM(V13:V17)</f>
        <v>1</v>
      </c>
    </row>
    <row r="19" spans="1:27" ht="15" thickBot="1" x14ac:dyDescent="0.25">
      <c r="A19" s="37" t="s">
        <v>46</v>
      </c>
      <c r="I19" s="37" t="s">
        <v>47</v>
      </c>
      <c r="Q19" s="37" t="s">
        <v>48</v>
      </c>
    </row>
    <row r="20" spans="1:27" ht="75" x14ac:dyDescent="0.2">
      <c r="A20" s="60" t="s">
        <v>73</v>
      </c>
      <c r="B20" s="61" t="s">
        <v>77</v>
      </c>
      <c r="C20" s="61" t="s">
        <v>74</v>
      </c>
      <c r="D20" s="61" t="s">
        <v>75</v>
      </c>
      <c r="E20" s="62" t="s">
        <v>76</v>
      </c>
      <c r="I20" s="60" t="s">
        <v>73</v>
      </c>
      <c r="J20" s="61" t="s">
        <v>77</v>
      </c>
      <c r="K20" s="61" t="s">
        <v>74</v>
      </c>
      <c r="L20" s="61" t="s">
        <v>75</v>
      </c>
      <c r="M20" s="62" t="s">
        <v>76</v>
      </c>
      <c r="Q20" s="60" t="s">
        <v>73</v>
      </c>
      <c r="R20" s="61" t="s">
        <v>77</v>
      </c>
      <c r="S20" s="61" t="s">
        <v>74</v>
      </c>
      <c r="T20" s="61" t="s">
        <v>75</v>
      </c>
      <c r="U20" s="62" t="s">
        <v>76</v>
      </c>
    </row>
    <row r="21" spans="1:27" x14ac:dyDescent="0.2">
      <c r="A21" s="31" t="s">
        <v>71</v>
      </c>
      <c r="B21" s="32">
        <f t="shared" ref="B21:E26" si="12">B4/$G4</f>
        <v>0.11055776892430279</v>
      </c>
      <c r="C21" s="32">
        <f t="shared" si="12"/>
        <v>5.3784860557768925E-2</v>
      </c>
      <c r="D21" s="32">
        <f t="shared" si="12"/>
        <v>7.4701195219123509E-2</v>
      </c>
      <c r="E21" s="33">
        <f t="shared" si="12"/>
        <v>2.091633466135458E-2</v>
      </c>
      <c r="I21" s="31" t="s">
        <v>71</v>
      </c>
      <c r="J21" s="32">
        <f t="shared" ref="J21:M24" si="13">J4/$O4</f>
        <v>0.20913461538461539</v>
      </c>
      <c r="K21" s="32">
        <f t="shared" si="13"/>
        <v>0.125</v>
      </c>
      <c r="L21" s="32">
        <f t="shared" si="13"/>
        <v>0.13942307692307693</v>
      </c>
      <c r="M21" s="33">
        <f t="shared" si="13"/>
        <v>5.2884615384615384E-2</v>
      </c>
      <c r="O21" s="22">
        <f t="shared" ref="O21:O27" si="14">(J21/(1-J21))/(B21/(1-B21))</f>
        <v>2.1274131274131274</v>
      </c>
      <c r="Q21" s="31" t="s">
        <v>71</v>
      </c>
      <c r="R21" s="32">
        <f t="shared" ref="R21:U24" si="15">R4/$W4</f>
        <v>0.11504424778761062</v>
      </c>
      <c r="S21" s="32">
        <f t="shared" si="15"/>
        <v>6.1946902654867256E-2</v>
      </c>
      <c r="T21" s="32">
        <f t="shared" si="15"/>
        <v>7.9646017699115043E-2</v>
      </c>
      <c r="U21" s="33">
        <f t="shared" si="15"/>
        <v>4.4247787610619468E-2</v>
      </c>
      <c r="W21" s="22">
        <f t="shared" ref="W21:W27" si="16">(R21/(1-R21))/(J21/(1-J21))</f>
        <v>0.49160919540229886</v>
      </c>
      <c r="Z21" s="22">
        <f t="shared" ref="Z21:Z26" si="17">(R21/(1-R21))/(B21/(1-B21))</f>
        <v>1.0458558558558559</v>
      </c>
      <c r="AA21" s="22">
        <f>1/Z21</f>
        <v>0.95615470755448351</v>
      </c>
    </row>
    <row r="22" spans="1:27" x14ac:dyDescent="0.2">
      <c r="A22" s="31" t="s">
        <v>2</v>
      </c>
      <c r="B22" s="32">
        <f t="shared" si="12"/>
        <v>0.1</v>
      </c>
      <c r="C22" s="32">
        <f t="shared" si="12"/>
        <v>3.3333333333333333E-2</v>
      </c>
      <c r="D22" s="32">
        <f t="shared" si="12"/>
        <v>0.08</v>
      </c>
      <c r="E22" s="33">
        <f t="shared" si="12"/>
        <v>1.4E-2</v>
      </c>
      <c r="I22" s="31" t="s">
        <v>2</v>
      </c>
      <c r="J22" s="32">
        <f t="shared" si="13"/>
        <v>0.16148148148148148</v>
      </c>
      <c r="K22" s="32">
        <f t="shared" si="13"/>
        <v>7.7037037037037043E-2</v>
      </c>
      <c r="L22" s="32">
        <f t="shared" si="13"/>
        <v>0.1348148148148148</v>
      </c>
      <c r="M22" s="33">
        <f t="shared" si="13"/>
        <v>3.4074074074074076E-2</v>
      </c>
      <c r="O22" s="22">
        <f t="shared" si="14"/>
        <v>1.7332155477031799</v>
      </c>
      <c r="Q22" s="31" t="s">
        <v>2</v>
      </c>
      <c r="R22" s="32">
        <f t="shared" si="15"/>
        <v>7.1999999999999995E-2</v>
      </c>
      <c r="S22" s="32">
        <f t="shared" si="15"/>
        <v>3.5999999999999997E-2</v>
      </c>
      <c r="T22" s="32">
        <f t="shared" si="15"/>
        <v>5.6000000000000001E-2</v>
      </c>
      <c r="U22" s="33">
        <f t="shared" si="15"/>
        <v>1.6E-2</v>
      </c>
      <c r="W22" s="22">
        <f t="shared" si="16"/>
        <v>0.40287883581145206</v>
      </c>
      <c r="Z22" s="22">
        <f t="shared" si="17"/>
        <v>0.69827586206896541</v>
      </c>
      <c r="AA22" s="22">
        <f t="shared" ref="AA22:AA27" si="18">1/Z22</f>
        <v>1.4320987654320989</v>
      </c>
    </row>
    <row r="23" spans="1:27" x14ac:dyDescent="0.2">
      <c r="A23" s="31" t="s">
        <v>3</v>
      </c>
      <c r="B23" s="32">
        <f t="shared" si="12"/>
        <v>7.8540577403955439E-2</v>
      </c>
      <c r="C23" s="32">
        <f t="shared" si="12"/>
        <v>2.0004546487838146E-2</v>
      </c>
      <c r="D23" s="32">
        <f t="shared" si="12"/>
        <v>6.7629006592407365E-2</v>
      </c>
      <c r="E23" s="33">
        <f t="shared" si="12"/>
        <v>1.0911570811548079E-2</v>
      </c>
      <c r="I23" s="31" t="s">
        <v>3</v>
      </c>
      <c r="J23" s="32">
        <f t="shared" si="13"/>
        <v>0.10766012230447376</v>
      </c>
      <c r="K23" s="32">
        <f t="shared" si="13"/>
        <v>3.9588027035725781E-2</v>
      </c>
      <c r="L23" s="32">
        <f t="shared" si="13"/>
        <v>9.2050209205020925E-2</v>
      </c>
      <c r="M23" s="33">
        <f t="shared" si="13"/>
        <v>1.5448986160283231E-2</v>
      </c>
      <c r="O23" s="22">
        <f t="shared" si="14"/>
        <v>1.4154896329074445</v>
      </c>
      <c r="Q23" s="31" t="s">
        <v>3</v>
      </c>
      <c r="R23" s="32">
        <f t="shared" si="15"/>
        <v>5.6074766355140186E-2</v>
      </c>
      <c r="S23" s="32">
        <f t="shared" si="15"/>
        <v>1.9210799584631361E-2</v>
      </c>
      <c r="T23" s="32">
        <f t="shared" si="15"/>
        <v>4.5171339563862926E-2</v>
      </c>
      <c r="U23" s="33">
        <f t="shared" si="15"/>
        <v>1.142263759086189E-2</v>
      </c>
      <c r="W23" s="22">
        <f t="shared" si="16"/>
        <v>0.4923855614260978</v>
      </c>
      <c r="Z23" s="22">
        <f t="shared" si="17"/>
        <v>0.69696665759195309</v>
      </c>
      <c r="AA23" s="22">
        <f t="shared" si="18"/>
        <v>1.4347888655894083</v>
      </c>
    </row>
    <row r="24" spans="1:27" x14ac:dyDescent="0.2">
      <c r="A24" s="31" t="s">
        <v>4</v>
      </c>
      <c r="B24" s="32">
        <f t="shared" si="12"/>
        <v>9.4837825491091821E-2</v>
      </c>
      <c r="C24" s="32">
        <f t="shared" si="12"/>
        <v>2.1333942439470076E-2</v>
      </c>
      <c r="D24" s="32">
        <f t="shared" si="12"/>
        <v>8.6158063042485147E-2</v>
      </c>
      <c r="E24" s="33">
        <f t="shared" si="12"/>
        <v>1.2060301507537688E-2</v>
      </c>
      <c r="I24" s="31" t="s">
        <v>4</v>
      </c>
      <c r="J24" s="32">
        <f t="shared" si="13"/>
        <v>0.12068499810923235</v>
      </c>
      <c r="K24" s="32">
        <f t="shared" si="13"/>
        <v>3.6951002106855382E-2</v>
      </c>
      <c r="L24" s="32">
        <f t="shared" si="13"/>
        <v>0.11079898438766139</v>
      </c>
      <c r="M24" s="33">
        <f t="shared" si="13"/>
        <v>1.5720382475284966E-2</v>
      </c>
      <c r="O24" s="22">
        <f t="shared" si="14"/>
        <v>1.3099466687216488</v>
      </c>
      <c r="Q24" s="31" t="s">
        <v>4</v>
      </c>
      <c r="R24" s="32">
        <f t="shared" si="15"/>
        <v>6.3683028553095919E-2</v>
      </c>
      <c r="S24" s="32">
        <f t="shared" si="15"/>
        <v>1.7324350336862367E-2</v>
      </c>
      <c r="T24" s="32">
        <f t="shared" si="15"/>
        <v>5.5662495989733718E-2</v>
      </c>
      <c r="U24" s="33">
        <f t="shared" si="15"/>
        <v>1.2832852101379532E-2</v>
      </c>
      <c r="W24" s="22">
        <f t="shared" si="16"/>
        <v>0.49555516632159641</v>
      </c>
      <c r="Z24" s="22">
        <f t="shared" si="17"/>
        <v>0.64915083929077777</v>
      </c>
      <c r="AA24" s="22">
        <f t="shared" si="18"/>
        <v>1.5404740153960803</v>
      </c>
    </row>
    <row r="25" spans="1:27" x14ac:dyDescent="0.2">
      <c r="A25" s="31" t="s">
        <v>5</v>
      </c>
      <c r="B25" s="32">
        <f t="shared" si="12"/>
        <v>5.0109131981012564E-2</v>
      </c>
      <c r="C25" s="32">
        <f t="shared" si="12"/>
        <v>1.1416884167467986E-2</v>
      </c>
      <c r="D25" s="32">
        <f t="shared" si="12"/>
        <v>4.6705435230550853E-2</v>
      </c>
      <c r="E25" s="33">
        <f t="shared" si="12"/>
        <v>6.5784452890089596E-3</v>
      </c>
      <c r="I25" s="31" t="s">
        <v>5</v>
      </c>
      <c r="J25" s="32">
        <f t="shared" ref="J25:M26" si="19">J8/$O8</f>
        <v>3.8529970876604827E-2</v>
      </c>
      <c r="K25" s="32">
        <f t="shared" si="19"/>
        <v>1.163531141431073E-2</v>
      </c>
      <c r="L25" s="32">
        <f t="shared" si="19"/>
        <v>3.5711275717081666E-2</v>
      </c>
      <c r="M25" s="33">
        <f t="shared" si="19"/>
        <v>5.3985972075252606E-3</v>
      </c>
      <c r="O25" s="22">
        <f t="shared" si="14"/>
        <v>0.75966088051321268</v>
      </c>
      <c r="Q25" s="31" t="s">
        <v>5</v>
      </c>
      <c r="R25" s="32">
        <f t="shared" ref="R25:U26" si="20">R8/$W8</f>
        <v>3.248931737119045E-2</v>
      </c>
      <c r="S25" s="32">
        <f t="shared" si="20"/>
        <v>9.0405057032877777E-3</v>
      </c>
      <c r="T25" s="32">
        <f t="shared" si="20"/>
        <v>2.9593530388106085E-2</v>
      </c>
      <c r="U25" s="33">
        <f t="shared" si="20"/>
        <v>6.1800331956068794E-3</v>
      </c>
      <c r="W25" s="22">
        <f t="shared" si="16"/>
        <v>0.83795729830243937</v>
      </c>
      <c r="Z25" s="22">
        <f t="shared" si="17"/>
        <v>0.63656337906090399</v>
      </c>
      <c r="AA25" s="22">
        <f t="shared" si="18"/>
        <v>1.570935484028722</v>
      </c>
    </row>
    <row r="26" spans="1:27" x14ac:dyDescent="0.2">
      <c r="A26" s="31" t="s">
        <v>29</v>
      </c>
      <c r="B26" s="32">
        <f t="shared" si="12"/>
        <v>6.3935406092656188E-2</v>
      </c>
      <c r="C26" s="32">
        <f t="shared" si="12"/>
        <v>1.5145528776504675E-2</v>
      </c>
      <c r="D26" s="32">
        <f t="shared" si="12"/>
        <v>5.8110202717077473E-2</v>
      </c>
      <c r="E26" s="33">
        <f t="shared" si="12"/>
        <v>8.4389468032296956E-3</v>
      </c>
      <c r="I26" s="31" t="s">
        <v>29</v>
      </c>
      <c r="J26" s="32">
        <f t="shared" si="19"/>
        <v>4.7320272358912237E-2</v>
      </c>
      <c r="K26" s="32">
        <f t="shared" si="19"/>
        <v>1.4699862149630311E-2</v>
      </c>
      <c r="L26" s="32">
        <f t="shared" si="19"/>
        <v>4.3439575587952715E-2</v>
      </c>
      <c r="M26" s="33">
        <f t="shared" si="19"/>
        <v>6.6209950290321232E-3</v>
      </c>
      <c r="O26" s="22">
        <f t="shared" si="14"/>
        <v>0.7272181380828342</v>
      </c>
      <c r="Q26" s="31" t="s">
        <v>29</v>
      </c>
      <c r="R26" s="32">
        <f t="shared" si="20"/>
        <v>3.9522258414766559E-2</v>
      </c>
      <c r="S26" s="32">
        <f t="shared" si="20"/>
        <v>1.1319218241042345E-2</v>
      </c>
      <c r="T26" s="32">
        <f t="shared" si="20"/>
        <v>3.5152008686210642E-2</v>
      </c>
      <c r="U26" s="33">
        <f t="shared" si="20"/>
        <v>7.7633007600434309E-3</v>
      </c>
      <c r="W26" s="22">
        <f t="shared" si="16"/>
        <v>0.82842679381405115</v>
      </c>
      <c r="Z26" s="22">
        <f t="shared" si="17"/>
        <v>0.6024469905353862</v>
      </c>
      <c r="AA26" s="22">
        <f t="shared" si="18"/>
        <v>1.659897079262217</v>
      </c>
    </row>
    <row r="27" spans="1:27" ht="15" thickBot="1" x14ac:dyDescent="0.25">
      <c r="A27" s="34" t="s">
        <v>28</v>
      </c>
      <c r="B27" s="35">
        <f>SUM(B4:B7)/SUM($G4:$G7)</f>
        <v>9.122680163894914E-2</v>
      </c>
      <c r="C27" s="35">
        <f>SUM(C4:C7)/SUM($G4:$G7)</f>
        <v>2.2505422993492407E-2</v>
      </c>
      <c r="D27" s="35">
        <f>SUM(D4:D7)/SUM($G4:$G7)</f>
        <v>8.0621836587129431E-2</v>
      </c>
      <c r="E27" s="36">
        <f>SUM(E4:E7)/SUM($G4:$G7)</f>
        <v>1.2111352133044108E-2</v>
      </c>
      <c r="I27" s="34" t="s">
        <v>28</v>
      </c>
      <c r="J27" s="35">
        <f>SUM(J4:J7)/SUM($O4:$O7)</f>
        <v>0.12004183452122714</v>
      </c>
      <c r="K27" s="35">
        <f>SUM(K4:K7)/SUM($O4:$O7)</f>
        <v>4.0052680508211959E-2</v>
      </c>
      <c r="L27" s="35">
        <f>SUM(L4:L7)/SUM($O4:$O7)</f>
        <v>0.10737527114967461</v>
      </c>
      <c r="M27" s="36">
        <f>SUM(M4:M7)/SUM($O4:$O7)</f>
        <v>1.6733808490858381E-2</v>
      </c>
      <c r="O27" s="22">
        <f t="shared" si="14"/>
        <v>1.3589505679816949</v>
      </c>
      <c r="Q27" s="34" t="s">
        <v>28</v>
      </c>
      <c r="R27" s="35">
        <f>SUM(R4:R7)/SUM($W4:$W7)</f>
        <v>6.2888654229731319E-2</v>
      </c>
      <c r="S27" s="35">
        <f>SUM(S4:S7)/SUM($W4:$W7)</f>
        <v>1.8890062184676756E-2</v>
      </c>
      <c r="T27" s="35">
        <f>SUM(T4:T7)/SUM($W4:$W7)</f>
        <v>5.3619617505573154E-2</v>
      </c>
      <c r="U27" s="36">
        <f>SUM(U4:U7)/SUM($W4:$W7)</f>
        <v>1.3023583245336149E-2</v>
      </c>
      <c r="W27" s="22">
        <f t="shared" si="16"/>
        <v>0.49193815393706281</v>
      </c>
      <c r="Z27" s="22">
        <f>(R27/(1-R27))/(B27/(1-B27))</f>
        <v>0.66851963370463807</v>
      </c>
      <c r="AA27" s="22">
        <f t="shared" si="18"/>
        <v>1.4958423800636123</v>
      </c>
    </row>
    <row r="28" spans="1:27" x14ac:dyDescent="0.2">
      <c r="A28" s="1"/>
    </row>
    <row r="29" spans="1:27" x14ac:dyDescent="0.2">
      <c r="A29" s="66" t="s">
        <v>89</v>
      </c>
      <c r="B29" s="7"/>
      <c r="J29" s="7"/>
      <c r="L29" s="22"/>
    </row>
    <row r="30" spans="1:27" x14ac:dyDescent="0.2">
      <c r="L30" s="22"/>
    </row>
  </sheetData>
  <conditionalFormatting sqref="B13:E17">
    <cfRule type="colorScale" priority="52">
      <colorScale>
        <cfvo type="min"/>
        <cfvo type="max"/>
        <color rgb="FFFCFCFF"/>
        <color rgb="FF63BE7B"/>
      </colorScale>
    </cfRule>
  </conditionalFormatting>
  <conditionalFormatting sqref="F13:F17">
    <cfRule type="colorScale" priority="51">
      <colorScale>
        <cfvo type="min"/>
        <cfvo type="max"/>
        <color rgb="FFFCFCFF"/>
        <color rgb="FF63BE7B"/>
      </colorScale>
    </cfRule>
  </conditionalFormatting>
  <conditionalFormatting sqref="B21:E27">
    <cfRule type="colorScale" priority="50">
      <colorScale>
        <cfvo type="min"/>
        <cfvo type="max"/>
        <color rgb="FFFCFCFF"/>
        <color rgb="FF63BE7B"/>
      </colorScale>
    </cfRule>
  </conditionalFormatting>
  <conditionalFormatting sqref="C21:C25">
    <cfRule type="colorScale" priority="49">
      <colorScale>
        <cfvo type="min"/>
        <cfvo type="max"/>
        <color rgb="FFFCFCFF"/>
        <color rgb="FF63BE7B"/>
      </colorScale>
    </cfRule>
  </conditionalFormatting>
  <conditionalFormatting sqref="D21:D25">
    <cfRule type="colorScale" priority="48">
      <colorScale>
        <cfvo type="min"/>
        <cfvo type="max"/>
        <color rgb="FFFCFCFF"/>
        <color rgb="FF63BE7B"/>
      </colorScale>
    </cfRule>
  </conditionalFormatting>
  <conditionalFormatting sqref="E21:E25">
    <cfRule type="colorScale" priority="47">
      <colorScale>
        <cfvo type="min"/>
        <cfvo type="max"/>
        <color rgb="FFFCFCFF"/>
        <color rgb="FF63BE7B"/>
      </colorScale>
    </cfRule>
  </conditionalFormatting>
  <conditionalFormatting sqref="J13:M17 O13">
    <cfRule type="colorScale" priority="46">
      <colorScale>
        <cfvo type="min"/>
        <cfvo type="max"/>
        <color rgb="FFFCFCFF"/>
        <color rgb="FF63BE7B"/>
      </colorScale>
    </cfRule>
  </conditionalFormatting>
  <conditionalFormatting sqref="N13:N17">
    <cfRule type="colorScale" priority="45">
      <colorScale>
        <cfvo type="min"/>
        <cfvo type="max"/>
        <color rgb="FFFCFCFF"/>
        <color rgb="FF63BE7B"/>
      </colorScale>
    </cfRule>
  </conditionalFormatting>
  <conditionalFormatting sqref="R13:U17">
    <cfRule type="colorScale" priority="40">
      <colorScale>
        <cfvo type="min"/>
        <cfvo type="max"/>
        <color rgb="FFFCFCFF"/>
        <color rgb="FF63BE7B"/>
      </colorScale>
    </cfRule>
  </conditionalFormatting>
  <conditionalFormatting sqref="V13:V17">
    <cfRule type="colorScale" priority="39">
      <colorScale>
        <cfvo type="min"/>
        <cfvo type="max"/>
        <color rgb="FFFCFCFF"/>
        <color rgb="FF63BE7B"/>
      </colorScale>
    </cfRule>
  </conditionalFormatting>
  <conditionalFormatting sqref="G13:G17">
    <cfRule type="colorScale" priority="34">
      <colorScale>
        <cfvo type="min"/>
        <cfvo type="max"/>
        <color rgb="FFFCFCFF"/>
        <color rgb="FF63BE7B"/>
      </colorScale>
    </cfRule>
  </conditionalFormatting>
  <conditionalFormatting sqref="B29">
    <cfRule type="colorScale" priority="33">
      <colorScale>
        <cfvo type="min"/>
        <cfvo type="max"/>
        <color rgb="FFFCFCFF"/>
        <color rgb="FF63BE7B"/>
      </colorScale>
    </cfRule>
  </conditionalFormatting>
  <conditionalFormatting sqref="J29">
    <cfRule type="colorScale" priority="32">
      <colorScale>
        <cfvo type="min"/>
        <cfvo type="max"/>
        <color rgb="FFFCFCFF"/>
        <color rgb="FF63BE7B"/>
      </colorScale>
    </cfRule>
  </conditionalFormatting>
  <conditionalFormatting sqref="L29:L30">
    <cfRule type="colorScale" priority="31">
      <colorScale>
        <cfvo type="min"/>
        <cfvo type="max"/>
        <color rgb="FFFCFCFF"/>
        <color rgb="FF63BE7B"/>
      </colorScale>
    </cfRule>
  </conditionalFormatting>
  <conditionalFormatting sqref="O21">
    <cfRule type="colorScale" priority="30">
      <colorScale>
        <cfvo type="min"/>
        <cfvo type="max"/>
        <color rgb="FFFCFCFF"/>
        <color rgb="FF63BE7B"/>
      </colorScale>
    </cfRule>
  </conditionalFormatting>
  <conditionalFormatting sqref="O22">
    <cfRule type="colorScale" priority="29">
      <colorScale>
        <cfvo type="min"/>
        <cfvo type="max"/>
        <color rgb="FFFCFCFF"/>
        <color rgb="FF63BE7B"/>
      </colorScale>
    </cfRule>
  </conditionalFormatting>
  <conditionalFormatting sqref="O23">
    <cfRule type="colorScale" priority="28">
      <colorScale>
        <cfvo type="min"/>
        <cfvo type="max"/>
        <color rgb="FFFCFCFF"/>
        <color rgb="FF63BE7B"/>
      </colorScale>
    </cfRule>
  </conditionalFormatting>
  <conditionalFormatting sqref="O24">
    <cfRule type="colorScale" priority="27">
      <colorScale>
        <cfvo type="min"/>
        <cfvo type="max"/>
        <color rgb="FFFCFCFF"/>
        <color rgb="FF63BE7B"/>
      </colorScale>
    </cfRule>
  </conditionalFormatting>
  <conditionalFormatting sqref="O25:O27">
    <cfRule type="colorScale" priority="26">
      <colorScale>
        <cfvo type="min"/>
        <cfvo type="max"/>
        <color rgb="FFFCFCFF"/>
        <color rgb="FF63BE7B"/>
      </colorScale>
    </cfRule>
  </conditionalFormatting>
  <conditionalFormatting sqref="W21:W27">
    <cfRule type="colorScale" priority="24">
      <colorScale>
        <cfvo type="min"/>
        <cfvo type="max"/>
        <color rgb="FFFCFCFF"/>
        <color rgb="FF63BE7B"/>
      </colorScale>
    </cfRule>
  </conditionalFormatting>
  <conditionalFormatting sqref="B26:E27">
    <cfRule type="colorScale" priority="20">
      <colorScale>
        <cfvo type="min"/>
        <cfvo type="max"/>
        <color rgb="FFFCFCFF"/>
        <color rgb="FF63BE7B"/>
      </colorScale>
    </cfRule>
  </conditionalFormatting>
  <conditionalFormatting sqref="J21:M27">
    <cfRule type="colorScale" priority="15">
      <colorScale>
        <cfvo type="min"/>
        <cfvo type="max"/>
        <color rgb="FFFCFCFF"/>
        <color rgb="FF63BE7B"/>
      </colorScale>
    </cfRule>
  </conditionalFormatting>
  <conditionalFormatting sqref="K21:K25">
    <cfRule type="colorScale" priority="14">
      <colorScale>
        <cfvo type="min"/>
        <cfvo type="max"/>
        <color rgb="FFFCFCFF"/>
        <color rgb="FF63BE7B"/>
      </colorScale>
    </cfRule>
  </conditionalFormatting>
  <conditionalFormatting sqref="L21:L25">
    <cfRule type="colorScale" priority="13">
      <colorScale>
        <cfvo type="min"/>
        <cfvo type="max"/>
        <color rgb="FFFCFCFF"/>
        <color rgb="FF63BE7B"/>
      </colorScale>
    </cfRule>
  </conditionalFormatting>
  <conditionalFormatting sqref="M21:M25">
    <cfRule type="colorScale" priority="12">
      <colorScale>
        <cfvo type="min"/>
        <cfvo type="max"/>
        <color rgb="FFFCFCFF"/>
        <color rgb="FF63BE7B"/>
      </colorScale>
    </cfRule>
  </conditionalFormatting>
  <conditionalFormatting sqref="J26:M27">
    <cfRule type="colorScale" priority="11">
      <colorScale>
        <cfvo type="min"/>
        <cfvo type="max"/>
        <color rgb="FFFCFCFF"/>
        <color rgb="FF63BE7B"/>
      </colorScale>
    </cfRule>
  </conditionalFormatting>
  <conditionalFormatting sqref="R21:U27">
    <cfRule type="colorScale" priority="10">
      <colorScale>
        <cfvo type="min"/>
        <cfvo type="max"/>
        <color rgb="FFFCFCFF"/>
        <color rgb="FF63BE7B"/>
      </colorScale>
    </cfRule>
  </conditionalFormatting>
  <conditionalFormatting sqref="S21:S25">
    <cfRule type="colorScale" priority="9">
      <colorScale>
        <cfvo type="min"/>
        <cfvo type="max"/>
        <color rgb="FFFCFCFF"/>
        <color rgb="FF63BE7B"/>
      </colorScale>
    </cfRule>
  </conditionalFormatting>
  <conditionalFormatting sqref="T21:T25">
    <cfRule type="colorScale" priority="8">
      <colorScale>
        <cfvo type="min"/>
        <cfvo type="max"/>
        <color rgb="FFFCFCFF"/>
        <color rgb="FF63BE7B"/>
      </colorScale>
    </cfRule>
  </conditionalFormatting>
  <conditionalFormatting sqref="U21:U25">
    <cfRule type="colorScale" priority="7">
      <colorScale>
        <cfvo type="min"/>
        <cfvo type="max"/>
        <color rgb="FFFCFCFF"/>
        <color rgb="FF63BE7B"/>
      </colorScale>
    </cfRule>
  </conditionalFormatting>
  <conditionalFormatting sqref="R26:U27">
    <cfRule type="colorScale" priority="6">
      <colorScale>
        <cfvo type="min"/>
        <cfvo type="max"/>
        <color rgb="FFFCFCFF"/>
        <color rgb="FF63BE7B"/>
      </colorScale>
    </cfRule>
  </conditionalFormatting>
  <conditionalFormatting sqref="Z21:Z27">
    <cfRule type="colorScale" priority="2">
      <colorScale>
        <cfvo type="min"/>
        <cfvo type="max"/>
        <color rgb="FFFCFCFF"/>
        <color rgb="FF63BE7B"/>
      </colorScale>
    </cfRule>
  </conditionalFormatting>
  <conditionalFormatting sqref="AA21:AA27">
    <cfRule type="colorScale" priority="1">
      <colorScale>
        <cfvo type="min"/>
        <cfvo type="max"/>
        <color rgb="FFFCFCFF"/>
        <color rgb="FF63BE7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D7273-A831-4FD2-8FE9-6FDE69DA8853}">
  <sheetPr codeName="Sheet8">
    <tabColor theme="2" tint="0.79998168889431442"/>
  </sheetPr>
  <dimension ref="A1:V27"/>
  <sheetViews>
    <sheetView zoomScale="70" zoomScaleNormal="70" workbookViewId="0">
      <selection sqref="A1:R1"/>
    </sheetView>
  </sheetViews>
  <sheetFormatPr baseColWidth="10" defaultColWidth="8.83203125" defaultRowHeight="14" x14ac:dyDescent="0.2"/>
  <cols>
    <col min="1" max="1" width="17.1640625" customWidth="1"/>
    <col min="2" max="7" width="12.1640625" customWidth="1"/>
    <col min="8" max="9" width="4.33203125" customWidth="1"/>
    <col min="10" max="10" width="9.83203125" bestFit="1" customWidth="1"/>
    <col min="12" max="12" width="17.1640625" customWidth="1"/>
    <col min="13" max="18" width="12.1640625" customWidth="1"/>
    <col min="19" max="20" width="4.33203125" customWidth="1"/>
    <col min="21" max="21" width="9.83203125" bestFit="1" customWidth="1"/>
  </cols>
  <sheetData>
    <row r="1" spans="1:22" x14ac:dyDescent="0.2">
      <c r="A1" s="16" t="s">
        <v>91</v>
      </c>
      <c r="B1" s="16" t="s">
        <v>93</v>
      </c>
      <c r="L1" s="16" t="s">
        <v>91</v>
      </c>
      <c r="M1" s="16" t="s">
        <v>92</v>
      </c>
    </row>
    <row r="3" spans="1:22" ht="75" x14ac:dyDescent="0.2">
      <c r="A3" s="64" t="s">
        <v>73</v>
      </c>
      <c r="B3" s="64" t="s">
        <v>77</v>
      </c>
      <c r="C3" s="64" t="s">
        <v>74</v>
      </c>
      <c r="D3" s="64" t="s">
        <v>75</v>
      </c>
      <c r="E3" s="64" t="s">
        <v>76</v>
      </c>
      <c r="F3" s="64" t="s">
        <v>11</v>
      </c>
      <c r="G3" s="63" t="s">
        <v>29</v>
      </c>
      <c r="L3" s="64" t="s">
        <v>73</v>
      </c>
      <c r="M3" s="64" t="s">
        <v>77</v>
      </c>
      <c r="N3" s="64" t="s">
        <v>74</v>
      </c>
      <c r="O3" s="64" t="s">
        <v>75</v>
      </c>
      <c r="P3" s="64" t="s">
        <v>76</v>
      </c>
      <c r="Q3" s="64" t="s">
        <v>11</v>
      </c>
      <c r="R3" s="63" t="s">
        <v>29</v>
      </c>
    </row>
    <row r="4" spans="1:22" x14ac:dyDescent="0.2">
      <c r="A4" s="1" t="s">
        <v>71</v>
      </c>
      <c r="B4" s="5">
        <v>153</v>
      </c>
      <c r="C4" s="5">
        <v>72</v>
      </c>
      <c r="D4" s="5">
        <v>102</v>
      </c>
      <c r="E4" s="5">
        <v>27</v>
      </c>
      <c r="F4" s="5">
        <v>996</v>
      </c>
      <c r="G4" s="5">
        <f>B4+F4</f>
        <v>1149</v>
      </c>
      <c r="J4" s="10"/>
      <c r="K4" s="10"/>
      <c r="L4" s="1" t="s">
        <v>71</v>
      </c>
      <c r="M4" s="5">
        <v>483</v>
      </c>
      <c r="N4" s="5">
        <v>267</v>
      </c>
      <c r="O4" s="5">
        <v>321</v>
      </c>
      <c r="P4" s="5">
        <v>120</v>
      </c>
      <c r="Q4" s="5">
        <v>2970</v>
      </c>
      <c r="R4" s="5">
        <f>M4+Q4</f>
        <v>3453</v>
      </c>
      <c r="U4" s="10"/>
      <c r="V4" s="10"/>
    </row>
    <row r="5" spans="1:22" x14ac:dyDescent="0.2">
      <c r="A5" s="1" t="s">
        <v>2</v>
      </c>
      <c r="B5" s="5">
        <v>150</v>
      </c>
      <c r="C5" s="5">
        <v>54</v>
      </c>
      <c r="D5" s="5">
        <v>123</v>
      </c>
      <c r="E5" s="5">
        <v>15</v>
      </c>
      <c r="F5" s="5">
        <v>1326</v>
      </c>
      <c r="G5" s="5">
        <f t="shared" ref="G5:G9" si="0">B5+F5</f>
        <v>1476</v>
      </c>
      <c r="K5" s="39"/>
      <c r="L5" s="1" t="s">
        <v>2</v>
      </c>
      <c r="M5" s="5">
        <v>675</v>
      </c>
      <c r="N5" s="5">
        <v>279</v>
      </c>
      <c r="O5" s="5">
        <v>549</v>
      </c>
      <c r="P5" s="5">
        <v>129</v>
      </c>
      <c r="Q5" s="5">
        <v>5118</v>
      </c>
      <c r="R5" s="5">
        <f t="shared" ref="R5:R9" si="1">M5+Q5</f>
        <v>5793</v>
      </c>
      <c r="V5" s="39"/>
    </row>
    <row r="6" spans="1:22" x14ac:dyDescent="0.2">
      <c r="A6" s="1" t="s">
        <v>3</v>
      </c>
      <c r="B6" s="5">
        <v>936</v>
      </c>
      <c r="C6" s="5">
        <v>264</v>
      </c>
      <c r="D6" s="5">
        <v>813</v>
      </c>
      <c r="E6" s="5">
        <v>126</v>
      </c>
      <c r="F6" s="5">
        <v>10383</v>
      </c>
      <c r="G6" s="5">
        <f t="shared" si="0"/>
        <v>11319</v>
      </c>
      <c r="L6" s="1" t="s">
        <v>3</v>
      </c>
      <c r="M6" s="5">
        <v>3468</v>
      </c>
      <c r="N6" s="5">
        <v>1116</v>
      </c>
      <c r="O6" s="5">
        <v>2952</v>
      </c>
      <c r="P6" s="5">
        <v>516</v>
      </c>
      <c r="Q6" s="5">
        <v>36012</v>
      </c>
      <c r="R6" s="5">
        <f t="shared" si="1"/>
        <v>39480</v>
      </c>
    </row>
    <row r="7" spans="1:22" x14ac:dyDescent="0.2">
      <c r="A7" s="1" t="s">
        <v>4</v>
      </c>
      <c r="B7" s="5">
        <v>3252</v>
      </c>
      <c r="C7" s="5">
        <v>840</v>
      </c>
      <c r="D7" s="5">
        <v>3021</v>
      </c>
      <c r="E7" s="5">
        <v>441</v>
      </c>
      <c r="F7" s="5">
        <v>29217</v>
      </c>
      <c r="G7" s="5">
        <f t="shared" si="0"/>
        <v>32469</v>
      </c>
      <c r="L7" s="1" t="s">
        <v>4</v>
      </c>
      <c r="M7" s="5">
        <v>10866</v>
      </c>
      <c r="N7" s="5">
        <v>2937</v>
      </c>
      <c r="O7" s="5">
        <v>9831</v>
      </c>
      <c r="P7" s="5">
        <v>1461</v>
      </c>
      <c r="Q7" s="5">
        <v>96528</v>
      </c>
      <c r="R7" s="5">
        <f t="shared" si="1"/>
        <v>107394</v>
      </c>
    </row>
    <row r="8" spans="1:22" x14ac:dyDescent="0.2">
      <c r="A8" s="1" t="s">
        <v>5</v>
      </c>
      <c r="B8" s="5">
        <v>8328</v>
      </c>
      <c r="C8" s="5">
        <v>2106</v>
      </c>
      <c r="D8" s="5">
        <v>7794</v>
      </c>
      <c r="E8" s="5">
        <v>1095</v>
      </c>
      <c r="F8" s="5">
        <v>197181</v>
      </c>
      <c r="G8" s="5">
        <f t="shared" si="0"/>
        <v>205509</v>
      </c>
      <c r="L8" s="1" t="s">
        <v>5</v>
      </c>
      <c r="M8" s="5">
        <v>28956</v>
      </c>
      <c r="N8" s="5">
        <v>8358</v>
      </c>
      <c r="O8" s="5">
        <v>26766</v>
      </c>
      <c r="P8" s="5">
        <v>4179</v>
      </c>
      <c r="Q8" s="5">
        <v>685416</v>
      </c>
      <c r="R8" s="5">
        <f t="shared" si="1"/>
        <v>714372</v>
      </c>
    </row>
    <row r="9" spans="1:22" x14ac:dyDescent="0.2">
      <c r="A9" s="2" t="s">
        <v>6</v>
      </c>
      <c r="B9" s="6">
        <f>SUM(B4:B8)</f>
        <v>12819</v>
      </c>
      <c r="C9" s="6">
        <f>SUM(C4:C8)</f>
        <v>3336</v>
      </c>
      <c r="D9" s="6">
        <f>SUM(D4:D8)</f>
        <v>11853</v>
      </c>
      <c r="E9" s="6">
        <f>SUM(E4:E8)</f>
        <v>1704</v>
      </c>
      <c r="F9" s="6">
        <f>SUM(F4:F8)</f>
        <v>239103</v>
      </c>
      <c r="G9" s="6">
        <f t="shared" si="0"/>
        <v>251922</v>
      </c>
      <c r="L9" s="2" t="s">
        <v>6</v>
      </c>
      <c r="M9" s="6">
        <f>SUM(M4:M8)</f>
        <v>44448</v>
      </c>
      <c r="N9" s="6">
        <f>SUM(N4:N8)</f>
        <v>12957</v>
      </c>
      <c r="O9" s="6">
        <f>SUM(O4:O8)</f>
        <v>40419</v>
      </c>
      <c r="P9" s="6">
        <f>SUM(P4:P8)</f>
        <v>6405</v>
      </c>
      <c r="Q9" s="6">
        <f>SUM(Q4:Q8)</f>
        <v>826044</v>
      </c>
      <c r="R9" s="6">
        <f t="shared" si="1"/>
        <v>870492</v>
      </c>
    </row>
    <row r="10" spans="1:22" x14ac:dyDescent="0.2">
      <c r="A10" s="40" t="s">
        <v>28</v>
      </c>
      <c r="B10" s="25">
        <f>SUM(B4:B7)</f>
        <v>4491</v>
      </c>
      <c r="C10" s="25">
        <f>SUM(C4:C7)</f>
        <v>1230</v>
      </c>
      <c r="D10" s="25">
        <f>SUM(D4:D7)</f>
        <v>4059</v>
      </c>
      <c r="E10" s="25">
        <f>SUM(E4:E7)</f>
        <v>609</v>
      </c>
      <c r="F10" s="25">
        <f>SUM(F4:F7)</f>
        <v>41922</v>
      </c>
      <c r="G10" s="25">
        <f>B10+F10</f>
        <v>46413</v>
      </c>
      <c r="L10" s="40" t="s">
        <v>28</v>
      </c>
      <c r="M10" s="25">
        <f>SUM(M4:M7)</f>
        <v>15492</v>
      </c>
      <c r="N10" s="25">
        <f>SUM(N4:N7)</f>
        <v>4599</v>
      </c>
      <c r="O10" s="25">
        <f>SUM(O4:O7)</f>
        <v>13653</v>
      </c>
      <c r="P10" s="25">
        <f>SUM(P4:P7)</f>
        <v>2226</v>
      </c>
      <c r="Q10" s="25">
        <f>SUM(Q4:Q7)</f>
        <v>140628</v>
      </c>
      <c r="R10" s="25">
        <f>M10+Q10</f>
        <v>156120</v>
      </c>
    </row>
    <row r="12" spans="1:22" ht="75" x14ac:dyDescent="0.2">
      <c r="A12" s="64" t="s">
        <v>73</v>
      </c>
      <c r="B12" s="64" t="s">
        <v>77</v>
      </c>
      <c r="C12" s="64" t="s">
        <v>74</v>
      </c>
      <c r="D12" s="64" t="s">
        <v>75</v>
      </c>
      <c r="E12" s="64" t="s">
        <v>76</v>
      </c>
      <c r="F12" s="64" t="s">
        <v>11</v>
      </c>
      <c r="L12" s="64" t="s">
        <v>73</v>
      </c>
      <c r="M12" s="64" t="s">
        <v>77</v>
      </c>
      <c r="N12" s="64" t="s">
        <v>74</v>
      </c>
      <c r="O12" s="64" t="s">
        <v>75</v>
      </c>
      <c r="P12" s="64" t="s">
        <v>76</v>
      </c>
      <c r="Q12" s="64" t="s">
        <v>11</v>
      </c>
    </row>
    <row r="13" spans="1:22" x14ac:dyDescent="0.2">
      <c r="A13" s="1" t="s">
        <v>71</v>
      </c>
      <c r="B13" s="7">
        <f t="shared" ref="B13:F17" si="2">B4/B$9</f>
        <v>1.1935408378188626E-2</v>
      </c>
      <c r="C13" s="7">
        <f t="shared" si="2"/>
        <v>2.1582733812949641E-2</v>
      </c>
      <c r="D13" s="7">
        <f t="shared" si="2"/>
        <v>8.6054163502910664E-3</v>
      </c>
      <c r="E13" s="7">
        <f t="shared" si="2"/>
        <v>1.5845070422535211E-2</v>
      </c>
      <c r="F13" s="7">
        <f t="shared" si="2"/>
        <v>4.1655688134402333E-3</v>
      </c>
      <c r="L13" s="1" t="s">
        <v>71</v>
      </c>
      <c r="M13" s="7">
        <f t="shared" ref="M13:Q17" si="3">M4/M$9</f>
        <v>1.0866630669546436E-2</v>
      </c>
      <c r="N13" s="7">
        <f t="shared" si="3"/>
        <v>2.0606621903218339E-2</v>
      </c>
      <c r="O13" s="7">
        <f t="shared" si="3"/>
        <v>7.941809545015957E-3</v>
      </c>
      <c r="P13" s="7">
        <f t="shared" si="3"/>
        <v>1.873536299765808E-2</v>
      </c>
      <c r="Q13" s="7">
        <f t="shared" si="3"/>
        <v>3.5954501213010443E-3</v>
      </c>
    </row>
    <row r="14" spans="1:22" x14ac:dyDescent="0.2">
      <c r="A14" s="1" t="s">
        <v>2</v>
      </c>
      <c r="B14" s="7">
        <f t="shared" si="2"/>
        <v>1.1701380762930026E-2</v>
      </c>
      <c r="C14" s="7">
        <f t="shared" si="2"/>
        <v>1.618705035971223E-2</v>
      </c>
      <c r="D14" s="7">
        <f t="shared" si="2"/>
        <v>1.0377119716527461E-2</v>
      </c>
      <c r="E14" s="7">
        <f t="shared" si="2"/>
        <v>8.8028169014084511E-3</v>
      </c>
      <c r="F14" s="7">
        <f t="shared" si="2"/>
        <v>5.54572715524272E-3</v>
      </c>
      <c r="L14" s="1" t="s">
        <v>2</v>
      </c>
      <c r="M14" s="7">
        <f t="shared" si="3"/>
        <v>1.5186285097192224E-2</v>
      </c>
      <c r="N14" s="7">
        <f t="shared" si="3"/>
        <v>2.1532762213475342E-2</v>
      </c>
      <c r="O14" s="7">
        <f t="shared" si="3"/>
        <v>1.3582720997550656E-2</v>
      </c>
      <c r="P14" s="7">
        <f t="shared" si="3"/>
        <v>2.0140515222482436E-2</v>
      </c>
      <c r="Q14" s="7">
        <f t="shared" si="3"/>
        <v>6.1957958655955376E-3</v>
      </c>
    </row>
    <row r="15" spans="1:22" x14ac:dyDescent="0.2">
      <c r="A15" s="1" t="s">
        <v>3</v>
      </c>
      <c r="B15" s="7">
        <f t="shared" si="2"/>
        <v>7.3016615960683359E-2</v>
      </c>
      <c r="C15" s="7">
        <f t="shared" si="2"/>
        <v>7.9136690647482008E-2</v>
      </c>
      <c r="D15" s="7">
        <f t="shared" si="2"/>
        <v>6.8590230321437615E-2</v>
      </c>
      <c r="E15" s="7">
        <f t="shared" si="2"/>
        <v>7.3943661971830985E-2</v>
      </c>
      <c r="F15" s="7">
        <f t="shared" si="2"/>
        <v>4.3424800190712792E-2</v>
      </c>
      <c r="L15" s="1" t="s">
        <v>3</v>
      </c>
      <c r="M15" s="7">
        <f t="shared" si="3"/>
        <v>7.8023758099352053E-2</v>
      </c>
      <c r="N15" s="7">
        <f t="shared" si="3"/>
        <v>8.6131048853901368E-2</v>
      </c>
      <c r="O15" s="7">
        <f t="shared" si="3"/>
        <v>7.303495880650189E-2</v>
      </c>
      <c r="P15" s="7">
        <f t="shared" si="3"/>
        <v>8.0562060889929746E-2</v>
      </c>
      <c r="Q15" s="7">
        <f t="shared" si="3"/>
        <v>4.3595740662724987E-2</v>
      </c>
    </row>
    <row r="16" spans="1:22" x14ac:dyDescent="0.2">
      <c r="A16" s="1" t="s">
        <v>4</v>
      </c>
      <c r="B16" s="7">
        <f t="shared" si="2"/>
        <v>0.25368593494032293</v>
      </c>
      <c r="C16" s="7">
        <f t="shared" si="2"/>
        <v>0.25179856115107913</v>
      </c>
      <c r="D16" s="7">
        <f t="shared" si="2"/>
        <v>0.25487218425715008</v>
      </c>
      <c r="E16" s="7">
        <f t="shared" si="2"/>
        <v>0.25880281690140844</v>
      </c>
      <c r="F16" s="7">
        <f t="shared" si="2"/>
        <v>0.12219420082558563</v>
      </c>
      <c r="L16" s="1" t="s">
        <v>4</v>
      </c>
      <c r="M16" s="7">
        <f t="shared" si="3"/>
        <v>0.24446544276457882</v>
      </c>
      <c r="N16" s="7">
        <f t="shared" si="3"/>
        <v>0.22667284093540171</v>
      </c>
      <c r="O16" s="7">
        <f t="shared" si="3"/>
        <v>0.24322719513100274</v>
      </c>
      <c r="P16" s="7">
        <f t="shared" si="3"/>
        <v>0.22810304449648711</v>
      </c>
      <c r="Q16" s="7">
        <f t="shared" si="3"/>
        <v>0.11685576071008325</v>
      </c>
    </row>
    <row r="17" spans="1:22" x14ac:dyDescent="0.2">
      <c r="A17" s="1" t="s">
        <v>5</v>
      </c>
      <c r="B17" s="7">
        <f t="shared" si="2"/>
        <v>0.64966065995787503</v>
      </c>
      <c r="C17" s="7">
        <f t="shared" si="2"/>
        <v>0.63129496402877694</v>
      </c>
      <c r="D17" s="7">
        <f t="shared" si="2"/>
        <v>0.65755504935459375</v>
      </c>
      <c r="E17" s="7">
        <f t="shared" si="2"/>
        <v>0.64260563380281688</v>
      </c>
      <c r="F17" s="7">
        <f t="shared" si="2"/>
        <v>0.82466970301501863</v>
      </c>
      <c r="L17" s="1" t="s">
        <v>5</v>
      </c>
      <c r="M17" s="7">
        <f t="shared" si="3"/>
        <v>0.65145788336933041</v>
      </c>
      <c r="N17" s="7">
        <f t="shared" si="3"/>
        <v>0.64505672609400322</v>
      </c>
      <c r="O17" s="7">
        <f t="shared" si="3"/>
        <v>0.66221331551992879</v>
      </c>
      <c r="P17" s="7">
        <f t="shared" si="3"/>
        <v>0.65245901639344261</v>
      </c>
      <c r="Q17" s="7">
        <f t="shared" si="3"/>
        <v>0.82975725264029521</v>
      </c>
    </row>
    <row r="18" spans="1:22" ht="15" thickBot="1" x14ac:dyDescent="0.25">
      <c r="A18" s="2" t="s">
        <v>6</v>
      </c>
      <c r="B18" s="8">
        <f>SUM(B13:B17)</f>
        <v>1</v>
      </c>
      <c r="C18" s="8">
        <f t="shared" ref="C18:F18" si="4">SUM(C13:C17)</f>
        <v>1</v>
      </c>
      <c r="D18" s="8">
        <f t="shared" si="4"/>
        <v>1</v>
      </c>
      <c r="E18" s="8">
        <f t="shared" si="4"/>
        <v>1</v>
      </c>
      <c r="F18" s="8">
        <f t="shared" si="4"/>
        <v>1</v>
      </c>
      <c r="L18" s="2" t="s">
        <v>6</v>
      </c>
      <c r="M18" s="8">
        <f>SUM(M13:M17)</f>
        <v>1</v>
      </c>
      <c r="N18" s="8">
        <f t="shared" ref="N18:Q18" si="5">SUM(N13:N17)</f>
        <v>1</v>
      </c>
      <c r="O18" s="8">
        <f t="shared" si="5"/>
        <v>1</v>
      </c>
      <c r="P18" s="8">
        <f t="shared" si="5"/>
        <v>1</v>
      </c>
      <c r="Q18" s="8">
        <f t="shared" si="5"/>
        <v>1</v>
      </c>
    </row>
    <row r="19" spans="1:22" ht="15" thickBot="1" x14ac:dyDescent="0.25">
      <c r="A19" s="41" t="s">
        <v>49</v>
      </c>
      <c r="L19" s="41" t="s">
        <v>50</v>
      </c>
    </row>
    <row r="20" spans="1:22" ht="75" x14ac:dyDescent="0.2">
      <c r="A20" s="60" t="s">
        <v>73</v>
      </c>
      <c r="B20" s="61" t="s">
        <v>77</v>
      </c>
      <c r="C20" s="61" t="s">
        <v>74</v>
      </c>
      <c r="D20" s="61" t="s">
        <v>75</v>
      </c>
      <c r="E20" s="62" t="s">
        <v>76</v>
      </c>
      <c r="L20" s="60" t="s">
        <v>73</v>
      </c>
      <c r="M20" s="61" t="s">
        <v>77</v>
      </c>
      <c r="N20" s="61" t="s">
        <v>74</v>
      </c>
      <c r="O20" s="61" t="s">
        <v>75</v>
      </c>
      <c r="P20" s="62" t="s">
        <v>76</v>
      </c>
      <c r="U20" s="3" t="s">
        <v>32</v>
      </c>
    </row>
    <row r="21" spans="1:22" x14ac:dyDescent="0.2">
      <c r="A21" s="31" t="s">
        <v>71</v>
      </c>
      <c r="B21" s="32">
        <f t="shared" ref="B21:E25" si="6">B4/$G4</f>
        <v>0.13315926892950392</v>
      </c>
      <c r="C21" s="32">
        <f t="shared" si="6"/>
        <v>6.2663185378590072E-2</v>
      </c>
      <c r="D21" s="32">
        <f t="shared" si="6"/>
        <v>8.877284595300261E-2</v>
      </c>
      <c r="E21" s="33">
        <f t="shared" si="6"/>
        <v>2.3498694516971279E-2</v>
      </c>
      <c r="L21" s="31" t="s">
        <v>71</v>
      </c>
      <c r="M21" s="32">
        <f t="shared" ref="M21:P25" si="7">M4/$R4</f>
        <v>0.13987836663770634</v>
      </c>
      <c r="N21" s="32">
        <f t="shared" si="7"/>
        <v>7.7324066029539534E-2</v>
      </c>
      <c r="O21" s="32">
        <f t="shared" si="7"/>
        <v>9.2962641181581235E-2</v>
      </c>
      <c r="P21" s="33">
        <f t="shared" si="7"/>
        <v>3.4752389226759342E-2</v>
      </c>
      <c r="U21" s="22">
        <f>(M21/(1-M21))/(B21/(1-B21))</f>
        <v>1.0586650821944938</v>
      </c>
      <c r="V21" s="22">
        <f>(N21/(1-N21))/(C21/(1-C21))</f>
        <v>1.2535703075957316</v>
      </c>
    </row>
    <row r="22" spans="1:22" x14ac:dyDescent="0.2">
      <c r="A22" s="31" t="s">
        <v>2</v>
      </c>
      <c r="B22" s="32">
        <f t="shared" si="6"/>
        <v>0.1016260162601626</v>
      </c>
      <c r="C22" s="32">
        <f t="shared" si="6"/>
        <v>3.6585365853658534E-2</v>
      </c>
      <c r="D22" s="32">
        <f t="shared" si="6"/>
        <v>8.3333333333333329E-2</v>
      </c>
      <c r="E22" s="33">
        <f t="shared" si="6"/>
        <v>1.016260162601626E-2</v>
      </c>
      <c r="L22" s="31" t="s">
        <v>2</v>
      </c>
      <c r="M22" s="32">
        <f t="shared" si="7"/>
        <v>0.11651993785603314</v>
      </c>
      <c r="N22" s="32">
        <f t="shared" si="7"/>
        <v>4.8161574313827032E-2</v>
      </c>
      <c r="O22" s="32">
        <f t="shared" si="7"/>
        <v>9.476954945624029E-2</v>
      </c>
      <c r="P22" s="33">
        <f t="shared" si="7"/>
        <v>2.2268254790264112E-2</v>
      </c>
      <c r="U22" s="22">
        <f t="shared" ref="U22:V27" si="8">(M22/(1-M22))/(B22/(1-B22))</f>
        <v>1.1658851113716295</v>
      </c>
      <c r="V22" s="22">
        <f t="shared" si="8"/>
        <v>1.3324265505984767</v>
      </c>
    </row>
    <row r="23" spans="1:22" x14ac:dyDescent="0.2">
      <c r="A23" s="31" t="s">
        <v>3</v>
      </c>
      <c r="B23" s="32">
        <f t="shared" si="6"/>
        <v>8.2692817386694942E-2</v>
      </c>
      <c r="C23" s="32">
        <f t="shared" si="6"/>
        <v>2.3323615160349854E-2</v>
      </c>
      <c r="D23" s="32">
        <f t="shared" si="6"/>
        <v>7.1826133050622853E-2</v>
      </c>
      <c r="E23" s="33">
        <f t="shared" si="6"/>
        <v>1.1131725417439703E-2</v>
      </c>
      <c r="L23" s="31" t="s">
        <v>3</v>
      </c>
      <c r="M23" s="32">
        <f t="shared" si="7"/>
        <v>8.7841945288753803E-2</v>
      </c>
      <c r="N23" s="32">
        <f t="shared" si="7"/>
        <v>2.8267477203647418E-2</v>
      </c>
      <c r="O23" s="32">
        <f t="shared" si="7"/>
        <v>7.4772036474164139E-2</v>
      </c>
      <c r="P23" s="33">
        <f t="shared" si="7"/>
        <v>1.3069908814589666E-2</v>
      </c>
      <c r="U23" s="22">
        <f t="shared" si="8"/>
        <v>1.0682646382829655</v>
      </c>
      <c r="V23" s="22">
        <f t="shared" si="8"/>
        <v>1.2181341883015326</v>
      </c>
    </row>
    <row r="24" spans="1:22" x14ac:dyDescent="0.2">
      <c r="A24" s="31" t="s">
        <v>4</v>
      </c>
      <c r="B24" s="32">
        <f t="shared" si="6"/>
        <v>0.1001570729003049</v>
      </c>
      <c r="C24" s="32">
        <f t="shared" si="6"/>
        <v>2.587083063845514E-2</v>
      </c>
      <c r="D24" s="32">
        <f t="shared" si="6"/>
        <v>9.3042594474729748E-2</v>
      </c>
      <c r="E24" s="33">
        <f t="shared" si="6"/>
        <v>1.3582186085188949E-2</v>
      </c>
      <c r="L24" s="31" t="s">
        <v>4</v>
      </c>
      <c r="M24" s="32">
        <f t="shared" si="7"/>
        <v>0.10117883680652551</v>
      </c>
      <c r="N24" s="32">
        <f t="shared" si="7"/>
        <v>2.734789653053243E-2</v>
      </c>
      <c r="O24" s="32">
        <f t="shared" si="7"/>
        <v>9.1541426895357283E-2</v>
      </c>
      <c r="P24" s="33">
        <f t="shared" si="7"/>
        <v>1.3604111961562098E-2</v>
      </c>
      <c r="U24" s="22">
        <f t="shared" si="8"/>
        <v>1.0113499943117283</v>
      </c>
      <c r="V24" s="22">
        <f t="shared" si="8"/>
        <v>1.0586991708139644</v>
      </c>
    </row>
    <row r="25" spans="1:22" x14ac:dyDescent="0.2">
      <c r="A25" s="31" t="s">
        <v>5</v>
      </c>
      <c r="B25" s="32">
        <f t="shared" si="6"/>
        <v>4.05237726814884E-2</v>
      </c>
      <c r="C25" s="32">
        <f t="shared" si="6"/>
        <v>1.0247726376946995E-2</v>
      </c>
      <c r="D25" s="32">
        <f t="shared" si="6"/>
        <v>3.7925346335197001E-2</v>
      </c>
      <c r="E25" s="33">
        <f t="shared" si="6"/>
        <v>5.3282337999795626E-3</v>
      </c>
      <c r="L25" s="31" t="s">
        <v>5</v>
      </c>
      <c r="M25" s="32">
        <f t="shared" si="7"/>
        <v>4.0533503552770828E-2</v>
      </c>
      <c r="N25" s="32">
        <f t="shared" si="7"/>
        <v>1.1699786665770776E-2</v>
      </c>
      <c r="O25" s="32">
        <f t="shared" si="7"/>
        <v>3.7467873880835195E-2</v>
      </c>
      <c r="P25" s="33">
        <f t="shared" si="7"/>
        <v>5.8498933328853878E-3</v>
      </c>
      <c r="U25" s="22">
        <f t="shared" si="8"/>
        <v>1.0002502718725874</v>
      </c>
      <c r="V25" s="22">
        <f t="shared" si="8"/>
        <v>1.1433732858109711</v>
      </c>
    </row>
    <row r="26" spans="1:22" x14ac:dyDescent="0.2">
      <c r="A26" s="31" t="s">
        <v>28</v>
      </c>
      <c r="B26" s="32">
        <f>SUM(B4:B7)/SUM($G4:$G7)</f>
        <v>9.6761683149117705E-2</v>
      </c>
      <c r="C26" s="32">
        <f>SUM(C4:C7)/SUM($G4:$G7)</f>
        <v>2.6501195785663498E-2</v>
      </c>
      <c r="D26" s="32">
        <f>SUM(D4:D7)/SUM($G4:$G7)</f>
        <v>8.7453946092689555E-2</v>
      </c>
      <c r="E26" s="33">
        <f>SUM(E4:E7)/SUM($G4:$G7)</f>
        <v>1.3121323767048025E-2</v>
      </c>
      <c r="L26" s="31" t="s">
        <v>28</v>
      </c>
      <c r="M26" s="32">
        <f>SUM(M4:M7)/SUM($R4:$R7)</f>
        <v>9.923136049192928E-2</v>
      </c>
      <c r="N26" s="32">
        <f>SUM(N4:N7)/SUM($R4:$R7)</f>
        <v>2.9458109146810147E-2</v>
      </c>
      <c r="O26" s="32">
        <f>SUM(O4:O7)/SUM($R4:$R7)</f>
        <v>8.7451960030745582E-2</v>
      </c>
      <c r="P26" s="33">
        <f>SUM(P4:P7)/SUM($R4:$R7)</f>
        <v>1.425826287471176E-2</v>
      </c>
      <c r="U26" s="22">
        <f>(M26/(1-M26))/(B26/(1-B26))</f>
        <v>1.0283350214380462</v>
      </c>
      <c r="V26" s="22">
        <f t="shared" si="8"/>
        <v>1.1149631999814564</v>
      </c>
    </row>
    <row r="27" spans="1:22" ht="15" thickBot="1" x14ac:dyDescent="0.25">
      <c r="A27" s="34" t="s">
        <v>29</v>
      </c>
      <c r="B27" s="35">
        <f>B9/$G9</f>
        <v>5.088479767547098E-2</v>
      </c>
      <c r="C27" s="35">
        <f>C9/$G9</f>
        <v>1.324219401243242E-2</v>
      </c>
      <c r="D27" s="35">
        <f>D9/$G9</f>
        <v>4.7050277466834975E-2</v>
      </c>
      <c r="E27" s="36">
        <f>E9/$G9</f>
        <v>6.7639983804510919E-3</v>
      </c>
      <c r="L27" s="34" t="s">
        <v>29</v>
      </c>
      <c r="M27" s="35">
        <f>M9/$R9</f>
        <v>5.1060779421292786E-2</v>
      </c>
      <c r="N27" s="35">
        <f>N9/$R9</f>
        <v>1.4884685901765898E-2</v>
      </c>
      <c r="O27" s="35">
        <f>O9/$R9</f>
        <v>4.6432362388166691E-2</v>
      </c>
      <c r="P27" s="36">
        <f>P9/$R9</f>
        <v>7.3579079417157196E-3</v>
      </c>
      <c r="U27" s="22">
        <f>(M27/(1-M27))/(B27/(1-B27))</f>
        <v>1.0036445270078602</v>
      </c>
      <c r="V27" s="22">
        <f t="shared" si="8"/>
        <v>1.1259088382532618</v>
      </c>
    </row>
  </sheetData>
  <conditionalFormatting sqref="B13:E17">
    <cfRule type="colorScale" priority="14">
      <colorScale>
        <cfvo type="min"/>
        <cfvo type="max"/>
        <color rgb="FFFCFCFF"/>
        <color rgb="FF63BE7B"/>
      </colorScale>
    </cfRule>
  </conditionalFormatting>
  <conditionalFormatting sqref="F13:F17">
    <cfRule type="colorScale" priority="13">
      <colorScale>
        <cfvo type="min"/>
        <cfvo type="max"/>
        <color rgb="FFFCFCFF"/>
        <color rgb="FF63BE7B"/>
      </colorScale>
    </cfRule>
  </conditionalFormatting>
  <conditionalFormatting sqref="M13:P17">
    <cfRule type="colorScale" priority="12">
      <colorScale>
        <cfvo type="min"/>
        <cfvo type="max"/>
        <color rgb="FFFCFCFF"/>
        <color rgb="FF63BE7B"/>
      </colorScale>
    </cfRule>
  </conditionalFormatting>
  <conditionalFormatting sqref="Q13:Q17">
    <cfRule type="colorScale" priority="11">
      <colorScale>
        <cfvo type="min"/>
        <cfvo type="max"/>
        <color rgb="FFFCFCFF"/>
        <color rgb="FF63BE7B"/>
      </colorScale>
    </cfRule>
  </conditionalFormatting>
  <conditionalFormatting sqref="N21:N25">
    <cfRule type="colorScale" priority="10">
      <colorScale>
        <cfvo type="min"/>
        <cfvo type="max"/>
        <color rgb="FFFCFCFF"/>
        <color rgb="FF63BE7B"/>
      </colorScale>
    </cfRule>
  </conditionalFormatting>
  <conditionalFormatting sqref="O21:O25">
    <cfRule type="colorScale" priority="9">
      <colorScale>
        <cfvo type="min"/>
        <cfvo type="max"/>
        <color rgb="FFFCFCFF"/>
        <color rgb="FF63BE7B"/>
      </colorScale>
    </cfRule>
  </conditionalFormatting>
  <conditionalFormatting sqref="P21:P25">
    <cfRule type="colorScale" priority="8">
      <colorScale>
        <cfvo type="min"/>
        <cfvo type="max"/>
        <color rgb="FFFCFCFF"/>
        <color rgb="FF63BE7B"/>
      </colorScale>
    </cfRule>
  </conditionalFormatting>
  <conditionalFormatting sqref="M26:P26">
    <cfRule type="colorScale" priority="7">
      <colorScale>
        <cfvo type="min"/>
        <cfvo type="max"/>
        <color rgb="FFFCFCFF"/>
        <color rgb="FF63BE7B"/>
      </colorScale>
    </cfRule>
  </conditionalFormatting>
  <conditionalFormatting sqref="M27:P27">
    <cfRule type="colorScale" priority="6">
      <colorScale>
        <cfvo type="min"/>
        <cfvo type="max"/>
        <color rgb="FFFCFCFF"/>
        <color rgb="FF63BE7B"/>
      </colorScale>
    </cfRule>
  </conditionalFormatting>
  <conditionalFormatting sqref="C21:C25">
    <cfRule type="colorScale" priority="5">
      <colorScale>
        <cfvo type="min"/>
        <cfvo type="max"/>
        <color rgb="FFFCFCFF"/>
        <color rgb="FF63BE7B"/>
      </colorScale>
    </cfRule>
  </conditionalFormatting>
  <conditionalFormatting sqref="D21:D25">
    <cfRule type="colorScale" priority="4">
      <colorScale>
        <cfvo type="min"/>
        <cfvo type="max"/>
        <color rgb="FFFCFCFF"/>
        <color rgb="FF63BE7B"/>
      </colorScale>
    </cfRule>
  </conditionalFormatting>
  <conditionalFormatting sqref="E21:E25">
    <cfRule type="colorScale" priority="3">
      <colorScale>
        <cfvo type="min"/>
        <cfvo type="max"/>
        <color rgb="FFFCFCFF"/>
        <color rgb="FF63BE7B"/>
      </colorScale>
    </cfRule>
  </conditionalFormatting>
  <conditionalFormatting sqref="B26:E26">
    <cfRule type="colorScale" priority="2">
      <colorScale>
        <cfvo type="min"/>
        <cfvo type="max"/>
        <color rgb="FFFCFCFF"/>
        <color rgb="FF63BE7B"/>
      </colorScale>
    </cfRule>
  </conditionalFormatting>
  <conditionalFormatting sqref="B27:E27">
    <cfRule type="colorScale" priority="1">
      <colorScale>
        <cfvo type="min"/>
        <cfvo type="max"/>
        <color rgb="FFFCFCFF"/>
        <color rgb="FF63BE7B"/>
      </colorScale>
    </cfRule>
  </conditionalFormatting>
  <conditionalFormatting sqref="M21:P27">
    <cfRule type="colorScale" priority="15">
      <colorScale>
        <cfvo type="min"/>
        <cfvo type="max"/>
        <color rgb="FFFCFCFF"/>
        <color rgb="FF63BE7B"/>
      </colorScale>
    </cfRule>
  </conditionalFormatting>
  <conditionalFormatting sqref="B21:E27">
    <cfRule type="colorScale" priority="16">
      <colorScale>
        <cfvo type="min"/>
        <cfvo type="max"/>
        <color rgb="FFFCFCFF"/>
        <color rgb="FF63BE7B"/>
      </colorScale>
    </cfRule>
  </conditionalFormatting>
  <conditionalFormatting sqref="U21:V27">
    <cfRule type="colorScale" priority="17">
      <colorScale>
        <cfvo type="min"/>
        <cfvo type="max"/>
        <color rgb="FFFCFCFF"/>
        <color rgb="FF63BE7B"/>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F6134-C170-544A-9BE2-E0AFC3FFD129}">
  <sheetPr>
    <tabColor theme="5" tint="0.39997558519241921"/>
  </sheetPr>
  <dimension ref="A1"/>
  <sheetViews>
    <sheetView workbookViewId="0">
      <selection activeCell="I17" sqref="I17"/>
    </sheetView>
  </sheetViews>
  <sheetFormatPr baseColWidth="10" defaultColWidth="8.83203125" defaultRowHeight="1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Label xmlns="d5e8a0de-4767-4177-8312-dc4f1d4290de" xsi:nil="true"/>
    <DocumentType xmlns="17b29ad0-6390-4bb2-bc69-82dd38087199" xsi:nil="true"/>
    <MaoriData xmlns="0be60d48-bcbb-494f-a004-e84215ca5aa0">No</MaoriData>
    <Activity xmlns="17b29ad0-6390-4bb2-bc69-82dd38087199">evidence</Activity>
    <de6c2e50564c46c4bb921ba80da8a789 xmlns="d5e8a0de-4767-4177-8312-dc4f1d4290de">
      <Terms xmlns="http://schemas.microsoft.com/office/infopath/2007/PartnerControls">
        <TermInfo xmlns="http://schemas.microsoft.com/office/infopath/2007/PartnerControls">
          <TermName xmlns="http://schemas.microsoft.com/office/infopath/2007/PartnerControls">2021/2022</TermName>
          <TermId xmlns="http://schemas.microsoft.com/office/infopath/2007/PartnerControls">14bf073b-7be2-4419-9426-7cf9c44c7b87</TermId>
        </TermInfo>
      </Terms>
    </de6c2e50564c46c4bb921ba80da8a789>
    <IwiAffiliation xmlns="0be60d48-bcbb-494f-a004-e84215ca5aa0" xsi:nil="true"/>
    <HasValue xmlns="0be60d48-bcbb-494f-a004-e84215ca5aa0">No</HasValue>
    <TaxCatchAll xmlns="d5e8a0de-4767-4177-8312-dc4f1d4290de">
      <Value>2</Value>
    </TaxCatchAll>
    <Function xmlns="17b29ad0-6390-4bb2-bc69-82dd38087199" xsi:nil="true"/>
    <Region xmlns="17b29ad0-6390-4bb2-bc69-82dd38087199" xsi:nil="true"/>
    <_dlc_DocId xmlns="0be60d48-bcbb-494f-a004-e84215ca5aa0">DOCS-754849657-20539</_dlc_DocId>
    <_dlc_DocIdUrl xmlns="0be60d48-bcbb-494f-a004-e84215ca5aa0">
      <Url>https://orangatamarikigovtnz.sharepoint.com/sites/POS-EvidenceCentre/_layouts/15/DocIdRedir.aspx?ID=DOCS-754849657-20539</Url>
      <Description>DOCS-754849657-20539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Site Document" ma:contentTypeID="0x0101002C336AC5FAFE8F42BBE23724DA1C3F21005EE56C74198E8848959DF4E8CA30692E0008AA8E5EC5040B429BAD4ABB49B0538F" ma:contentTypeVersion="52" ma:contentTypeDescription="The default content type for document libraries." ma:contentTypeScope="" ma:versionID="9baa6af2a419e3f1baa2ef9e00b301c5">
  <xsd:schema xmlns:xsd="http://www.w3.org/2001/XMLSchema" xmlns:xs="http://www.w3.org/2001/XMLSchema" xmlns:p="http://schemas.microsoft.com/office/2006/metadata/properties" xmlns:ns2="d5e8a0de-4767-4177-8312-dc4f1d4290de" xmlns:ns3="17b29ad0-6390-4bb2-bc69-82dd38087199" xmlns:ns4="0be60d48-bcbb-494f-a004-e84215ca5aa0" xmlns:ns5="6aff565a-480a-459f-adff-da2441b6d396" targetNamespace="http://schemas.microsoft.com/office/2006/metadata/properties" ma:root="true" ma:fieldsID="f595e123fcd4521c2e9c4b088aadfaf2" ns2:_="" ns3:_="" ns4:_="" ns5:_="">
    <xsd:import namespace="d5e8a0de-4767-4177-8312-dc4f1d4290de"/>
    <xsd:import namespace="17b29ad0-6390-4bb2-bc69-82dd38087199"/>
    <xsd:import namespace="0be60d48-bcbb-494f-a004-e84215ca5aa0"/>
    <xsd:import namespace="6aff565a-480a-459f-adff-da2441b6d396"/>
    <xsd:element name="properties">
      <xsd:complexType>
        <xsd:sequence>
          <xsd:element name="documentManagement">
            <xsd:complexType>
              <xsd:all>
                <xsd:element ref="ns2:de6c2e50564c46c4bb921ba80da8a789" minOccurs="0"/>
                <xsd:element ref="ns2:TaxCatchAll" minOccurs="0"/>
                <xsd:element ref="ns2:TaxCatchAllLabel" minOccurs="0"/>
                <xsd:element ref="ns3:Region" minOccurs="0"/>
                <xsd:element ref="ns3:DocumentType" minOccurs="0"/>
                <xsd:element ref="ns4:IwiAffiliation" minOccurs="0"/>
                <xsd:element ref="ns4:HasValue" minOccurs="0"/>
                <xsd:element ref="ns4:MaoriData" minOccurs="0"/>
                <xsd:element ref="ns5:MediaServiceMetadata" minOccurs="0"/>
                <xsd:element ref="ns5:MediaServiceFastMetadata" minOccurs="0"/>
                <xsd:element ref="ns5:MediaServiceAutoKeyPoints" minOccurs="0"/>
                <xsd:element ref="ns5:MediaServiceDateTaken" minOccurs="0"/>
                <xsd:element ref="ns5:MediaServiceAutoTags" minOccurs="0"/>
                <xsd:element ref="ns5:MediaServiceOCR" minOccurs="0"/>
                <xsd:element ref="ns5:MediaServiceGenerationTime" minOccurs="0"/>
                <xsd:element ref="ns5:MediaServiceEventHashCode" minOccurs="0"/>
                <xsd:element ref="ns4:SharedWithUsers" minOccurs="0"/>
                <xsd:element ref="ns4:SharedWithDetails" minOccurs="0"/>
                <xsd:element ref="ns5:MediaLengthInSeconds" minOccurs="0"/>
                <xsd:element ref="ns3:Function" minOccurs="0"/>
                <xsd:element ref="ns3:Activity"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e8a0de-4767-4177-8312-dc4f1d4290de" elementFormDefault="qualified">
    <xsd:import namespace="http://schemas.microsoft.com/office/2006/documentManagement/types"/>
    <xsd:import namespace="http://schemas.microsoft.com/office/infopath/2007/PartnerControls"/>
    <xsd:element name="de6c2e50564c46c4bb921ba80da8a789" ma:index="8" nillable="true" ma:taxonomy="true" ma:internalName="de6c2e50564c46c4bb921ba80da8a789" ma:taxonomyFieldName="FinancialYear" ma:displayName="Financial Year" ma:readOnly="false" ma:default="2;#2021/2022|14bf073b-7be2-4419-9426-7cf9c44c7b87" ma:fieldId="{de6c2e50-564c-46c4-bb92-1ba80da8a789}" ma:sspId="43784519-933c-43c5-b045-0c289ae91e3f" ma:termSetId="47490bcb-0856-4058-be93-27c8ee3e0f6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b55a492-b10a-4f91-bdfa-1493bfccf835}" ma:internalName="TaxCatchAll" ma:readOnly="false" ma:showField="CatchAllData" ma:web="0be60d48-bcbb-494f-a004-e84215ca5a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b55a492-b10a-4f91-bdfa-1493bfccf835}" ma:internalName="TaxCatchAllLabel" ma:readOnly="false" ma:showField="CatchAllDataLabel" ma:web="0be60d48-bcbb-494f-a004-e84215ca5a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7b29ad0-6390-4bb2-bc69-82dd38087199" elementFormDefault="qualified">
    <xsd:import namespace="http://schemas.microsoft.com/office/2006/documentManagement/types"/>
    <xsd:import namespace="http://schemas.microsoft.com/office/infopath/2007/PartnerControls"/>
    <xsd:element name="Region" ma:index="12" nillable="true" ma:displayName="Region" ma:format="Dropdown" ma:hidden="true" ma:internalName="Region" ma:readOnly="false">
      <xsd:simpleType>
        <xsd:restriction base="dms:Choice">
          <xsd:enumeration value="Te Tai Tokerau"/>
          <xsd:enumeration value="National Office"/>
          <xsd:enumeration value="Auckland"/>
          <xsd:enumeration value="Central North Island"/>
          <xsd:enumeration value="Lower North Island"/>
          <xsd:enumeration value="Wellington &amp; Upper South"/>
          <xsd:enumeration value="Lower South Island"/>
        </xsd:restriction>
      </xsd:simpleType>
    </xsd:element>
    <xsd:element name="DocumentType" ma:index="13" nillable="true" ma:displayName="Document Type" ma:format="Dropdown" ma:hidden="true" ma:internalName="DocumentType" ma:readOnly="false">
      <xsd:simpleType>
        <xsd:restriction base="dms:Choice">
          <xsd:enumeration value="APPLICATION, Certificate, Consent related"/>
          <xsd:enumeration value="CONTRACT, Variation, Agreement"/>
          <xsd:enumeration value="CORRESPONDENCE"/>
          <xsd:enumeration value="DRAWING, Plan, Map, Title"/>
          <xsd:enumeration value="EMPLOYMENT related"/>
          <xsd:enumeration value="FINANCIAL related"/>
          <xsd:enumeration value="KNOWLEDGE article"/>
          <xsd:enumeration value="MEETING related"/>
          <xsd:enumeration value="MEMO, Filenote, Email"/>
          <xsd:enumeration value="MINISTERIAL Request or Question"/>
          <xsd:enumeration value="MODEL, Calculation, Working"/>
          <xsd:enumeration value="PHOTO, Image or Multi-media"/>
          <xsd:enumeration value="PRESENTATION"/>
          <xsd:enumeration value="PUBLICATION material"/>
          <xsd:enumeration value="PURCHASING related"/>
          <xsd:enumeration value="QUESTION, Request, OIA"/>
          <xsd:enumeration value="REGISTER"/>
          <xsd:enumeration value="REPORT, Planning related"/>
          <xsd:enumeration value="RULES, Policy, Law, Procedure"/>
          <xsd:enumeration value="SERVICE REQUEST related"/>
          <xsd:enumeration value="SPECIFICATION or Standard"/>
          <xsd:enumeration value="SUBMISSION, Application, Supporting material"/>
          <xsd:enumeration value="SUPPLIER PRODUCT Info"/>
          <xsd:enumeration value="TEMPLATE, Checklist or Form"/>
          <xsd:enumeration value="THIRD-PARTY Reference material"/>
        </xsd:restriction>
      </xsd:simpleType>
    </xsd:element>
    <xsd:element name="Function" ma:index="28" nillable="true" ma:displayName="Function" ma:format="Dropdown" ma:hidden="true" ma:internalName="Function" ma:readOnly="false">
      <xsd:simpleType>
        <xsd:restriction base="dms:Choice">
          <xsd:enumeration value="Communications"/>
          <xsd:enumeration value="Corporate Services"/>
          <xsd:enumeration value="Finance"/>
          <xsd:enumeration value="Governance"/>
          <xsd:enumeration value="Health and Safety"/>
          <xsd:enumeration value="Information Management"/>
          <xsd:enumeration value="Information Technology"/>
          <xsd:enumeration value="Legal"/>
          <xsd:enumeration value="Marketing"/>
          <xsd:enumeration value="People and Culture"/>
          <xsd:enumeration value="Performance and Monitoring"/>
          <xsd:enumeration value="Policy"/>
          <xsd:enumeration value="Projects"/>
          <xsd:enumeration value="Resources"/>
          <xsd:enumeration value="Strategic Direction"/>
        </xsd:restriction>
      </xsd:simpleType>
    </xsd:element>
    <xsd:element name="Activity" ma:index="29" nillable="true" ma:displayName="Activity" ma:default="evidence" ma:internalName="Activit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e60d48-bcbb-494f-a004-e84215ca5aa0" elementFormDefault="qualified">
    <xsd:import namespace="http://schemas.microsoft.com/office/2006/documentManagement/types"/>
    <xsd:import namespace="http://schemas.microsoft.com/office/infopath/2007/PartnerControls"/>
    <xsd:element name="IwiAffiliation" ma:index="14" nillable="true" ma:displayName="Iwi Affiliation" ma:hidden="true" ma:internalName="IwiAffiliation" ma:readOnly="false">
      <xsd:simpleType>
        <xsd:restriction base="dms:Text">
          <xsd:maxLength value="255"/>
        </xsd:restriction>
      </xsd:simpleType>
    </xsd:element>
    <xsd:element name="HasValue" ma:index="15" nillable="true" ma:displayName="Has Value?" ma:default="No" ma:format="RadioButtons" ma:hidden="true" ma:internalName="HasValue" ma:readOnly="false">
      <xsd:simpleType>
        <xsd:restriction base="dms:Choice">
          <xsd:enumeration value="Yes"/>
          <xsd:enumeration value="No"/>
        </xsd:restriction>
      </xsd:simpleType>
    </xsd:element>
    <xsd:element name="MaoriData" ma:index="16" nillable="true" ma:displayName="Maori Data" ma:default="No" ma:format="RadioButtons" ma:internalName="MaoriData" ma:readOnly="false">
      <xsd:simpleType>
        <xsd:restriction base="dms:Choice">
          <xsd:enumeration value="Yes"/>
          <xsd:enumeration value="No"/>
        </xsd:restriction>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_dlc_DocId" ma:index="30" nillable="true" ma:displayName="Document ID Value" ma:description="The value of the document ID assigned to this item." ma:internalName="_dlc_DocId" ma:readOnly="true">
      <xsd:simpleType>
        <xsd:restriction base="dms:Text"/>
      </xsd:simpleType>
    </xsd:element>
    <xsd:element name="_dlc_DocIdUrl" ma:index="3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ff565a-480a-459f-adff-da2441b6d396"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DateTaken" ma:index="20" nillable="true" ma:displayName="MediaServiceDateTaken" ma:hidden="true" ma:internalName="MediaServiceDateTaken"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43784519-933c-43c5-b045-0c289ae91e3f" ContentTypeId="0x0101002C336AC5FAFE8F42BBE23724DA1C3F21" PreviousValue="false"/>
</file>

<file path=customXml/itemProps1.xml><?xml version="1.0" encoding="utf-8"?>
<ds:datastoreItem xmlns:ds="http://schemas.openxmlformats.org/officeDocument/2006/customXml" ds:itemID="{9FE0B8A8-27B7-4CAD-A2C0-C45B1F8B2D97}">
  <ds:schemaRefs>
    <ds:schemaRef ds:uri="http://schemas.microsoft.com/sharepoint/events"/>
  </ds:schemaRefs>
</ds:datastoreItem>
</file>

<file path=customXml/itemProps2.xml><?xml version="1.0" encoding="utf-8"?>
<ds:datastoreItem xmlns:ds="http://schemas.openxmlformats.org/officeDocument/2006/customXml" ds:itemID="{D6F97EFF-3703-4BA5-B2EE-83C208E47713}">
  <ds:schemaRefs>
    <ds:schemaRef ds:uri="http://schemas.microsoft.com/sharepoint/v3/contenttype/forms"/>
  </ds:schemaRefs>
</ds:datastoreItem>
</file>

<file path=customXml/itemProps3.xml><?xml version="1.0" encoding="utf-8"?>
<ds:datastoreItem xmlns:ds="http://schemas.openxmlformats.org/officeDocument/2006/customXml" ds:itemID="{E81340B5-B186-40E0-A320-7BB763B7E7A0}">
  <ds:schemaRefs>
    <ds:schemaRef ds:uri="http://schemas.microsoft.com/office/2006/metadata/properties"/>
    <ds:schemaRef ds:uri="http://schemas.microsoft.com/office/infopath/2007/PartnerControls"/>
    <ds:schemaRef ds:uri="d5e8a0de-4767-4177-8312-dc4f1d4290de"/>
    <ds:schemaRef ds:uri="17b29ad0-6390-4bb2-bc69-82dd38087199"/>
    <ds:schemaRef ds:uri="0be60d48-bcbb-494f-a004-e84215ca5aa0"/>
  </ds:schemaRefs>
</ds:datastoreItem>
</file>

<file path=customXml/itemProps4.xml><?xml version="1.0" encoding="utf-8"?>
<ds:datastoreItem xmlns:ds="http://schemas.openxmlformats.org/officeDocument/2006/customXml" ds:itemID="{7D353AB8-0110-4CF4-A08B-382EC14261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e8a0de-4767-4177-8312-dc4f1d4290de"/>
    <ds:schemaRef ds:uri="17b29ad0-6390-4bb2-bc69-82dd38087199"/>
    <ds:schemaRef ds:uri="0be60d48-bcbb-494f-a004-e84215ca5aa0"/>
    <ds:schemaRef ds:uri="6aff565a-480a-459f-adff-da2441b6d3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859919E-2CAB-4A74-9CE8-E1E0C15CCC0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25</vt:i4>
      </vt:variant>
    </vt:vector>
  </HeadingPairs>
  <TitlesOfParts>
    <vt:vector size="25" baseType="lpstr">
      <vt:lpstr>Disclaimers</vt:lpstr>
      <vt:lpstr>Appendix 2 &gt;&gt;</vt:lpstr>
      <vt:lpstr>Table 1 - Overall 0-17</vt:lpstr>
      <vt:lpstr>Table 2 - Overall 18+</vt:lpstr>
      <vt:lpstr>Tables 3-5 - Age</vt:lpstr>
      <vt:lpstr>Tables 6-7 - Gender</vt:lpstr>
      <vt:lpstr>Tables 8-10 - Ethnicity</vt:lpstr>
      <vt:lpstr>Tables 11-12 - UrbanRegionRural</vt:lpstr>
      <vt:lpstr>Appendix 3&gt;&gt;</vt:lpstr>
      <vt:lpstr>Tables 13-14 - Age</vt:lpstr>
      <vt:lpstr>Tables 15-16 - Gender</vt:lpstr>
      <vt:lpstr>Tables 17-19 - Ethnicity</vt:lpstr>
      <vt:lpstr>Tables 20-21 - UrbanRegionRural</vt:lpstr>
      <vt:lpstr>Figure 18 - OT DSS split</vt:lpstr>
      <vt:lpstr>Appendix 4 &gt;&gt;</vt:lpstr>
      <vt:lpstr>Tables 22-24 - DSS summary</vt:lpstr>
      <vt:lpstr>Tables 25-27 - DSS age</vt:lpstr>
      <vt:lpstr>Tables 28-29 - DSS gender</vt:lpstr>
      <vt:lpstr>Tables 30-32 - DSS ethnicity</vt:lpstr>
      <vt:lpstr>Tables 33-34 - DSS UrbanRegionR</vt:lpstr>
      <vt:lpstr>Appendix 5 - Principal disab</vt:lpstr>
      <vt:lpstr>Appendix 6&gt;&gt;</vt:lpstr>
      <vt:lpstr>Tables 44-46 - Lifetime DSS</vt:lpstr>
      <vt:lpstr>Other&gt;&gt;</vt:lpstr>
      <vt:lpstr>Figure 1</vt:lpstr>
    </vt:vector>
  </TitlesOfParts>
  <Company>Fujitsu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Holliday - ext</dc:creator>
  <cp:lastModifiedBy>Microsoft Office User</cp:lastModifiedBy>
  <dcterms:created xsi:type="dcterms:W3CDTF">2019-12-18T03:42:58Z</dcterms:created>
  <dcterms:modified xsi:type="dcterms:W3CDTF">2021-11-23T13:31:14Z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0x0101002C336AC5FAFE8F42BBE23724DA1C3F21005EE56C74198E8848959DF4E8CA30692E0008AA8E5EC5040B429BAD4ABB49B0538F</vt:lpwstr>
  </property>
  <property fmtid="{D5CDD505-2E9C-101B-9397-08002B2CF9AE}" pid="3" name="FinancialYear">
    <vt:lpwstr>2;#2021/2022|14bf073b-7be2-4419-9426-7cf9c44c7b87</vt:lpwstr>
  </property>
  <property fmtid="{D5CDD505-2E9C-101B-9397-08002B2CF9AE}" pid="4" name="_dlc_DocIdItemGuid">
    <vt:lpwstr>e440a160-a695-4c60-a059-3da6ec86a467</vt:lpwstr>
  </property>
  <property fmtid="{D5CDD505-2E9C-101B-9397-08002B2CF9AE}" pid="5" name="MSIP_Label_71cef378-a6aa-44c9-b808-28fb30f5a5a6_Enabled">
    <vt:lpwstr>true</vt:lpwstr>
  </property>
  <property fmtid="{D5CDD505-2E9C-101B-9397-08002B2CF9AE}" pid="6" name="MSIP_Label_71cef378-a6aa-44c9-b808-28fb30f5a5a6_SetDate">
    <vt:lpwstr>2021-10-28T00:47:26Z</vt:lpwstr>
  </property>
  <property fmtid="{D5CDD505-2E9C-101B-9397-08002B2CF9AE}" pid="7" name="MSIP_Label_71cef378-a6aa-44c9-b808-28fb30f5a5a6_Method">
    <vt:lpwstr>Standard</vt:lpwstr>
  </property>
  <property fmtid="{D5CDD505-2E9C-101B-9397-08002B2CF9AE}" pid="8" name="MSIP_Label_71cef378-a6aa-44c9-b808-28fb30f5a5a6_Name">
    <vt:lpwstr>71cef378-a6aa-44c9-b808-28fb30f5a5a6</vt:lpwstr>
  </property>
  <property fmtid="{D5CDD505-2E9C-101B-9397-08002B2CF9AE}" pid="9" name="MSIP_Label_71cef378-a6aa-44c9-b808-28fb30f5a5a6_SiteId">
    <vt:lpwstr>5c908180-a006-403f-b9be-8829934f08dd</vt:lpwstr>
  </property>
  <property fmtid="{D5CDD505-2E9C-101B-9397-08002B2CF9AE}" pid="10" name="MSIP_Label_71cef378-a6aa-44c9-b808-28fb30f5a5a6_ActionId">
    <vt:lpwstr>5083a477-fffa-41e7-9d23-2634abd4afc4</vt:lpwstr>
  </property>
  <property fmtid="{D5CDD505-2E9C-101B-9397-08002B2CF9AE}" pid="11" name="MSIP_Label_71cef378-a6aa-44c9-b808-28fb30f5a5a6_ContentBits">
    <vt:lpwstr>1</vt:lpwstr>
  </property>
</Properties>
</file>