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harts/chart109.xml" ContentType="application/vnd.openxmlformats-officedocument.drawingml.chart+xml"/>
  <Override PartName="/xl/drawings/drawing64.xml" ContentType="application/vnd.openxmlformats-officedocument.drawingml.chartshapes+xml"/>
  <Override PartName="/xl/charts/chart156.xml" ContentType="application/vnd.openxmlformats-officedocument.drawingml.chart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drawings/drawing53.xml" ContentType="application/vnd.openxmlformats-officedocument.drawing+xml"/>
  <Override PartName="/xl/charts/chart145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drawings/drawing42.xml" ContentType="application/vnd.openxmlformats-officedocument.drawing+xml"/>
  <Override PartName="/xl/charts/chart134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63.xml" ContentType="application/vnd.openxmlformats-officedocument.drawingml.chart+xml"/>
  <Override PartName="/xl/drawings/drawing31.xml" ContentType="application/vnd.openxmlformats-officedocument.drawing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worksheets/sheet29.xml" ContentType="application/vnd.openxmlformats-officedocument.spreadsheetml.workshee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43.xml" ContentType="application/vnd.openxmlformats-officedocument.spreadsheetml.worksheet+xml"/>
  <Default Extension="png" ContentType="image/png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/chart79.xml" ContentType="application/vnd.openxmlformats-officedocument.drawingml.chart+xml"/>
  <Override PartName="/xl/drawings/drawing36.xml" ContentType="application/vnd.openxmlformats-officedocument.drawingml.chartshapes+xml"/>
  <Override PartName="/xl/drawings/drawing47.xml" ContentType="application/vnd.openxmlformats-officedocument.drawing+xml"/>
  <Override PartName="/xl/charts/chart128.xml" ContentType="application/vnd.openxmlformats-officedocument.drawingml.char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drawings/drawing25.xml" ContentType="application/vnd.openxmlformats-officedocument.drawing+xml"/>
  <Override PartName="/xl/charts/chart68.xml" ContentType="application/vnd.openxmlformats-officedocument.drawingml.chart+xml"/>
  <Override PartName="/xl/charts/chart117.xml" ContentType="application/vnd.openxmlformats-officedocument.drawingml.chart+xml"/>
  <Override PartName="/xl/drawings/drawing72.xml" ContentType="application/vnd.openxmlformats-officedocument.drawing+xml"/>
  <Override PartName="/xl/charts/chart164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drawings/drawing61.xml" ContentType="application/vnd.openxmlformats-officedocument.drawing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worksheets/sheet59.xml" ContentType="application/vnd.openxmlformats-officedocument.spreadsheetml.worksheet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drawings/drawing50.xml" ContentType="application/vnd.openxmlformats-officedocument.drawing+xml"/>
  <Override PartName="/xl/charts/chart131.xml" ContentType="application/vnd.openxmlformats-officedocument.drawingml.char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120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60.xml" ContentType="application/vnd.openxmlformats-officedocument.drawingml.chart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worksheets/sheet51.xml" ContentType="application/vnd.openxmlformats-officedocument.spreadsheetml.worksheet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charts/chart158.xml" ContentType="application/vnd.openxmlformats-officedocument.drawingml.char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44.xml" ContentType="application/vnd.openxmlformats-officedocument.drawing+xml"/>
  <Override PartName="/xl/charts/chart136.xml" ContentType="application/vnd.openxmlformats-officedocument.drawingml.chart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65.xml" ContentType="application/vnd.openxmlformats-officedocument.drawingml.chart+xml"/>
  <Override PartName="/xl/drawings/drawing33.xml" ContentType="application/vnd.openxmlformats-officedocument.drawing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61.xml" ContentType="application/vnd.openxmlformats-officedocument.drawingml.chart+xml"/>
  <Override PartName="/xl/drawings/drawing11.xml" ContentType="application/vnd.openxmlformats-officedocument.drawingml.chartshapes+xml"/>
  <Override PartName="/xl/charts/chart54.xml" ContentType="application/vnd.openxmlformats-officedocument.drawingml.chart+xml"/>
  <Override PartName="/xl/charts/chart103.xml" ContentType="application/vnd.openxmlformats-officedocument.drawingml.chart+xml"/>
  <Override PartName="/xl/charts/chart150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ml.chartshapes+xml"/>
  <Override PartName="/xl/charts/chart99.xml" ContentType="application/vnd.openxmlformats-officedocument.drawingml.chart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charts/chart15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harts/chart88.xml" ContentType="application/vnd.openxmlformats-officedocument.drawingml.chart+xml"/>
  <Override PartName="/xl/drawings/drawing45.xml" ContentType="application/vnd.openxmlformats-officedocument.drawing+xml"/>
  <Override PartName="/xl/charts/chart119.xml" ContentType="application/vnd.openxmlformats-officedocument.drawingml.chart+xml"/>
  <Override PartName="/xl/drawings/drawing56.xml" ContentType="application/vnd.openxmlformats-officedocument.drawing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drawings/drawing74.xml" ContentType="application/vnd.openxmlformats-officedocument.drawing+xml"/>
  <Override PartName="/xl/drawings/drawing16.xml" ContentType="application/vnd.openxmlformats-officedocument.drawingml.chartshapes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drawings/drawing34.xml" ContentType="application/vnd.openxmlformats-officedocument.drawing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drawings/drawing63.xml" ContentType="application/vnd.openxmlformats-officedocument.drawingml.chartshapes+xml"/>
  <Override PartName="/xl/charts/chart15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drawings/drawing23.xml" ContentType="application/vnd.openxmlformats-officedocument.drawingml.chartshapes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drawings/drawing41.xml" ContentType="application/vnd.openxmlformats-officedocument.drawing+xml"/>
  <Override PartName="/xl/charts/chart115.xml" ContentType="application/vnd.openxmlformats-officedocument.drawingml.chart+xml"/>
  <Override PartName="/xl/drawings/drawing52.xml" ContentType="application/vnd.openxmlformats-officedocument.drawing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drawings/drawing70.xml" ContentType="application/vnd.openxmlformats-officedocument.drawing+xml"/>
  <Override PartName="/xl/charts/chart162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charts/chart149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drawings/drawing46.xml" ContentType="application/vnd.openxmlformats-officedocument.drawing+xml"/>
  <Override PartName="/xl/charts/chart138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+xml"/>
  <Override PartName="/xl/charts/chart105.xml" ContentType="application/vnd.openxmlformats-officedocument.drawingml.chart+xml"/>
  <Override PartName="/xl/drawings/drawing60.xml" ContentType="application/vnd.openxmlformats-officedocument.drawing+xml"/>
  <Override PartName="/xl/charts/chart152.xml" ContentType="application/vnd.openxmlformats-officedocument.drawingml.chart+xml"/>
  <Override PartName="/xl/drawings/drawing71.xml" ContentType="application/vnd.openxmlformats-officedocument.drawing+xml"/>
  <Override PartName="/docProps/custom.xml" ContentType="application/vnd.openxmlformats-officedocument.custom-properties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worksheets/sheet36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charts/chart97.xml" ContentType="application/vnd.openxmlformats-officedocument.drawingml.chart+xml"/>
  <Override PartName="/xl/drawings/drawing65.xml" ContentType="application/vnd.openxmlformats-officedocument.drawing+xml"/>
  <Override PartName="/xl/charts/chart15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86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28.xml" ContentType="application/vnd.openxmlformats-officedocument.drawingml.chart+xml"/>
  <Override PartName="/xl/charts/chart75.xml" ContentType="application/vnd.openxmlformats-officedocument.drawingml.chart+xml"/>
  <Override PartName="/xl/drawings/drawing32.xml" ContentType="application/vnd.openxmlformats-officedocument.drawing+xml"/>
  <Override PartName="/xl/charts/chart124.xml" ContentType="application/vnd.openxmlformats-officedocument.drawingml.chart+xml"/>
  <Override PartName="/xl/charts/chart17.xml" ContentType="application/vnd.openxmlformats-officedocument.drawingml.chart+xml"/>
  <Override PartName="/xl/charts/chart53.xml" ContentType="application/vnd.openxmlformats-officedocument.drawingml.chart+xml"/>
  <Override PartName="/xl/drawings/drawing21.xml" ContentType="application/vnd.openxmlformats-officedocument.drawingml.chartshapes+xml"/>
  <Override PartName="/xl/charts/chart64.xml" ContentType="application/vnd.openxmlformats-officedocument.drawingml.chart+xml"/>
  <Override PartName="/xl/charts/chart113.xml" ContentType="application/vnd.openxmlformats-officedocument.drawingml.chart+xml"/>
  <Override PartName="/xl/charts/chart160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worksheets/sheet55.xml" ContentType="application/vnd.openxmlformats-officedocument.spreadsheetml.workshee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drawings/drawing37.xml" ContentType="application/vnd.openxmlformats-officedocument.drawingml.chartshapes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65.xml" ContentType="application/vnd.openxmlformats-officedocument.drawingml.chart+xml"/>
  <Default Extension="rels" ContentType="application/vnd.openxmlformats-package.relationships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harts/chart107.xml" ContentType="application/vnd.openxmlformats-officedocument.drawingml.chart+xml"/>
  <Override PartName="/xl/drawings/drawing62.xml" ContentType="application/vnd.openxmlformats-officedocument.drawing+xml"/>
  <Override PartName="/xl/charts/chart154.xml" ContentType="application/vnd.openxmlformats-officedocument.drawingml.chart+xml"/>
  <Override PartName="/xl/drawings/drawing7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drawings/drawing51.xml" ContentType="application/vnd.openxmlformats-officedocument.drawingml.chartshapes+xml"/>
  <Override PartName="/xl/charts/chart143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72.xml" ContentType="application/vnd.openxmlformats-officedocument.drawingml.chart+xml"/>
  <Override PartName="/xl/drawings/drawing40.xml" ContentType="application/vnd.openxmlformats-officedocument.drawingml.chartshapes+xml"/>
  <Override PartName="/xl/charts/chart13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20730" windowHeight="11760" tabRatio="875" firstSheet="21" activeTab="24"/>
  </bookViews>
  <sheets>
    <sheet name="Contents" sheetId="45" r:id="rId1"/>
    <sheet name="1.1, 1.2" sheetId="13" r:id="rId2"/>
    <sheet name="1.1extra" sheetId="57" r:id="rId3"/>
    <sheet name="1.3a,c" sheetId="1" r:id="rId4"/>
    <sheet name="1.4 to 1.7" sheetId="7" r:id="rId5"/>
    <sheet name="1.5b" sheetId="84" r:id="rId6"/>
    <sheet name="1.8" sheetId="37" r:id="rId7"/>
    <sheet name="1.9" sheetId="40" r:id="rId8"/>
    <sheet name="1.10" sheetId="44" r:id="rId9"/>
    <sheet name="1.11" sheetId="85" r:id="rId10"/>
    <sheet name="1.12" sheetId="86" r:id="rId11"/>
    <sheet name="2.1, 2.2, 2.3,2.4" sheetId="8" r:id="rId12"/>
    <sheet name="2.5a-2.8a" sheetId="3" r:id="rId13"/>
    <sheet name="2.5b- 2.8" sheetId="15" r:id="rId14"/>
    <sheet name="2.9" sheetId="58" r:id="rId15"/>
    <sheet name="2.10" sheetId="73" r:id="rId16"/>
    <sheet name="2.11" sheetId="83" r:id="rId17"/>
    <sheet name="2.13" sheetId="78" r:id="rId18"/>
    <sheet name="3.1,3.2,3.4,8.3" sheetId="11" r:id="rId19"/>
    <sheet name="3.2b" sheetId="2" r:id="rId20"/>
    <sheet name="3.5" sheetId="12" r:id="rId21"/>
    <sheet name="Table 3" sheetId="55" r:id="rId22"/>
    <sheet name="4.1a" sheetId="6" r:id="rId23"/>
    <sheet name="4.1b" sheetId="41" r:id="rId24"/>
    <sheet name="4.2a,b" sheetId="14" r:id="rId25"/>
    <sheet name="4.3a,b" sheetId="21" r:id="rId26"/>
    <sheet name="4.4" sheetId="64" r:id="rId27"/>
    <sheet name="4.5" sheetId="65" r:id="rId28"/>
    <sheet name="5.1" sheetId="61" r:id="rId29"/>
    <sheet name="5.2abcd" sheetId="52" r:id="rId30"/>
    <sheet name="5.3" sheetId="62" r:id="rId31"/>
    <sheet name="6.1,6.2a,c" sheetId="18" r:id="rId32"/>
    <sheet name="6.2b" sheetId="56" r:id="rId33"/>
    <sheet name="6.3" sheetId="42" r:id="rId34"/>
    <sheet name="6.4a,b" sheetId="23" r:id="rId35"/>
    <sheet name="6.5a,b" sheetId="60" r:id="rId36"/>
    <sheet name="6.7" sheetId="59" r:id="rId37"/>
    <sheet name="6.8" sheetId="77" r:id="rId38"/>
    <sheet name="7.1,7.2" sheetId="19" r:id="rId39"/>
    <sheet name="7.2b" sheetId="81" r:id="rId40"/>
    <sheet name="7.3abc" sheetId="74" r:id="rId41"/>
    <sheet name="7.3de" sheetId="75" r:id="rId42"/>
    <sheet name="7.4" sheetId="20" r:id="rId43"/>
    <sheet name="8.2a,b,c" sheetId="25" r:id="rId44"/>
    <sheet name="8.1a,b,c" sheetId="53" r:id="rId45"/>
    <sheet name="Table5" sheetId="79" r:id="rId46"/>
    <sheet name="8.4" sheetId="80" r:id="rId47"/>
    <sheet name="9.0a" sheetId="28" r:id="rId48"/>
    <sheet name="9.0b" sheetId="29" r:id="rId49"/>
    <sheet name="9.0c,d" sheetId="30" r:id="rId50"/>
    <sheet name="9.0e,f" sheetId="68" r:id="rId51"/>
    <sheet name="9.1a,b" sheetId="31" r:id="rId52"/>
    <sheet name="9.2a,b" sheetId="66" r:id="rId53"/>
    <sheet name="9.3abcd" sheetId="69" r:id="rId54"/>
    <sheet name="9.4" sheetId="67" r:id="rId55"/>
    <sheet name="9.5" sheetId="76" r:id="rId56"/>
    <sheet name="9.5a" sheetId="33" r:id="rId57"/>
    <sheet name="9.5b" sheetId="34" r:id="rId58"/>
    <sheet name="9.5c,d" sheetId="35" r:id="rId59"/>
    <sheet name="9.11" sheetId="82" r:id="rId60"/>
    <sheet name="Table 6" sheetId="70" r:id="rId61"/>
    <sheet name="Table 7" sheetId="71" r:id="rId62"/>
    <sheet name="10.1, 10.2" sheetId="22" r:id="rId63"/>
    <sheet name="11.1,11.2" sheetId="63" r:id="rId64"/>
    <sheet name="Offroad" sheetId="51" r:id="rId65"/>
    <sheet name="Sources" sheetId="24" r:id="rId66"/>
  </sheets>
  <definedNames>
    <definedName name="_xlnm.Print_Area" localSheetId="8">'1.10'!$D$3:$N$27</definedName>
    <definedName name="_xlnm.Print_Area" localSheetId="6">'1.8'!$D$2:$N$24</definedName>
    <definedName name="_xlnm.Print_Area" localSheetId="62">'10.1, 10.2'!$A$34:$T$59</definedName>
    <definedName name="_xlnm.Print_Area" localSheetId="11">'2.1, 2.2, 2.3,2.4'!$L$17:$V$42</definedName>
    <definedName name="_xlnm.Print_Area" localSheetId="12">'2.5a-2.8a'!$T$2:$AB$25</definedName>
    <definedName name="_xlnm.Print_Area" localSheetId="13">'2.5b- 2.8'!$A$60:$L$84</definedName>
    <definedName name="_xlnm.Print_Area" localSheetId="14">'2.9'!$D$3:$N$28</definedName>
    <definedName name="_xlnm.Print_Area" localSheetId="18">'3.1,3.2,3.4,8.3'!$A$33:$J$58</definedName>
    <definedName name="_xlnm.Print_Area" localSheetId="19">'3.2b'!$A$7:$L$35</definedName>
    <definedName name="_xlnm.Print_Area" localSheetId="22">'4.1a'!$F$2:$P$32</definedName>
    <definedName name="_xlnm.Print_Area" localSheetId="23">'4.1b'!$J$2:$S$32</definedName>
    <definedName name="_xlnm.Print_Area" localSheetId="25">'4.3a,b'!$L$3:$V$51</definedName>
    <definedName name="_xlnm.Print_Area" localSheetId="29">'5.2abcd'!$P$47:$Y$97</definedName>
    <definedName name="_xlnm.Print_Area" localSheetId="30">'5.3'!#REF!</definedName>
    <definedName name="_xlnm.Print_Area" localSheetId="31">'6.1,6.2a,c'!$S$2:$AB$28</definedName>
    <definedName name="_xlnm.Print_Area" localSheetId="32">'6.2b'!$F$33:$S$63</definedName>
    <definedName name="_xlnm.Print_Area" localSheetId="33">'6.3'!$D$3:$O$31</definedName>
    <definedName name="_xlnm.Print_Area" localSheetId="34">'6.4a,b'!$A$12:$T$35</definedName>
    <definedName name="_xlnm.Print_Area" localSheetId="35">'6.5a,b'!$O$2:$X$58</definedName>
    <definedName name="_xlnm.Print_Area" localSheetId="36">'6.7'!$K$79:$T$103</definedName>
    <definedName name="_xlnm.Print_Area" localSheetId="38">'7.1,7.2'!$U$27:$AE$72</definedName>
    <definedName name="_xlnm.Print_Area" localSheetId="42">'7.4'!$J$2:$T$39</definedName>
    <definedName name="_xlnm.Print_Area" localSheetId="44">'8.1a,b,c'!$A$48:$L$73</definedName>
    <definedName name="_xlnm.Print_Area" localSheetId="43">'8.2a,b,c'!$J$7:$T$53</definedName>
    <definedName name="_xlnm.Print_Area" localSheetId="47">'9.0a'!$M$3:$W$28</definedName>
    <definedName name="_xlnm.Print_Area" localSheetId="48">'9.0b'!$H$3:$S$29</definedName>
    <definedName name="_xlnm.Print_Area" localSheetId="49">'9.0c,d'!$J$43:$T$138</definedName>
    <definedName name="_xlnm.Print_Area" localSheetId="56">'9.5a'!$K$4:$U$28</definedName>
    <definedName name="_xlnm.Print_Area" localSheetId="57">'9.5b'!$K$4:$U$29</definedName>
    <definedName name="_xlnm.Print_Area" localSheetId="58">'9.5c,d'!$M$42:$W$136</definedName>
    <definedName name="_xlnm.Print_Area" localSheetId="0">Contents!$A$1:$E$47</definedName>
  </definedNames>
  <calcPr calcId="125725"/>
</workbook>
</file>

<file path=xl/calcChain.xml><?xml version="1.0" encoding="utf-8"?>
<calcChain xmlns="http://schemas.openxmlformats.org/spreadsheetml/2006/main">
  <c r="M3" i="15"/>
  <c r="L3"/>
  <c r="J29" i="11"/>
  <c r="J28"/>
  <c r="J27"/>
  <c r="J26"/>
  <c r="J25"/>
  <c r="J24"/>
  <c r="J23"/>
  <c r="J22"/>
  <c r="I29"/>
  <c r="I28"/>
  <c r="I27"/>
  <c r="I26"/>
  <c r="I25"/>
  <c r="I24"/>
  <c r="I23"/>
  <c r="I22"/>
  <c r="C37" i="63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AE31" i="56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35"/>
  <c r="C47"/>
  <c r="B35"/>
  <c r="B47"/>
  <c r="G107" i="18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N73" i="61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M17"/>
  <c r="M16"/>
  <c r="M15"/>
  <c r="M14"/>
  <c r="M13"/>
  <c r="M12"/>
  <c r="M11"/>
  <c r="M10"/>
  <c r="M9"/>
  <c r="M8"/>
  <c r="M7"/>
  <c r="M6"/>
  <c r="M5"/>
  <c r="M4"/>
  <c r="H58" i="19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G36" i="55"/>
  <c r="G35"/>
  <c r="G34"/>
  <c r="G33"/>
  <c r="G32"/>
  <c r="G31"/>
  <c r="G30"/>
  <c r="G29"/>
  <c r="G28"/>
  <c r="G27"/>
  <c r="G26"/>
  <c r="G25"/>
  <c r="G24"/>
  <c r="G23"/>
  <c r="O18" i="40"/>
  <c r="O17"/>
  <c r="O16"/>
  <c r="R20" i="79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G42" i="25"/>
  <c r="C36" i="55"/>
  <c r="Y40" i="83"/>
  <c r="X40"/>
  <c r="W40"/>
  <c r="V40"/>
  <c r="U40"/>
  <c r="T40"/>
  <c r="S40"/>
  <c r="R40"/>
  <c r="Q40"/>
  <c r="P40"/>
  <c r="Y21"/>
  <c r="X21"/>
  <c r="W21"/>
  <c r="V21"/>
  <c r="U21"/>
  <c r="T21"/>
  <c r="S21"/>
  <c r="R21"/>
  <c r="Q21"/>
  <c r="P21"/>
  <c r="AA21"/>
  <c r="F30" i="85"/>
  <c r="C37" i="44"/>
  <c r="C36"/>
  <c r="C35"/>
  <c r="C34"/>
  <c r="P54" i="84"/>
  <c r="O54"/>
  <c r="N54"/>
  <c r="M54"/>
  <c r="L54"/>
  <c r="K54"/>
  <c r="J54"/>
  <c r="I54"/>
  <c r="H54"/>
  <c r="G54"/>
  <c r="F54"/>
  <c r="E54"/>
  <c r="D54"/>
  <c r="C54"/>
  <c r="B54"/>
  <c r="J22" i="63"/>
  <c r="I21"/>
  <c r="I20"/>
  <c r="I19"/>
  <c r="I18"/>
  <c r="I17"/>
  <c r="I16"/>
  <c r="I15"/>
  <c r="I14"/>
  <c r="I13"/>
  <c r="I12"/>
  <c r="I11"/>
  <c r="I10"/>
  <c r="I9"/>
  <c r="E37"/>
  <c r="H22"/>
  <c r="K121" i="35"/>
  <c r="K120"/>
  <c r="K119"/>
  <c r="K118"/>
  <c r="K117"/>
  <c r="K116"/>
  <c r="K115"/>
  <c r="K114"/>
  <c r="K113"/>
  <c r="K112"/>
  <c r="K111"/>
  <c r="K110"/>
  <c r="H127" i="71"/>
  <c r="G127"/>
  <c r="F127"/>
  <c r="E127"/>
  <c r="D127"/>
  <c r="C127"/>
  <c r="B127"/>
  <c r="H126"/>
  <c r="G126"/>
  <c r="F126"/>
  <c r="E126"/>
  <c r="D126"/>
  <c r="C126"/>
  <c r="B126"/>
  <c r="H125"/>
  <c r="G125"/>
  <c r="F125"/>
  <c r="E125"/>
  <c r="D125"/>
  <c r="C125"/>
  <c r="B125"/>
  <c r="H124"/>
  <c r="G124"/>
  <c r="F124"/>
  <c r="E124"/>
  <c r="D124"/>
  <c r="C124"/>
  <c r="B124"/>
  <c r="G84"/>
  <c r="F84"/>
  <c r="E84"/>
  <c r="D84"/>
  <c r="C84"/>
  <c r="B84"/>
  <c r="H84"/>
  <c r="G83"/>
  <c r="F83"/>
  <c r="E83"/>
  <c r="D83"/>
  <c r="C83"/>
  <c r="B83"/>
  <c r="G82"/>
  <c r="F82"/>
  <c r="E82"/>
  <c r="D82"/>
  <c r="C82"/>
  <c r="H82"/>
  <c r="B82"/>
  <c r="G81"/>
  <c r="F81"/>
  <c r="E81"/>
  <c r="D81"/>
  <c r="C81"/>
  <c r="B81"/>
  <c r="M42"/>
  <c r="L42"/>
  <c r="K42"/>
  <c r="J42"/>
  <c r="I42"/>
  <c r="H42"/>
  <c r="G42"/>
  <c r="F42"/>
  <c r="E42"/>
  <c r="D42"/>
  <c r="C42"/>
  <c r="B42"/>
  <c r="H127" i="70"/>
  <c r="G127"/>
  <c r="F127"/>
  <c r="E127"/>
  <c r="D127"/>
  <c r="H126"/>
  <c r="G126"/>
  <c r="F126"/>
  <c r="E126"/>
  <c r="D126"/>
  <c r="H125"/>
  <c r="G125"/>
  <c r="F125"/>
  <c r="E125"/>
  <c r="D125"/>
  <c r="H124"/>
  <c r="G124"/>
  <c r="F124"/>
  <c r="E124"/>
  <c r="D124"/>
  <c r="M42"/>
  <c r="L42"/>
  <c r="K42"/>
  <c r="J42"/>
  <c r="I42"/>
  <c r="H42"/>
  <c r="G42"/>
  <c r="F42"/>
  <c r="E42"/>
  <c r="D42"/>
  <c r="C42"/>
  <c r="B42"/>
  <c r="G84"/>
  <c r="F84"/>
  <c r="E84"/>
  <c r="D84"/>
  <c r="C84"/>
  <c r="B84"/>
  <c r="H84"/>
  <c r="G83"/>
  <c r="F83"/>
  <c r="E83"/>
  <c r="D83"/>
  <c r="C83"/>
  <c r="B83"/>
  <c r="G82"/>
  <c r="F82"/>
  <c r="E82"/>
  <c r="D82"/>
  <c r="C82"/>
  <c r="H82"/>
  <c r="B82"/>
  <c r="G81"/>
  <c r="F81"/>
  <c r="E81"/>
  <c r="D81"/>
  <c r="C81"/>
  <c r="B81"/>
  <c r="L21" i="76"/>
  <c r="L20"/>
  <c r="L19"/>
  <c r="L18"/>
  <c r="L17"/>
  <c r="L16"/>
  <c r="C55" i="67"/>
  <c r="E56"/>
  <c r="D56"/>
  <c r="C56"/>
  <c r="S42" i="69"/>
  <c r="S41"/>
  <c r="S40"/>
  <c r="S39"/>
  <c r="J85" i="31"/>
  <c r="I85"/>
  <c r="H85"/>
  <c r="G85"/>
  <c r="F85"/>
  <c r="E85"/>
  <c r="D85"/>
  <c r="C85"/>
  <c r="J84"/>
  <c r="I84"/>
  <c r="H84"/>
  <c r="G84"/>
  <c r="F84"/>
  <c r="E84"/>
  <c r="D84"/>
  <c r="C84"/>
  <c r="J83"/>
  <c r="I83"/>
  <c r="H83"/>
  <c r="G83"/>
  <c r="F83"/>
  <c r="E83"/>
  <c r="D83"/>
  <c r="C83"/>
  <c r="J82"/>
  <c r="I82"/>
  <c r="H82"/>
  <c r="G82"/>
  <c r="F82"/>
  <c r="E82"/>
  <c r="D82"/>
  <c r="C82"/>
  <c r="C46" i="56"/>
  <c r="C45"/>
  <c r="C44"/>
  <c r="C43"/>
  <c r="C42"/>
  <c r="C41"/>
  <c r="C40"/>
  <c r="C39"/>
  <c r="C38"/>
  <c r="C37"/>
  <c r="C36"/>
  <c r="B46"/>
  <c r="B37"/>
  <c r="B38"/>
  <c r="B39"/>
  <c r="B40"/>
  <c r="B41"/>
  <c r="B42"/>
  <c r="B43"/>
  <c r="B44"/>
  <c r="B45"/>
  <c r="B36"/>
  <c r="G77" i="18"/>
  <c r="G62"/>
  <c r="G47"/>
  <c r="G32"/>
  <c r="G17"/>
  <c r="AB60" i="61"/>
  <c r="AA60"/>
  <c r="AA43"/>
  <c r="D92"/>
  <c r="C92"/>
  <c r="M73"/>
  <c r="Q59"/>
  <c r="P59"/>
  <c r="O59"/>
  <c r="M59"/>
  <c r="Q45"/>
  <c r="P45"/>
  <c r="O45"/>
  <c r="M45"/>
  <c r="Q31"/>
  <c r="M31"/>
  <c r="O182" i="14"/>
  <c r="N182"/>
  <c r="M182"/>
  <c r="L182"/>
  <c r="K182"/>
  <c r="J182"/>
  <c r="O181"/>
  <c r="N181"/>
  <c r="M181"/>
  <c r="L181"/>
  <c r="K181"/>
  <c r="J181"/>
  <c r="O180"/>
  <c r="N180"/>
  <c r="M180"/>
  <c r="L180"/>
  <c r="K180"/>
  <c r="J180"/>
  <c r="O179"/>
  <c r="N179"/>
  <c r="M179"/>
  <c r="L179"/>
  <c r="K179"/>
  <c r="J179"/>
  <c r="O178"/>
  <c r="N178"/>
  <c r="M178"/>
  <c r="L178"/>
  <c r="K178"/>
  <c r="J178"/>
  <c r="O177"/>
  <c r="N177"/>
  <c r="M177"/>
  <c r="L177"/>
  <c r="K177"/>
  <c r="J177"/>
  <c r="O176"/>
  <c r="N176"/>
  <c r="M176"/>
  <c r="L176"/>
  <c r="K176"/>
  <c r="J176"/>
  <c r="O175"/>
  <c r="N175"/>
  <c r="M175"/>
  <c r="L175"/>
  <c r="K175"/>
  <c r="J175"/>
  <c r="O174"/>
  <c r="N174"/>
  <c r="M174"/>
  <c r="L174"/>
  <c r="K174"/>
  <c r="J174"/>
  <c r="O173"/>
  <c r="N173"/>
  <c r="M173"/>
  <c r="L173"/>
  <c r="K173"/>
  <c r="J173"/>
  <c r="O172"/>
  <c r="N172"/>
  <c r="M172"/>
  <c r="L172"/>
  <c r="K172"/>
  <c r="J172"/>
  <c r="O171"/>
  <c r="N171"/>
  <c r="M171"/>
  <c r="L171"/>
  <c r="K171"/>
  <c r="J171"/>
  <c r="R20" i="64"/>
  <c r="Q20"/>
  <c r="P20"/>
  <c r="O20"/>
  <c r="Z17" i="53"/>
  <c r="Y17"/>
  <c r="X17"/>
  <c r="W17"/>
  <c r="V17"/>
  <c r="U17"/>
  <c r="T17"/>
  <c r="H44" i="25"/>
  <c r="G44"/>
  <c r="H43"/>
  <c r="G43"/>
  <c r="H42"/>
  <c r="D54"/>
  <c r="C54"/>
  <c r="B54"/>
  <c r="M37"/>
  <c r="L37"/>
  <c r="J37"/>
  <c r="I37"/>
  <c r="H37"/>
  <c r="G37"/>
  <c r="F37"/>
  <c r="E37"/>
  <c r="D37"/>
  <c r="C37"/>
  <c r="B37"/>
  <c r="W17"/>
  <c r="V17"/>
  <c r="S18" i="55"/>
  <c r="R18"/>
  <c r="Q18"/>
  <c r="P18"/>
  <c r="O18"/>
  <c r="M21" i="83"/>
  <c r="AE6" i="73"/>
  <c r="P8"/>
  <c r="AE3"/>
  <c r="U23" i="3"/>
  <c r="U20"/>
  <c r="Y37"/>
  <c r="Q3"/>
  <c r="Q4"/>
  <c r="L49"/>
  <c r="M18" i="40"/>
  <c r="L18"/>
  <c r="H18"/>
  <c r="G18"/>
  <c r="I18"/>
  <c r="D18"/>
  <c r="C18"/>
  <c r="H83" i="71"/>
  <c r="H81"/>
  <c r="H83" i="70"/>
  <c r="H81"/>
  <c r="Z17" i="25"/>
  <c r="Y17"/>
  <c r="AC60" i="61"/>
  <c r="E36" i="55"/>
  <c r="D36"/>
  <c r="AE9" i="73"/>
  <c r="AE7"/>
  <c r="AE5"/>
  <c r="AE4"/>
  <c r="F36" i="55"/>
  <c r="AD37" i="7"/>
  <c r="AD36"/>
  <c r="AD35"/>
  <c r="AD34"/>
  <c r="AD33"/>
  <c r="AD32"/>
  <c r="AD31"/>
  <c r="AD30"/>
  <c r="AD29"/>
  <c r="AD28"/>
  <c r="AD27"/>
  <c r="AD26"/>
  <c r="AD25"/>
  <c r="AD24"/>
  <c r="AC37"/>
  <c r="AC36"/>
  <c r="AC35"/>
  <c r="AC34"/>
  <c r="AC33"/>
  <c r="AC32"/>
  <c r="AC31"/>
  <c r="AC30"/>
  <c r="AC29"/>
  <c r="AC28"/>
  <c r="AC27"/>
  <c r="AC26"/>
  <c r="AC25"/>
  <c r="AC24"/>
  <c r="O21"/>
  <c r="O20"/>
  <c r="S19"/>
  <c r="R19"/>
  <c r="Q19"/>
  <c r="P19"/>
  <c r="O19"/>
  <c r="AA37"/>
  <c r="Z37"/>
  <c r="Y37"/>
  <c r="X37"/>
  <c r="W37"/>
  <c r="Z16"/>
  <c r="Y16"/>
  <c r="N16"/>
  <c r="M16"/>
  <c r="K16"/>
  <c r="W16"/>
  <c r="I16"/>
  <c r="AH18" i="8"/>
  <c r="AG18"/>
  <c r="AF18"/>
  <c r="AE18"/>
  <c r="AD18"/>
  <c r="AC18"/>
  <c r="AB18"/>
  <c r="AA18"/>
  <c r="Z18"/>
  <c r="Y18"/>
  <c r="X18"/>
  <c r="H16" i="7"/>
  <c r="G16"/>
  <c r="P16" s="1"/>
  <c r="X16"/>
  <c r="U17" i="13"/>
  <c r="T17"/>
  <c r="R17"/>
  <c r="B16" i="7"/>
  <c r="J16" s="1"/>
  <c r="P17" i="13"/>
  <c r="O17"/>
  <c r="N17"/>
  <c r="M17"/>
  <c r="L17"/>
  <c r="K17"/>
  <c r="J17"/>
  <c r="H17"/>
  <c r="D53" i="67"/>
  <c r="D55"/>
  <c r="D54"/>
  <c r="D47"/>
  <c r="E55"/>
  <c r="C54"/>
  <c r="C53"/>
  <c r="C52"/>
  <c r="C51"/>
  <c r="C50"/>
  <c r="C49"/>
  <c r="C48"/>
  <c r="C47"/>
  <c r="C14" i="85"/>
  <c r="C13"/>
  <c r="C12"/>
  <c r="C11"/>
  <c r="C10"/>
  <c r="C9"/>
  <c r="C8"/>
  <c r="C7"/>
  <c r="C6"/>
  <c r="C5"/>
  <c r="C4"/>
  <c r="Z15" i="7"/>
  <c r="Z14"/>
  <c r="Z13"/>
  <c r="Z12"/>
  <c r="Z11"/>
  <c r="Z10"/>
  <c r="Z9"/>
  <c r="Z8"/>
  <c r="Z7"/>
  <c r="Z6"/>
  <c r="Z5"/>
  <c r="Z4"/>
  <c r="Z3"/>
  <c r="Y15"/>
  <c r="Y14"/>
  <c r="Y13"/>
  <c r="Y12"/>
  <c r="Y11"/>
  <c r="Y10"/>
  <c r="Y9"/>
  <c r="Y8"/>
  <c r="Y7"/>
  <c r="Y6"/>
  <c r="Y5"/>
  <c r="Y4"/>
  <c r="Y3"/>
  <c r="A10" i="67"/>
  <c r="A14"/>
  <c r="A18"/>
  <c r="A22"/>
  <c r="A26"/>
  <c r="A30"/>
  <c r="A34"/>
  <c r="A9"/>
  <c r="A13"/>
  <c r="A17"/>
  <c r="A21"/>
  <c r="A25"/>
  <c r="A29"/>
  <c r="A33"/>
  <c r="A37"/>
  <c r="A8"/>
  <c r="A12"/>
  <c r="A16"/>
  <c r="A20"/>
  <c r="A24"/>
  <c r="A28"/>
  <c r="A32"/>
  <c r="A36"/>
  <c r="A7"/>
  <c r="A11"/>
  <c r="A15"/>
  <c r="A19"/>
  <c r="A23"/>
  <c r="A27"/>
  <c r="A31"/>
  <c r="A35"/>
  <c r="A15" i="69"/>
  <c r="A19"/>
  <c r="A23"/>
  <c r="A27"/>
  <c r="A31"/>
  <c r="A35"/>
  <c r="A11"/>
  <c r="A10"/>
  <c r="A14"/>
  <c r="A18"/>
  <c r="A22"/>
  <c r="A26"/>
  <c r="A30"/>
  <c r="A34"/>
  <c r="A38"/>
  <c r="A9"/>
  <c r="A13"/>
  <c r="A17"/>
  <c r="A21"/>
  <c r="A25"/>
  <c r="A29"/>
  <c r="A33"/>
  <c r="A37"/>
  <c r="A8"/>
  <c r="A12"/>
  <c r="A16"/>
  <c r="A20"/>
  <c r="A24"/>
  <c r="A28"/>
  <c r="A32"/>
  <c r="A36"/>
  <c r="F19" i="85"/>
  <c r="F20"/>
  <c r="F21"/>
  <c r="F22"/>
  <c r="F23"/>
  <c r="F24"/>
  <c r="F25"/>
  <c r="F26"/>
  <c r="F27"/>
  <c r="F28"/>
  <c r="F29"/>
  <c r="C31" i="44"/>
  <c r="C30"/>
  <c r="C29"/>
  <c r="C28"/>
  <c r="P41" i="84"/>
  <c r="B41"/>
  <c r="C41"/>
  <c r="D41"/>
  <c r="E41"/>
  <c r="F41"/>
  <c r="G41"/>
  <c r="H41"/>
  <c r="I41"/>
  <c r="J41"/>
  <c r="K41"/>
  <c r="L41"/>
  <c r="M41"/>
  <c r="N41"/>
  <c r="O41"/>
  <c r="O53"/>
  <c r="N53"/>
  <c r="M53"/>
  <c r="L53"/>
  <c r="K53"/>
  <c r="J53"/>
  <c r="I53"/>
  <c r="H53"/>
  <c r="G53"/>
  <c r="F53"/>
  <c r="E53"/>
  <c r="D53"/>
  <c r="C53"/>
  <c r="B53"/>
  <c r="O52"/>
  <c r="N52"/>
  <c r="M52"/>
  <c r="L52"/>
  <c r="K52"/>
  <c r="J52"/>
  <c r="I52"/>
  <c r="H52"/>
  <c r="G52"/>
  <c r="F52"/>
  <c r="E52"/>
  <c r="D52"/>
  <c r="C52"/>
  <c r="B52"/>
  <c r="O51"/>
  <c r="N51"/>
  <c r="M51"/>
  <c r="L51"/>
  <c r="K51"/>
  <c r="J51"/>
  <c r="I51"/>
  <c r="H51"/>
  <c r="G51"/>
  <c r="F51"/>
  <c r="E51"/>
  <c r="D51"/>
  <c r="C51"/>
  <c r="B51"/>
  <c r="O50"/>
  <c r="N50"/>
  <c r="M50"/>
  <c r="L50"/>
  <c r="K50"/>
  <c r="J50"/>
  <c r="I50"/>
  <c r="H50"/>
  <c r="G50"/>
  <c r="F50"/>
  <c r="E50"/>
  <c r="D50"/>
  <c r="C50"/>
  <c r="B50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J48"/>
  <c r="I48"/>
  <c r="H48"/>
  <c r="G48"/>
  <c r="F48"/>
  <c r="E48"/>
  <c r="D48"/>
  <c r="C48"/>
  <c r="B48"/>
  <c r="O47"/>
  <c r="N47"/>
  <c r="M47"/>
  <c r="L47"/>
  <c r="K47"/>
  <c r="J47"/>
  <c r="I47"/>
  <c r="H47"/>
  <c r="G47"/>
  <c r="F47"/>
  <c r="E47"/>
  <c r="D47"/>
  <c r="C47"/>
  <c r="B47"/>
  <c r="O46"/>
  <c r="N46"/>
  <c r="M46"/>
  <c r="L46"/>
  <c r="K46"/>
  <c r="J46"/>
  <c r="I46"/>
  <c r="H46"/>
  <c r="G46"/>
  <c r="F46"/>
  <c r="E46"/>
  <c r="D46"/>
  <c r="C46"/>
  <c r="B46"/>
  <c r="O45"/>
  <c r="N45"/>
  <c r="M45"/>
  <c r="L45"/>
  <c r="K45"/>
  <c r="J45"/>
  <c r="I45"/>
  <c r="H45"/>
  <c r="G45"/>
  <c r="F45"/>
  <c r="E45"/>
  <c r="D45"/>
  <c r="C45"/>
  <c r="B45"/>
  <c r="O44"/>
  <c r="N44"/>
  <c r="M44"/>
  <c r="L44"/>
  <c r="K44"/>
  <c r="J44"/>
  <c r="I44"/>
  <c r="H44"/>
  <c r="G44"/>
  <c r="F44"/>
  <c r="E44"/>
  <c r="D44"/>
  <c r="C44"/>
  <c r="B44"/>
  <c r="O43"/>
  <c r="N43"/>
  <c r="M43"/>
  <c r="L43"/>
  <c r="K43"/>
  <c r="J43"/>
  <c r="I43"/>
  <c r="H43"/>
  <c r="G43"/>
  <c r="F43"/>
  <c r="E43"/>
  <c r="D43"/>
  <c r="C43"/>
  <c r="B43"/>
  <c r="O42"/>
  <c r="N42"/>
  <c r="M42"/>
  <c r="L42"/>
  <c r="K42"/>
  <c r="J42"/>
  <c r="I42"/>
  <c r="H42"/>
  <c r="G42"/>
  <c r="F42"/>
  <c r="E42"/>
  <c r="D42"/>
  <c r="C42"/>
  <c r="B42"/>
  <c r="C36" i="63"/>
  <c r="C35"/>
  <c r="C34"/>
  <c r="C33"/>
  <c r="C32"/>
  <c r="C31"/>
  <c r="C30"/>
  <c r="C29"/>
  <c r="E36"/>
  <c r="E35"/>
  <c r="E34"/>
  <c r="E33"/>
  <c r="E32"/>
  <c r="E31"/>
  <c r="E30"/>
  <c r="E29"/>
  <c r="J21"/>
  <c r="J20"/>
  <c r="J19"/>
  <c r="J18"/>
  <c r="J17"/>
  <c r="J16"/>
  <c r="J15"/>
  <c r="J14"/>
  <c r="J13"/>
  <c r="J12"/>
  <c r="J11"/>
  <c r="J10"/>
  <c r="J9"/>
  <c r="M17" i="40"/>
  <c r="L17"/>
  <c r="D53" i="25"/>
  <c r="C53"/>
  <c r="B53"/>
  <c r="M36"/>
  <c r="L36"/>
  <c r="J36"/>
  <c r="I36"/>
  <c r="H36"/>
  <c r="G36"/>
  <c r="F36"/>
  <c r="E36"/>
  <c r="D36"/>
  <c r="C36"/>
  <c r="B36"/>
  <c r="W16"/>
  <c r="V16"/>
  <c r="S17" i="55"/>
  <c r="R17"/>
  <c r="Q17"/>
  <c r="P17"/>
  <c r="O17"/>
  <c r="N15" i="7"/>
  <c r="N14"/>
  <c r="N13"/>
  <c r="N12"/>
  <c r="N11"/>
  <c r="N10"/>
  <c r="N9"/>
  <c r="N8"/>
  <c r="N7"/>
  <c r="N6"/>
  <c r="N5"/>
  <c r="N4"/>
  <c r="M15"/>
  <c r="AA36"/>
  <c r="Z36"/>
  <c r="Y36"/>
  <c r="X36"/>
  <c r="W36"/>
  <c r="I15"/>
  <c r="K15"/>
  <c r="B57" i="79"/>
  <c r="C57"/>
  <c r="D57"/>
  <c r="E57"/>
  <c r="F57"/>
  <c r="G57"/>
  <c r="H51"/>
  <c r="H52"/>
  <c r="H53"/>
  <c r="H54"/>
  <c r="H55"/>
  <c r="H56"/>
  <c r="B46"/>
  <c r="C46"/>
  <c r="D46"/>
  <c r="E46"/>
  <c r="F46"/>
  <c r="G46"/>
  <c r="H40"/>
  <c r="H41"/>
  <c r="H42"/>
  <c r="H43"/>
  <c r="H44"/>
  <c r="H45"/>
  <c r="B35"/>
  <c r="C35"/>
  <c r="D35"/>
  <c r="E35"/>
  <c r="F35"/>
  <c r="G35"/>
  <c r="H29"/>
  <c r="H30"/>
  <c r="H31"/>
  <c r="H32"/>
  <c r="H33"/>
  <c r="H34"/>
  <c r="B24"/>
  <c r="C24"/>
  <c r="D24"/>
  <c r="E24"/>
  <c r="F24"/>
  <c r="G24"/>
  <c r="H18"/>
  <c r="H19"/>
  <c r="H20"/>
  <c r="H21"/>
  <c r="H22"/>
  <c r="H23"/>
  <c r="B13"/>
  <c r="C13"/>
  <c r="D13"/>
  <c r="E13"/>
  <c r="F13"/>
  <c r="G13"/>
  <c r="H7"/>
  <c r="H8"/>
  <c r="H9"/>
  <c r="H10"/>
  <c r="H11"/>
  <c r="H12"/>
  <c r="P56" i="83"/>
  <c r="Q55"/>
  <c r="P55"/>
  <c r="R54"/>
  <c r="Q54"/>
  <c r="P54"/>
  <c r="X35" i="7"/>
  <c r="X34"/>
  <c r="X33"/>
  <c r="X32"/>
  <c r="X31"/>
  <c r="X30"/>
  <c r="X29"/>
  <c r="X28"/>
  <c r="X27"/>
  <c r="X26"/>
  <c r="X25"/>
  <c r="X24"/>
  <c r="W35"/>
  <c r="W34"/>
  <c r="W33"/>
  <c r="W32"/>
  <c r="W31"/>
  <c r="W30"/>
  <c r="W29"/>
  <c r="W28"/>
  <c r="W27"/>
  <c r="W26"/>
  <c r="W25"/>
  <c r="W24"/>
  <c r="AA35"/>
  <c r="Z35"/>
  <c r="Y35"/>
  <c r="AA34"/>
  <c r="Z34"/>
  <c r="Y34"/>
  <c r="AA33"/>
  <c r="Z33"/>
  <c r="Y33"/>
  <c r="AA32"/>
  <c r="Z32"/>
  <c r="Y32"/>
  <c r="AA31"/>
  <c r="Z31"/>
  <c r="Y31"/>
  <c r="AA30"/>
  <c r="Z30"/>
  <c r="Y30"/>
  <c r="AA29"/>
  <c r="Z29"/>
  <c r="Y29"/>
  <c r="AA28"/>
  <c r="Z28"/>
  <c r="Y28"/>
  <c r="AA27"/>
  <c r="Z27"/>
  <c r="Y27"/>
  <c r="AA26"/>
  <c r="Z26"/>
  <c r="Y26"/>
  <c r="AA25"/>
  <c r="Z25"/>
  <c r="Y25"/>
  <c r="AA24"/>
  <c r="Z24"/>
  <c r="Y24"/>
  <c r="D91" i="61"/>
  <c r="D90"/>
  <c r="D89"/>
  <c r="D88"/>
  <c r="D87"/>
  <c r="D86"/>
  <c r="D85"/>
  <c r="D84"/>
  <c r="D83"/>
  <c r="D82"/>
  <c r="D81"/>
  <c r="D80"/>
  <c r="D79"/>
  <c r="C91"/>
  <c r="C90"/>
  <c r="C89"/>
  <c r="C88"/>
  <c r="C87"/>
  <c r="C86"/>
  <c r="C85"/>
  <c r="C84"/>
  <c r="C83"/>
  <c r="C82"/>
  <c r="C81"/>
  <c r="C80"/>
  <c r="C79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A42"/>
  <c r="AA41"/>
  <c r="AA40"/>
  <c r="AA39"/>
  <c r="AA38"/>
  <c r="AA37"/>
  <c r="AA36"/>
  <c r="AA35"/>
  <c r="AA34"/>
  <c r="AA33"/>
  <c r="AA32"/>
  <c r="AA31"/>
  <c r="AA30"/>
  <c r="H15" i="7"/>
  <c r="G15"/>
  <c r="G38" i="51"/>
  <c r="G37"/>
  <c r="G36"/>
  <c r="G31"/>
  <c r="G30"/>
  <c r="G29"/>
  <c r="G28"/>
  <c r="G27"/>
  <c r="C26"/>
  <c r="G26"/>
  <c r="C25"/>
  <c r="G25"/>
  <c r="G17"/>
  <c r="G16"/>
  <c r="G15"/>
  <c r="G11"/>
  <c r="G10"/>
  <c r="G9"/>
  <c r="G8"/>
  <c r="G7"/>
  <c r="C6"/>
  <c r="G6"/>
  <c r="C5"/>
  <c r="G5"/>
  <c r="H21" i="63"/>
  <c r="H20"/>
  <c r="H19"/>
  <c r="H18"/>
  <c r="H17"/>
  <c r="H16"/>
  <c r="H15"/>
  <c r="H14"/>
  <c r="H13"/>
  <c r="H12"/>
  <c r="H11"/>
  <c r="H10"/>
  <c r="I27" i="22"/>
  <c r="H24"/>
  <c r="H123" i="71"/>
  <c r="G123"/>
  <c r="F123"/>
  <c r="E123"/>
  <c r="D123"/>
  <c r="C123"/>
  <c r="B123"/>
  <c r="H122"/>
  <c r="G122"/>
  <c r="F122"/>
  <c r="E122"/>
  <c r="D122"/>
  <c r="C122"/>
  <c r="B122"/>
  <c r="H121"/>
  <c r="G121"/>
  <c r="F121"/>
  <c r="E121"/>
  <c r="D121"/>
  <c r="C121"/>
  <c r="B121"/>
  <c r="H120"/>
  <c r="G120"/>
  <c r="F120"/>
  <c r="E120"/>
  <c r="D120"/>
  <c r="C120"/>
  <c r="B120"/>
  <c r="H119"/>
  <c r="G119"/>
  <c r="F119"/>
  <c r="E119"/>
  <c r="D119"/>
  <c r="C119"/>
  <c r="B119"/>
  <c r="H118"/>
  <c r="G118"/>
  <c r="F118"/>
  <c r="E118"/>
  <c r="D118"/>
  <c r="C118"/>
  <c r="B118"/>
  <c r="H117"/>
  <c r="G117"/>
  <c r="F117"/>
  <c r="E117"/>
  <c r="D117"/>
  <c r="C117"/>
  <c r="B117"/>
  <c r="H116"/>
  <c r="G116"/>
  <c r="F116"/>
  <c r="E116"/>
  <c r="D116"/>
  <c r="C116"/>
  <c r="B116"/>
  <c r="H115"/>
  <c r="G115"/>
  <c r="F115"/>
  <c r="E115"/>
  <c r="D115"/>
  <c r="C115"/>
  <c r="B115"/>
  <c r="H114"/>
  <c r="G114"/>
  <c r="F114"/>
  <c r="E114"/>
  <c r="D114"/>
  <c r="C114"/>
  <c r="B114"/>
  <c r="H113"/>
  <c r="G113"/>
  <c r="F113"/>
  <c r="E113"/>
  <c r="D113"/>
  <c r="C113"/>
  <c r="B113"/>
  <c r="H112"/>
  <c r="G112"/>
  <c r="F112"/>
  <c r="E112"/>
  <c r="D112"/>
  <c r="C112"/>
  <c r="B112"/>
  <c r="H111"/>
  <c r="G111"/>
  <c r="F111"/>
  <c r="E111"/>
  <c r="D111"/>
  <c r="C111"/>
  <c r="B111"/>
  <c r="H110"/>
  <c r="G110"/>
  <c r="F110"/>
  <c r="E110"/>
  <c r="D110"/>
  <c r="C110"/>
  <c r="B110"/>
  <c r="H109"/>
  <c r="G109"/>
  <c r="F109"/>
  <c r="E109"/>
  <c r="D109"/>
  <c r="C109"/>
  <c r="B109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5"/>
  <c r="G105"/>
  <c r="F105"/>
  <c r="E105"/>
  <c r="D105"/>
  <c r="C105"/>
  <c r="B105"/>
  <c r="H104"/>
  <c r="G104"/>
  <c r="F104"/>
  <c r="E104"/>
  <c r="D104"/>
  <c r="C104"/>
  <c r="B104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100"/>
  <c r="G100"/>
  <c r="F100"/>
  <c r="E100"/>
  <c r="D100"/>
  <c r="C100"/>
  <c r="B100"/>
  <c r="H99"/>
  <c r="G99"/>
  <c r="F99"/>
  <c r="E99"/>
  <c r="D99"/>
  <c r="C99"/>
  <c r="B99"/>
  <c r="H98"/>
  <c r="G98"/>
  <c r="F98"/>
  <c r="E98"/>
  <c r="D98"/>
  <c r="C98"/>
  <c r="B98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4"/>
  <c r="G94"/>
  <c r="F94"/>
  <c r="E94"/>
  <c r="D94"/>
  <c r="C94"/>
  <c r="B94"/>
  <c r="H93"/>
  <c r="G93"/>
  <c r="F93"/>
  <c r="E93"/>
  <c r="D93"/>
  <c r="C93"/>
  <c r="B93"/>
  <c r="H92"/>
  <c r="G92"/>
  <c r="F92"/>
  <c r="E92"/>
  <c r="D92"/>
  <c r="C92"/>
  <c r="B92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D85"/>
  <c r="C46"/>
  <c r="C85"/>
  <c r="B46"/>
  <c r="H123" i="70"/>
  <c r="G123"/>
  <c r="F123"/>
  <c r="E123"/>
  <c r="D123"/>
  <c r="H122"/>
  <c r="G122"/>
  <c r="F122"/>
  <c r="E122"/>
  <c r="D122"/>
  <c r="H121"/>
  <c r="G121"/>
  <c r="F121"/>
  <c r="E121"/>
  <c r="D121"/>
  <c r="H120"/>
  <c r="G120"/>
  <c r="F120"/>
  <c r="E120"/>
  <c r="D120"/>
  <c r="H119"/>
  <c r="G119"/>
  <c r="F119"/>
  <c r="E119"/>
  <c r="D119"/>
  <c r="H118"/>
  <c r="G118"/>
  <c r="F118"/>
  <c r="E118"/>
  <c r="D118"/>
  <c r="H117"/>
  <c r="G117"/>
  <c r="F117"/>
  <c r="E117"/>
  <c r="D117"/>
  <c r="H116"/>
  <c r="G116"/>
  <c r="F116"/>
  <c r="E116"/>
  <c r="D116"/>
  <c r="H115"/>
  <c r="G115"/>
  <c r="F115"/>
  <c r="E115"/>
  <c r="D115"/>
  <c r="H114"/>
  <c r="G114"/>
  <c r="F114"/>
  <c r="E114"/>
  <c r="D114"/>
  <c r="H113"/>
  <c r="G113"/>
  <c r="F113"/>
  <c r="E113"/>
  <c r="D113"/>
  <c r="H112"/>
  <c r="G112"/>
  <c r="F112"/>
  <c r="E112"/>
  <c r="D112"/>
  <c r="H111"/>
  <c r="G111"/>
  <c r="F111"/>
  <c r="E111"/>
  <c r="D111"/>
  <c r="H110"/>
  <c r="G110"/>
  <c r="F110"/>
  <c r="E110"/>
  <c r="D110"/>
  <c r="H109"/>
  <c r="G109"/>
  <c r="F109"/>
  <c r="E109"/>
  <c r="D109"/>
  <c r="H108"/>
  <c r="G108"/>
  <c r="F108"/>
  <c r="E108"/>
  <c r="D108"/>
  <c r="H107"/>
  <c r="G107"/>
  <c r="F107"/>
  <c r="E107"/>
  <c r="D107"/>
  <c r="H106"/>
  <c r="G106"/>
  <c r="F106"/>
  <c r="E106"/>
  <c r="D106"/>
  <c r="H105"/>
  <c r="G105"/>
  <c r="F105"/>
  <c r="E105"/>
  <c r="D105"/>
  <c r="H104"/>
  <c r="G104"/>
  <c r="F104"/>
  <c r="E104"/>
  <c r="D104"/>
  <c r="H103"/>
  <c r="G103"/>
  <c r="F103"/>
  <c r="E103"/>
  <c r="D103"/>
  <c r="H102"/>
  <c r="G102"/>
  <c r="F102"/>
  <c r="E102"/>
  <c r="D102"/>
  <c r="H101"/>
  <c r="G101"/>
  <c r="F101"/>
  <c r="E101"/>
  <c r="D101"/>
  <c r="H100"/>
  <c r="G100"/>
  <c r="F100"/>
  <c r="E100"/>
  <c r="D100"/>
  <c r="H99"/>
  <c r="G99"/>
  <c r="F99"/>
  <c r="E99"/>
  <c r="D99"/>
  <c r="H98"/>
  <c r="G98"/>
  <c r="F98"/>
  <c r="E98"/>
  <c r="D98"/>
  <c r="H97"/>
  <c r="G97"/>
  <c r="F97"/>
  <c r="E97"/>
  <c r="D97"/>
  <c r="H96"/>
  <c r="G96"/>
  <c r="F96"/>
  <c r="E96"/>
  <c r="D96"/>
  <c r="H95"/>
  <c r="G95"/>
  <c r="F95"/>
  <c r="E95"/>
  <c r="D95"/>
  <c r="H94"/>
  <c r="G94"/>
  <c r="F94"/>
  <c r="E94"/>
  <c r="D94"/>
  <c r="H93"/>
  <c r="G93"/>
  <c r="F93"/>
  <c r="E93"/>
  <c r="D93"/>
  <c r="H92"/>
  <c r="G92"/>
  <c r="F92"/>
  <c r="E92"/>
  <c r="D92"/>
  <c r="H91"/>
  <c r="G91"/>
  <c r="F91"/>
  <c r="E91"/>
  <c r="D91"/>
  <c r="H90"/>
  <c r="G90"/>
  <c r="F90"/>
  <c r="E90"/>
  <c r="D90"/>
  <c r="H89"/>
  <c r="G89"/>
  <c r="F89"/>
  <c r="E89"/>
  <c r="D89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E85"/>
  <c r="D46"/>
  <c r="D85"/>
  <c r="C46"/>
  <c r="B46"/>
  <c r="K21" i="76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H16"/>
  <c r="G16"/>
  <c r="F16"/>
  <c r="E16"/>
  <c r="D16"/>
  <c r="Q210" i="35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E54" i="67"/>
  <c r="E53"/>
  <c r="E52"/>
  <c r="D52"/>
  <c r="E51"/>
  <c r="D51"/>
  <c r="E50"/>
  <c r="D50"/>
  <c r="E49"/>
  <c r="D49"/>
  <c r="E48"/>
  <c r="D48"/>
  <c r="E47"/>
  <c r="S38" i="69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J81" i="31"/>
  <c r="I81"/>
  <c r="H81"/>
  <c r="G81"/>
  <c r="F81"/>
  <c r="E81"/>
  <c r="D81"/>
  <c r="C81"/>
  <c r="J80"/>
  <c r="I80"/>
  <c r="H80"/>
  <c r="G80"/>
  <c r="F80"/>
  <c r="E80"/>
  <c r="D80"/>
  <c r="C80"/>
  <c r="J79"/>
  <c r="I79"/>
  <c r="H79"/>
  <c r="G79"/>
  <c r="F79"/>
  <c r="E79"/>
  <c r="D79"/>
  <c r="C79"/>
  <c r="J78"/>
  <c r="I78"/>
  <c r="H78"/>
  <c r="G78"/>
  <c r="F78"/>
  <c r="E78"/>
  <c r="D78"/>
  <c r="C78"/>
  <c r="J77"/>
  <c r="I77"/>
  <c r="H77"/>
  <c r="G77"/>
  <c r="F77"/>
  <c r="E77"/>
  <c r="D77"/>
  <c r="C77"/>
  <c r="J76"/>
  <c r="I76"/>
  <c r="H76"/>
  <c r="G76"/>
  <c r="F76"/>
  <c r="E76"/>
  <c r="D76"/>
  <c r="C76"/>
  <c r="J75"/>
  <c r="I75"/>
  <c r="H75"/>
  <c r="G75"/>
  <c r="F75"/>
  <c r="E75"/>
  <c r="D75"/>
  <c r="C75"/>
  <c r="J74"/>
  <c r="I74"/>
  <c r="H74"/>
  <c r="G74"/>
  <c r="F74"/>
  <c r="E74"/>
  <c r="D74"/>
  <c r="C74"/>
  <c r="J73"/>
  <c r="I73"/>
  <c r="H73"/>
  <c r="G73"/>
  <c r="F73"/>
  <c r="E73"/>
  <c r="D73"/>
  <c r="C73"/>
  <c r="J72"/>
  <c r="I72"/>
  <c r="H72"/>
  <c r="G72"/>
  <c r="F72"/>
  <c r="E72"/>
  <c r="D72"/>
  <c r="C72"/>
  <c r="J71"/>
  <c r="I71"/>
  <c r="H71"/>
  <c r="G71"/>
  <c r="F71"/>
  <c r="E71"/>
  <c r="D71"/>
  <c r="C71"/>
  <c r="J70"/>
  <c r="I70"/>
  <c r="H70"/>
  <c r="G70"/>
  <c r="F70"/>
  <c r="E70"/>
  <c r="D70"/>
  <c r="C70"/>
  <c r="J69"/>
  <c r="I69"/>
  <c r="H69"/>
  <c r="G69"/>
  <c r="F69"/>
  <c r="E69"/>
  <c r="D69"/>
  <c r="C69"/>
  <c r="J68"/>
  <c r="I68"/>
  <c r="H68"/>
  <c r="G68"/>
  <c r="F68"/>
  <c r="E68"/>
  <c r="D68"/>
  <c r="C68"/>
  <c r="J67"/>
  <c r="I67"/>
  <c r="H67"/>
  <c r="G67"/>
  <c r="F67"/>
  <c r="E67"/>
  <c r="D67"/>
  <c r="C67"/>
  <c r="J66"/>
  <c r="I66"/>
  <c r="H66"/>
  <c r="G66"/>
  <c r="F66"/>
  <c r="E66"/>
  <c r="D66"/>
  <c r="C66"/>
  <c r="J65"/>
  <c r="I65"/>
  <c r="H65"/>
  <c r="G65"/>
  <c r="F65"/>
  <c r="E65"/>
  <c r="D65"/>
  <c r="C65"/>
  <c r="J64"/>
  <c r="I64"/>
  <c r="H64"/>
  <c r="G64"/>
  <c r="F64"/>
  <c r="E64"/>
  <c r="D64"/>
  <c r="C64"/>
  <c r="J63"/>
  <c r="I63"/>
  <c r="H63"/>
  <c r="G63"/>
  <c r="F63"/>
  <c r="E63"/>
  <c r="D63"/>
  <c r="C63"/>
  <c r="J62"/>
  <c r="I62"/>
  <c r="H62"/>
  <c r="G62"/>
  <c r="F62"/>
  <c r="E62"/>
  <c r="D62"/>
  <c r="C62"/>
  <c r="J61"/>
  <c r="I61"/>
  <c r="H61"/>
  <c r="G61"/>
  <c r="F61"/>
  <c r="E61"/>
  <c r="D61"/>
  <c r="C61"/>
  <c r="J60"/>
  <c r="I60"/>
  <c r="H60"/>
  <c r="G60"/>
  <c r="F60"/>
  <c r="E60"/>
  <c r="D60"/>
  <c r="C60"/>
  <c r="J59"/>
  <c r="I59"/>
  <c r="H59"/>
  <c r="G59"/>
  <c r="F59"/>
  <c r="E59"/>
  <c r="D59"/>
  <c r="C59"/>
  <c r="J58"/>
  <c r="I58"/>
  <c r="H58"/>
  <c r="G58"/>
  <c r="F58"/>
  <c r="E58"/>
  <c r="D58"/>
  <c r="C58"/>
  <c r="J57"/>
  <c r="I57"/>
  <c r="H57"/>
  <c r="G57"/>
  <c r="F57"/>
  <c r="E57"/>
  <c r="D57"/>
  <c r="C57"/>
  <c r="J56"/>
  <c r="I56"/>
  <c r="H56"/>
  <c r="G56"/>
  <c r="F56"/>
  <c r="E56"/>
  <c r="D56"/>
  <c r="C56"/>
  <c r="J55"/>
  <c r="I55"/>
  <c r="H55"/>
  <c r="G55"/>
  <c r="F55"/>
  <c r="E55"/>
  <c r="D55"/>
  <c r="C55"/>
  <c r="J54"/>
  <c r="I54"/>
  <c r="H54"/>
  <c r="G54"/>
  <c r="F54"/>
  <c r="E54"/>
  <c r="D54"/>
  <c r="C54"/>
  <c r="J53"/>
  <c r="I53"/>
  <c r="H53"/>
  <c r="G53"/>
  <c r="F53"/>
  <c r="E53"/>
  <c r="D53"/>
  <c r="C53"/>
  <c r="J52"/>
  <c r="I52"/>
  <c r="H52"/>
  <c r="G52"/>
  <c r="F52"/>
  <c r="E52"/>
  <c r="D52"/>
  <c r="C52"/>
  <c r="J51"/>
  <c r="I51"/>
  <c r="H51"/>
  <c r="G51"/>
  <c r="F51"/>
  <c r="E51"/>
  <c r="D51"/>
  <c r="C51"/>
  <c r="J50"/>
  <c r="I50"/>
  <c r="H50"/>
  <c r="G50"/>
  <c r="F50"/>
  <c r="E50"/>
  <c r="D50"/>
  <c r="C50"/>
  <c r="J49"/>
  <c r="I49"/>
  <c r="H49"/>
  <c r="G49"/>
  <c r="F49"/>
  <c r="E49"/>
  <c r="D49"/>
  <c r="C49"/>
  <c r="J48"/>
  <c r="I48"/>
  <c r="H48"/>
  <c r="G48"/>
  <c r="F48"/>
  <c r="E48"/>
  <c r="D48"/>
  <c r="C48"/>
  <c r="J47"/>
  <c r="I47"/>
  <c r="H47"/>
  <c r="G47"/>
  <c r="F47"/>
  <c r="E47"/>
  <c r="D47"/>
  <c r="C47"/>
  <c r="Z16" i="53"/>
  <c r="W16"/>
  <c r="Z16" i="25"/>
  <c r="V16" i="53"/>
  <c r="U16"/>
  <c r="T16"/>
  <c r="Z15"/>
  <c r="W15"/>
  <c r="V15"/>
  <c r="U15"/>
  <c r="T15"/>
  <c r="Z14"/>
  <c r="W14"/>
  <c r="V14"/>
  <c r="U14"/>
  <c r="T14"/>
  <c r="Z13"/>
  <c r="W13"/>
  <c r="V13"/>
  <c r="U13"/>
  <c r="T13"/>
  <c r="Z12"/>
  <c r="W12"/>
  <c r="V12"/>
  <c r="U12"/>
  <c r="T12"/>
  <c r="Z11"/>
  <c r="W11"/>
  <c r="V11"/>
  <c r="U11"/>
  <c r="T11"/>
  <c r="Z10"/>
  <c r="W10"/>
  <c r="V10"/>
  <c r="U10"/>
  <c r="T10"/>
  <c r="Z9"/>
  <c r="W9"/>
  <c r="V9"/>
  <c r="U9"/>
  <c r="T9"/>
  <c r="Z8"/>
  <c r="W8"/>
  <c r="V8"/>
  <c r="U8"/>
  <c r="T8"/>
  <c r="Z7"/>
  <c r="W7"/>
  <c r="V7"/>
  <c r="U7"/>
  <c r="T7"/>
  <c r="Z6"/>
  <c r="W6"/>
  <c r="V6"/>
  <c r="U6"/>
  <c r="T6"/>
  <c r="Z5"/>
  <c r="W5"/>
  <c r="V5"/>
  <c r="U5"/>
  <c r="T5"/>
  <c r="Z4"/>
  <c r="W4"/>
  <c r="V4"/>
  <c r="U4"/>
  <c r="T4"/>
  <c r="Z3"/>
  <c r="W3"/>
  <c r="V3"/>
  <c r="U3"/>
  <c r="T3"/>
  <c r="D52" i="25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M35"/>
  <c r="L35"/>
  <c r="J35"/>
  <c r="I35"/>
  <c r="H35"/>
  <c r="G35"/>
  <c r="F35"/>
  <c r="E35"/>
  <c r="D35"/>
  <c r="C35"/>
  <c r="B35"/>
  <c r="M34"/>
  <c r="L34"/>
  <c r="J34"/>
  <c r="I34"/>
  <c r="H34"/>
  <c r="G34"/>
  <c r="F34"/>
  <c r="E34"/>
  <c r="D34"/>
  <c r="C34"/>
  <c r="B34"/>
  <c r="M33"/>
  <c r="L33"/>
  <c r="J33"/>
  <c r="I33"/>
  <c r="H33"/>
  <c r="G33"/>
  <c r="F33"/>
  <c r="E33"/>
  <c r="D33"/>
  <c r="C33"/>
  <c r="B33"/>
  <c r="M32"/>
  <c r="L32"/>
  <c r="J32"/>
  <c r="I32"/>
  <c r="H32"/>
  <c r="G32"/>
  <c r="F32"/>
  <c r="E32"/>
  <c r="D32"/>
  <c r="C32"/>
  <c r="B32"/>
  <c r="M31"/>
  <c r="L31"/>
  <c r="J31"/>
  <c r="I31"/>
  <c r="H31"/>
  <c r="G31"/>
  <c r="F31"/>
  <c r="E31"/>
  <c r="D31"/>
  <c r="C31"/>
  <c r="B31"/>
  <c r="M30"/>
  <c r="L30"/>
  <c r="J30"/>
  <c r="I30"/>
  <c r="H30"/>
  <c r="G30"/>
  <c r="F30"/>
  <c r="E30"/>
  <c r="D30"/>
  <c r="C30"/>
  <c r="B30"/>
  <c r="M29"/>
  <c r="L29"/>
  <c r="J29"/>
  <c r="I29"/>
  <c r="H29"/>
  <c r="G29"/>
  <c r="F29"/>
  <c r="E29"/>
  <c r="D29"/>
  <c r="C29"/>
  <c r="B29"/>
  <c r="M28"/>
  <c r="L28"/>
  <c r="J28"/>
  <c r="I28"/>
  <c r="H28"/>
  <c r="G28"/>
  <c r="F28"/>
  <c r="E28"/>
  <c r="D28"/>
  <c r="C28"/>
  <c r="B28"/>
  <c r="M27"/>
  <c r="L27"/>
  <c r="J27"/>
  <c r="I27"/>
  <c r="H27"/>
  <c r="G27"/>
  <c r="F27"/>
  <c r="E27"/>
  <c r="D27"/>
  <c r="C27"/>
  <c r="B27"/>
  <c r="M26"/>
  <c r="L26"/>
  <c r="J26"/>
  <c r="I26"/>
  <c r="H26"/>
  <c r="G26"/>
  <c r="F26"/>
  <c r="E26"/>
  <c r="D26"/>
  <c r="C26"/>
  <c r="B26"/>
  <c r="M25"/>
  <c r="L25"/>
  <c r="J25"/>
  <c r="I25"/>
  <c r="H25"/>
  <c r="G25"/>
  <c r="F25"/>
  <c r="E25"/>
  <c r="D25"/>
  <c r="C25"/>
  <c r="B25"/>
  <c r="M24"/>
  <c r="L24"/>
  <c r="J24"/>
  <c r="I24"/>
  <c r="H24"/>
  <c r="G24"/>
  <c r="F24"/>
  <c r="E24"/>
  <c r="D24"/>
  <c r="C24"/>
  <c r="B24"/>
  <c r="W15"/>
  <c r="V15"/>
  <c r="W14"/>
  <c r="Z14"/>
  <c r="V14"/>
  <c r="W13"/>
  <c r="Z13"/>
  <c r="V13"/>
  <c r="W12"/>
  <c r="V12"/>
  <c r="W11"/>
  <c r="V11"/>
  <c r="W10"/>
  <c r="V10"/>
  <c r="Y10"/>
  <c r="W9"/>
  <c r="V9"/>
  <c r="W8"/>
  <c r="V8"/>
  <c r="W7"/>
  <c r="V7"/>
  <c r="W6"/>
  <c r="Z6"/>
  <c r="V6"/>
  <c r="Y6"/>
  <c r="W5"/>
  <c r="V5"/>
  <c r="W4"/>
  <c r="V4"/>
  <c r="G76" i="18"/>
  <c r="G75"/>
  <c r="G74"/>
  <c r="G73"/>
  <c r="G72"/>
  <c r="G71"/>
  <c r="G70"/>
  <c r="G69"/>
  <c r="G68"/>
  <c r="G67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G3"/>
  <c r="M72" i="61"/>
  <c r="M71"/>
  <c r="M70"/>
  <c r="M69"/>
  <c r="M68"/>
  <c r="M67"/>
  <c r="M66"/>
  <c r="M65"/>
  <c r="M64"/>
  <c r="M63"/>
  <c r="M62"/>
  <c r="M61"/>
  <c r="M60"/>
  <c r="Q58"/>
  <c r="P58"/>
  <c r="O58"/>
  <c r="M58"/>
  <c r="Q57"/>
  <c r="P57"/>
  <c r="O57"/>
  <c r="M57"/>
  <c r="Q56"/>
  <c r="P56"/>
  <c r="O56"/>
  <c r="M56"/>
  <c r="Q55"/>
  <c r="P55"/>
  <c r="O55"/>
  <c r="M55"/>
  <c r="Q54"/>
  <c r="P54"/>
  <c r="O54"/>
  <c r="M54"/>
  <c r="Q53"/>
  <c r="P53"/>
  <c r="O53"/>
  <c r="M53"/>
  <c r="Q52"/>
  <c r="P52"/>
  <c r="O52"/>
  <c r="M52"/>
  <c r="Q51"/>
  <c r="P51"/>
  <c r="O51"/>
  <c r="M51"/>
  <c r="Q50"/>
  <c r="P50"/>
  <c r="O50"/>
  <c r="M50"/>
  <c r="Q49"/>
  <c r="P49"/>
  <c r="O49"/>
  <c r="M49"/>
  <c r="Q48"/>
  <c r="P48"/>
  <c r="O48"/>
  <c r="M48"/>
  <c r="Q47"/>
  <c r="P47"/>
  <c r="O47"/>
  <c r="M47"/>
  <c r="Q46"/>
  <c r="P46"/>
  <c r="O46"/>
  <c r="M46"/>
  <c r="Q44"/>
  <c r="P44"/>
  <c r="O44"/>
  <c r="M44"/>
  <c r="Q43"/>
  <c r="P43"/>
  <c r="O43"/>
  <c r="M43"/>
  <c r="Q42"/>
  <c r="P42"/>
  <c r="O42"/>
  <c r="M42"/>
  <c r="Q41"/>
  <c r="P41"/>
  <c r="O41"/>
  <c r="M41"/>
  <c r="Q40"/>
  <c r="P40"/>
  <c r="O40"/>
  <c r="M40"/>
  <c r="Q39"/>
  <c r="P39"/>
  <c r="O39"/>
  <c r="M39"/>
  <c r="Q38"/>
  <c r="P38"/>
  <c r="O38"/>
  <c r="M38"/>
  <c r="Q37"/>
  <c r="P37"/>
  <c r="O37"/>
  <c r="M37"/>
  <c r="Q36"/>
  <c r="P36"/>
  <c r="O36"/>
  <c r="M36"/>
  <c r="Q35"/>
  <c r="P35"/>
  <c r="O35"/>
  <c r="M35"/>
  <c r="Q34"/>
  <c r="P34"/>
  <c r="O34"/>
  <c r="M34"/>
  <c r="Q33"/>
  <c r="P33"/>
  <c r="O33"/>
  <c r="M33"/>
  <c r="Q32"/>
  <c r="P32"/>
  <c r="O32"/>
  <c r="M32"/>
  <c r="B85" i="71"/>
  <c r="G85"/>
  <c r="F85"/>
  <c r="E85"/>
  <c r="C85" i="70"/>
  <c r="B85"/>
  <c r="G85"/>
  <c r="F85"/>
  <c r="Y9" i="25"/>
  <c r="Y13"/>
  <c r="Y12" i="53"/>
  <c r="E35" i="55"/>
  <c r="D35"/>
  <c r="Y13" i="53"/>
  <c r="X3"/>
  <c r="Z8" i="25"/>
  <c r="Y6" i="53"/>
  <c r="T28" i="7"/>
  <c r="Y5" i="25"/>
  <c r="X7" i="53"/>
  <c r="Y7" i="25"/>
  <c r="X4" i="53"/>
  <c r="Z15" i="25"/>
  <c r="Y4"/>
  <c r="Y12"/>
  <c r="B128" i="70"/>
  <c r="H56" i="71"/>
  <c r="H76"/>
  <c r="H52"/>
  <c r="H60"/>
  <c r="H57"/>
  <c r="H58"/>
  <c r="E128" i="70"/>
  <c r="H62"/>
  <c r="Y11" i="53"/>
  <c r="X14"/>
  <c r="H47" i="70"/>
  <c r="D128"/>
  <c r="H54"/>
  <c r="H71"/>
  <c r="AC47" i="61"/>
  <c r="AC55"/>
  <c r="Y14" i="53"/>
  <c r="H67" i="70"/>
  <c r="H70"/>
  <c r="H61" i="71"/>
  <c r="Y14" i="25"/>
  <c r="Y4" i="53"/>
  <c r="X10"/>
  <c r="H68" i="71"/>
  <c r="F128" i="70"/>
  <c r="Z7" i="25"/>
  <c r="X12" i="53"/>
  <c r="Y15"/>
  <c r="H72" i="70"/>
  <c r="H78"/>
  <c r="Z11" i="25"/>
  <c r="C128" i="70"/>
  <c r="X11" i="53"/>
  <c r="X15"/>
  <c r="H48" i="70"/>
  <c r="H65"/>
  <c r="H69"/>
  <c r="H62" i="71"/>
  <c r="H79"/>
  <c r="AC51" i="61"/>
  <c r="Y3" i="53"/>
  <c r="Y7"/>
  <c r="G128" i="70"/>
  <c r="H46"/>
  <c r="H56"/>
  <c r="H73"/>
  <c r="H77"/>
  <c r="H70" i="71"/>
  <c r="G40" i="51"/>
  <c r="H41"/>
  <c r="AC48" i="61"/>
  <c r="AC52"/>
  <c r="AC56"/>
  <c r="Z5" i="25"/>
  <c r="H64" i="70"/>
  <c r="H129" i="71"/>
  <c r="H48"/>
  <c r="H49"/>
  <c r="H50"/>
  <c r="H53"/>
  <c r="H78"/>
  <c r="Y16" i="25"/>
  <c r="X6" i="53"/>
  <c r="Y9"/>
  <c r="X13"/>
  <c r="Y16"/>
  <c r="H50" i="70"/>
  <c r="H51"/>
  <c r="H52"/>
  <c r="H55"/>
  <c r="H80"/>
  <c r="H47" i="71"/>
  <c r="H51"/>
  <c r="H64"/>
  <c r="H65"/>
  <c r="H66"/>
  <c r="H69"/>
  <c r="AC49" i="61"/>
  <c r="AC53"/>
  <c r="AC57"/>
  <c r="Y5" i="53"/>
  <c r="H58" i="70"/>
  <c r="H59"/>
  <c r="H60"/>
  <c r="H63"/>
  <c r="H55" i="71"/>
  <c r="H59"/>
  <c r="H72"/>
  <c r="H73"/>
  <c r="H74"/>
  <c r="H77"/>
  <c r="AC50" i="61"/>
  <c r="AC54"/>
  <c r="AC58"/>
  <c r="H49" i="70"/>
  <c r="H53"/>
  <c r="H66"/>
  <c r="H68"/>
  <c r="H46" i="71"/>
  <c r="H63"/>
  <c r="H67"/>
  <c r="H80"/>
  <c r="Y11" i="25"/>
  <c r="X5" i="53"/>
  <c r="Y8"/>
  <c r="H57" i="70"/>
  <c r="H61"/>
  <c r="H74"/>
  <c r="H75"/>
  <c r="H76"/>
  <c r="H79"/>
  <c r="H54" i="71"/>
  <c r="H71"/>
  <c r="H75"/>
  <c r="D17" i="51"/>
  <c r="G19"/>
  <c r="Z9" i="25"/>
  <c r="Z12"/>
  <c r="H35" i="79"/>
  <c r="H57"/>
  <c r="AC59" i="61"/>
  <c r="W15" i="7"/>
  <c r="X9" i="53"/>
  <c r="Y10"/>
  <c r="Z10" i="25"/>
  <c r="Z4"/>
  <c r="Y8"/>
  <c r="X8" i="53"/>
  <c r="X16"/>
  <c r="H128" i="70"/>
  <c r="Y15" i="25"/>
  <c r="P15" i="7"/>
  <c r="H46" i="79"/>
  <c r="H24"/>
  <c r="H13"/>
  <c r="Q30" i="61"/>
  <c r="M30"/>
  <c r="Q29"/>
  <c r="M29"/>
  <c r="Q28"/>
  <c r="M28"/>
  <c r="Q27"/>
  <c r="M27"/>
  <c r="Q26"/>
  <c r="M26"/>
  <c r="Q25"/>
  <c r="M25"/>
  <c r="Q24"/>
  <c r="M24"/>
  <c r="Q23"/>
  <c r="M23"/>
  <c r="Q22"/>
  <c r="M22"/>
  <c r="Q21"/>
  <c r="M21"/>
  <c r="Q20"/>
  <c r="M20"/>
  <c r="Q19"/>
  <c r="M19"/>
  <c r="Q18"/>
  <c r="M18"/>
  <c r="R19" i="64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7"/>
  <c r="Q7"/>
  <c r="P7"/>
  <c r="O7"/>
  <c r="R6"/>
  <c r="Q6"/>
  <c r="P6"/>
  <c r="O6"/>
  <c r="O170" i="14"/>
  <c r="N170"/>
  <c r="M170"/>
  <c r="L170"/>
  <c r="K170"/>
  <c r="J170"/>
  <c r="O169"/>
  <c r="N169"/>
  <c r="M169"/>
  <c r="L169"/>
  <c r="K169"/>
  <c r="J169"/>
  <c r="O168"/>
  <c r="N168"/>
  <c r="M168"/>
  <c r="L168"/>
  <c r="K168"/>
  <c r="J168"/>
  <c r="O167"/>
  <c r="N167"/>
  <c r="M167"/>
  <c r="L167"/>
  <c r="K167"/>
  <c r="J167"/>
  <c r="O166"/>
  <c r="N166"/>
  <c r="M166"/>
  <c r="L166"/>
  <c r="K166"/>
  <c r="J166"/>
  <c r="O165"/>
  <c r="N165"/>
  <c r="M165"/>
  <c r="L165"/>
  <c r="K165"/>
  <c r="J165"/>
  <c r="O164"/>
  <c r="N164"/>
  <c r="M164"/>
  <c r="L164"/>
  <c r="K164"/>
  <c r="J164"/>
  <c r="O163"/>
  <c r="N163"/>
  <c r="M163"/>
  <c r="L163"/>
  <c r="K163"/>
  <c r="J163"/>
  <c r="O162"/>
  <c r="N162"/>
  <c r="M162"/>
  <c r="L162"/>
  <c r="K162"/>
  <c r="J162"/>
  <c r="O161"/>
  <c r="N161"/>
  <c r="M161"/>
  <c r="L161"/>
  <c r="K161"/>
  <c r="J161"/>
  <c r="O160"/>
  <c r="N160"/>
  <c r="M160"/>
  <c r="L160"/>
  <c r="K160"/>
  <c r="J160"/>
  <c r="O159"/>
  <c r="N159"/>
  <c r="M159"/>
  <c r="L159"/>
  <c r="K159"/>
  <c r="J159"/>
  <c r="O158"/>
  <c r="N158"/>
  <c r="M158"/>
  <c r="L158"/>
  <c r="K158"/>
  <c r="J158"/>
  <c r="O157"/>
  <c r="N157"/>
  <c r="M157"/>
  <c r="L157"/>
  <c r="K157"/>
  <c r="J157"/>
  <c r="O156"/>
  <c r="N156"/>
  <c r="M156"/>
  <c r="L156"/>
  <c r="K156"/>
  <c r="J156"/>
  <c r="O155"/>
  <c r="N155"/>
  <c r="M155"/>
  <c r="L155"/>
  <c r="K155"/>
  <c r="J155"/>
  <c r="O154"/>
  <c r="N154"/>
  <c r="M154"/>
  <c r="L154"/>
  <c r="K154"/>
  <c r="J154"/>
  <c r="O153"/>
  <c r="N153"/>
  <c r="M153"/>
  <c r="L153"/>
  <c r="K153"/>
  <c r="J153"/>
  <c r="O152"/>
  <c r="N152"/>
  <c r="M152"/>
  <c r="L152"/>
  <c r="K152"/>
  <c r="J152"/>
  <c r="O151"/>
  <c r="N151"/>
  <c r="M151"/>
  <c r="L151"/>
  <c r="K151"/>
  <c r="J151"/>
  <c r="O150"/>
  <c r="N150"/>
  <c r="M150"/>
  <c r="L150"/>
  <c r="K150"/>
  <c r="J150"/>
  <c r="O149"/>
  <c r="N149"/>
  <c r="M149"/>
  <c r="L149"/>
  <c r="K149"/>
  <c r="J149"/>
  <c r="O148"/>
  <c r="N148"/>
  <c r="M148"/>
  <c r="L148"/>
  <c r="K148"/>
  <c r="J148"/>
  <c r="O147"/>
  <c r="N147"/>
  <c r="M147"/>
  <c r="L147"/>
  <c r="K147"/>
  <c r="J147"/>
  <c r="O146"/>
  <c r="N146"/>
  <c r="M146"/>
  <c r="L146"/>
  <c r="K146"/>
  <c r="J146"/>
  <c r="O145"/>
  <c r="N145"/>
  <c r="M145"/>
  <c r="L145"/>
  <c r="K145"/>
  <c r="J145"/>
  <c r="O144"/>
  <c r="N144"/>
  <c r="M144"/>
  <c r="L144"/>
  <c r="K144"/>
  <c r="J144"/>
  <c r="O143"/>
  <c r="N143"/>
  <c r="M143"/>
  <c r="L143"/>
  <c r="K143"/>
  <c r="J143"/>
  <c r="O142"/>
  <c r="N142"/>
  <c r="M142"/>
  <c r="L142"/>
  <c r="K142"/>
  <c r="J142"/>
  <c r="O141"/>
  <c r="N141"/>
  <c r="M141"/>
  <c r="L141"/>
  <c r="K141"/>
  <c r="J141"/>
  <c r="O140"/>
  <c r="N140"/>
  <c r="M140"/>
  <c r="L140"/>
  <c r="K140"/>
  <c r="J140"/>
  <c r="O139"/>
  <c r="N139"/>
  <c r="M139"/>
  <c r="L139"/>
  <c r="K139"/>
  <c r="J139"/>
  <c r="O138"/>
  <c r="N138"/>
  <c r="M138"/>
  <c r="L138"/>
  <c r="K138"/>
  <c r="J138"/>
  <c r="O137"/>
  <c r="N137"/>
  <c r="M137"/>
  <c r="L137"/>
  <c r="K137"/>
  <c r="J137"/>
  <c r="O136"/>
  <c r="N136"/>
  <c r="M136"/>
  <c r="L136"/>
  <c r="K136"/>
  <c r="J136"/>
  <c r="O135"/>
  <c r="N135"/>
  <c r="M135"/>
  <c r="L135"/>
  <c r="K135"/>
  <c r="J135"/>
  <c r="O134"/>
  <c r="N134"/>
  <c r="M134"/>
  <c r="L134"/>
  <c r="K134"/>
  <c r="J134"/>
  <c r="O133"/>
  <c r="N133"/>
  <c r="M133"/>
  <c r="L133"/>
  <c r="K133"/>
  <c r="J133"/>
  <c r="O132"/>
  <c r="N132"/>
  <c r="M132"/>
  <c r="L132"/>
  <c r="K132"/>
  <c r="J132"/>
  <c r="O131"/>
  <c r="N131"/>
  <c r="M131"/>
  <c r="L131"/>
  <c r="K131"/>
  <c r="J131"/>
  <c r="O130"/>
  <c r="N130"/>
  <c r="M130"/>
  <c r="L130"/>
  <c r="K130"/>
  <c r="J130"/>
  <c r="O129"/>
  <c r="N129"/>
  <c r="M129"/>
  <c r="L129"/>
  <c r="K129"/>
  <c r="J129"/>
  <c r="O128"/>
  <c r="N128"/>
  <c r="M128"/>
  <c r="L128"/>
  <c r="K128"/>
  <c r="J128"/>
  <c r="O127"/>
  <c r="N127"/>
  <c r="M127"/>
  <c r="L127"/>
  <c r="K127"/>
  <c r="J127"/>
  <c r="O126"/>
  <c r="N126"/>
  <c r="M126"/>
  <c r="L126"/>
  <c r="K126"/>
  <c r="J126"/>
  <c r="O125"/>
  <c r="N125"/>
  <c r="M125"/>
  <c r="L125"/>
  <c r="K125"/>
  <c r="J125"/>
  <c r="O124"/>
  <c r="N124"/>
  <c r="M124"/>
  <c r="L124"/>
  <c r="K124"/>
  <c r="J124"/>
  <c r="O123"/>
  <c r="N123"/>
  <c r="M123"/>
  <c r="L123"/>
  <c r="K123"/>
  <c r="J123"/>
  <c r="O122"/>
  <c r="N122"/>
  <c r="M122"/>
  <c r="L122"/>
  <c r="K122"/>
  <c r="J122"/>
  <c r="O121"/>
  <c r="N121"/>
  <c r="M121"/>
  <c r="L121"/>
  <c r="K121"/>
  <c r="J121"/>
  <c r="O120"/>
  <c r="N120"/>
  <c r="M120"/>
  <c r="L120"/>
  <c r="K120"/>
  <c r="J120"/>
  <c r="O119"/>
  <c r="N119"/>
  <c r="M119"/>
  <c r="L119"/>
  <c r="K119"/>
  <c r="J119"/>
  <c r="O118"/>
  <c r="N118"/>
  <c r="M118"/>
  <c r="L118"/>
  <c r="K118"/>
  <c r="J118"/>
  <c r="O117"/>
  <c r="N117"/>
  <c r="M117"/>
  <c r="L117"/>
  <c r="K117"/>
  <c r="J117"/>
  <c r="O116"/>
  <c r="N116"/>
  <c r="M116"/>
  <c r="L116"/>
  <c r="K116"/>
  <c r="J116"/>
  <c r="O115"/>
  <c r="N115"/>
  <c r="M115"/>
  <c r="L115"/>
  <c r="K115"/>
  <c r="J115"/>
  <c r="O114"/>
  <c r="N114"/>
  <c r="M114"/>
  <c r="L114"/>
  <c r="K114"/>
  <c r="J114"/>
  <c r="O113"/>
  <c r="N113"/>
  <c r="M113"/>
  <c r="L113"/>
  <c r="K113"/>
  <c r="J113"/>
  <c r="O112"/>
  <c r="N112"/>
  <c r="M112"/>
  <c r="L112"/>
  <c r="K112"/>
  <c r="J112"/>
  <c r="O111"/>
  <c r="N111"/>
  <c r="M111"/>
  <c r="L111"/>
  <c r="K111"/>
  <c r="J111"/>
  <c r="O110"/>
  <c r="N110"/>
  <c r="M110"/>
  <c r="L110"/>
  <c r="K110"/>
  <c r="J110"/>
  <c r="O109"/>
  <c r="N109"/>
  <c r="M109"/>
  <c r="L109"/>
  <c r="K109"/>
  <c r="J109"/>
  <c r="O108"/>
  <c r="N108"/>
  <c r="M108"/>
  <c r="L108"/>
  <c r="K108"/>
  <c r="J108"/>
  <c r="O107"/>
  <c r="N107"/>
  <c r="M107"/>
  <c r="L107"/>
  <c r="K107"/>
  <c r="J107"/>
  <c r="O106"/>
  <c r="N106"/>
  <c r="M106"/>
  <c r="L106"/>
  <c r="K106"/>
  <c r="J106"/>
  <c r="O105"/>
  <c r="N105"/>
  <c r="M105"/>
  <c r="L105"/>
  <c r="K105"/>
  <c r="J105"/>
  <c r="O104"/>
  <c r="N104"/>
  <c r="M104"/>
  <c r="L104"/>
  <c r="K104"/>
  <c r="J104"/>
  <c r="O103"/>
  <c r="N103"/>
  <c r="M103"/>
  <c r="L103"/>
  <c r="K103"/>
  <c r="J103"/>
  <c r="O102"/>
  <c r="N102"/>
  <c r="M102"/>
  <c r="L102"/>
  <c r="K102"/>
  <c r="J102"/>
  <c r="O101"/>
  <c r="N101"/>
  <c r="M101"/>
  <c r="L101"/>
  <c r="K101"/>
  <c r="J101"/>
  <c r="O100"/>
  <c r="N100"/>
  <c r="M100"/>
  <c r="L100"/>
  <c r="K100"/>
  <c r="J100"/>
  <c r="O99"/>
  <c r="N99"/>
  <c r="M99"/>
  <c r="L99"/>
  <c r="K99"/>
  <c r="J99"/>
  <c r="O98"/>
  <c r="N98"/>
  <c r="M98"/>
  <c r="L98"/>
  <c r="K98"/>
  <c r="J98"/>
  <c r="O97"/>
  <c r="N97"/>
  <c r="M97"/>
  <c r="L97"/>
  <c r="K97"/>
  <c r="J97"/>
  <c r="O96"/>
  <c r="N96"/>
  <c r="M96"/>
  <c r="L96"/>
  <c r="K96"/>
  <c r="J96"/>
  <c r="O95"/>
  <c r="N95"/>
  <c r="M95"/>
  <c r="L95"/>
  <c r="K95"/>
  <c r="J95"/>
  <c r="O94"/>
  <c r="N94"/>
  <c r="M94"/>
  <c r="L94"/>
  <c r="K94"/>
  <c r="J94"/>
  <c r="O93"/>
  <c r="N93"/>
  <c r="M93"/>
  <c r="L93"/>
  <c r="K93"/>
  <c r="J93"/>
  <c r="O92"/>
  <c r="N92"/>
  <c r="M92"/>
  <c r="L92"/>
  <c r="K92"/>
  <c r="J92"/>
  <c r="O91"/>
  <c r="N91"/>
  <c r="M91"/>
  <c r="L91"/>
  <c r="K91"/>
  <c r="J91"/>
  <c r="O90"/>
  <c r="N90"/>
  <c r="M90"/>
  <c r="L90"/>
  <c r="K90"/>
  <c r="J90"/>
  <c r="O89"/>
  <c r="N89"/>
  <c r="M89"/>
  <c r="L89"/>
  <c r="K89"/>
  <c r="J89"/>
  <c r="O88"/>
  <c r="N88"/>
  <c r="M88"/>
  <c r="L88"/>
  <c r="K88"/>
  <c r="J88"/>
  <c r="O87"/>
  <c r="N87"/>
  <c r="M87"/>
  <c r="L87"/>
  <c r="K87"/>
  <c r="J87"/>
  <c r="O86"/>
  <c r="N86"/>
  <c r="M86"/>
  <c r="L86"/>
  <c r="K86"/>
  <c r="J86"/>
  <c r="O85"/>
  <c r="N85"/>
  <c r="M85"/>
  <c r="L85"/>
  <c r="K85"/>
  <c r="J85"/>
  <c r="O84"/>
  <c r="N84"/>
  <c r="M84"/>
  <c r="L84"/>
  <c r="K84"/>
  <c r="J84"/>
  <c r="O83"/>
  <c r="N83"/>
  <c r="M83"/>
  <c r="L83"/>
  <c r="K83"/>
  <c r="J83"/>
  <c r="O82"/>
  <c r="N82"/>
  <c r="M82"/>
  <c r="L82"/>
  <c r="K82"/>
  <c r="J82"/>
  <c r="O81"/>
  <c r="N81"/>
  <c r="M81"/>
  <c r="L81"/>
  <c r="K81"/>
  <c r="J81"/>
  <c r="O80"/>
  <c r="N80"/>
  <c r="M80"/>
  <c r="L80"/>
  <c r="K80"/>
  <c r="J80"/>
  <c r="O79"/>
  <c r="N79"/>
  <c r="M79"/>
  <c r="L79"/>
  <c r="K79"/>
  <c r="J79"/>
  <c r="O78"/>
  <c r="N78"/>
  <c r="M78"/>
  <c r="L78"/>
  <c r="K78"/>
  <c r="J78"/>
  <c r="O77"/>
  <c r="N77"/>
  <c r="M77"/>
  <c r="L77"/>
  <c r="K77"/>
  <c r="J77"/>
  <c r="O76"/>
  <c r="N76"/>
  <c r="M76"/>
  <c r="L76"/>
  <c r="K76"/>
  <c r="J76"/>
  <c r="O75"/>
  <c r="N75"/>
  <c r="M75"/>
  <c r="L75"/>
  <c r="K75"/>
  <c r="J75"/>
  <c r="O74"/>
  <c r="N74"/>
  <c r="M74"/>
  <c r="L74"/>
  <c r="K74"/>
  <c r="J74"/>
  <c r="O73"/>
  <c r="N73"/>
  <c r="M73"/>
  <c r="L73"/>
  <c r="K73"/>
  <c r="J73"/>
  <c r="O72"/>
  <c r="N72"/>
  <c r="M72"/>
  <c r="L72"/>
  <c r="K72"/>
  <c r="J72"/>
  <c r="O71"/>
  <c r="N71"/>
  <c r="M71"/>
  <c r="L71"/>
  <c r="K71"/>
  <c r="J71"/>
  <c r="O70"/>
  <c r="N70"/>
  <c r="M70"/>
  <c r="L70"/>
  <c r="K70"/>
  <c r="J70"/>
  <c r="O69"/>
  <c r="N69"/>
  <c r="M69"/>
  <c r="L69"/>
  <c r="K69"/>
  <c r="J69"/>
  <c r="O68"/>
  <c r="N68"/>
  <c r="M68"/>
  <c r="L68"/>
  <c r="K68"/>
  <c r="J68"/>
  <c r="O67"/>
  <c r="N67"/>
  <c r="M67"/>
  <c r="L67"/>
  <c r="K67"/>
  <c r="J67"/>
  <c r="O66"/>
  <c r="N66"/>
  <c r="M66"/>
  <c r="L66"/>
  <c r="K66"/>
  <c r="J66"/>
  <c r="O65"/>
  <c r="N65"/>
  <c r="M65"/>
  <c r="L65"/>
  <c r="K65"/>
  <c r="J65"/>
  <c r="O64"/>
  <c r="N64"/>
  <c r="M64"/>
  <c r="L64"/>
  <c r="K64"/>
  <c r="J64"/>
  <c r="O63"/>
  <c r="N63"/>
  <c r="M63"/>
  <c r="L63"/>
  <c r="K63"/>
  <c r="J63"/>
  <c r="O62"/>
  <c r="N62"/>
  <c r="M62"/>
  <c r="L62"/>
  <c r="K62"/>
  <c r="J62"/>
  <c r="O61"/>
  <c r="N61"/>
  <c r="M61"/>
  <c r="L61"/>
  <c r="K61"/>
  <c r="J61"/>
  <c r="O60"/>
  <c r="N60"/>
  <c r="M60"/>
  <c r="L60"/>
  <c r="K60"/>
  <c r="J60"/>
  <c r="O59"/>
  <c r="N59"/>
  <c r="M59"/>
  <c r="L59"/>
  <c r="K59"/>
  <c r="J59"/>
  <c r="O58"/>
  <c r="N58"/>
  <c r="M58"/>
  <c r="L58"/>
  <c r="K58"/>
  <c r="J58"/>
  <c r="O57"/>
  <c r="N57"/>
  <c r="M57"/>
  <c r="L57"/>
  <c r="K57"/>
  <c r="J57"/>
  <c r="O56"/>
  <c r="N56"/>
  <c r="M56"/>
  <c r="L56"/>
  <c r="K56"/>
  <c r="J56"/>
  <c r="O55"/>
  <c r="N55"/>
  <c r="M55"/>
  <c r="L55"/>
  <c r="K55"/>
  <c r="J55"/>
  <c r="O54"/>
  <c r="N54"/>
  <c r="M54"/>
  <c r="L54"/>
  <c r="K54"/>
  <c r="J54"/>
  <c r="O53"/>
  <c r="N53"/>
  <c r="M53"/>
  <c r="L53"/>
  <c r="K53"/>
  <c r="J53"/>
  <c r="O52"/>
  <c r="N52"/>
  <c r="M52"/>
  <c r="L52"/>
  <c r="K52"/>
  <c r="J52"/>
  <c r="O51"/>
  <c r="N51"/>
  <c r="M51"/>
  <c r="L51"/>
  <c r="K51"/>
  <c r="J51"/>
  <c r="O50"/>
  <c r="N50"/>
  <c r="M50"/>
  <c r="L50"/>
  <c r="K50"/>
  <c r="J50"/>
  <c r="O49"/>
  <c r="N49"/>
  <c r="M49"/>
  <c r="L49"/>
  <c r="K49"/>
  <c r="J49"/>
  <c r="O48"/>
  <c r="N48"/>
  <c r="M48"/>
  <c r="L48"/>
  <c r="K48"/>
  <c r="J48"/>
  <c r="O47"/>
  <c r="N47"/>
  <c r="M47"/>
  <c r="L47"/>
  <c r="K47"/>
  <c r="J47"/>
  <c r="O46"/>
  <c r="N46"/>
  <c r="M46"/>
  <c r="L46"/>
  <c r="K46"/>
  <c r="J46"/>
  <c r="O45"/>
  <c r="N45"/>
  <c r="M45"/>
  <c r="L45"/>
  <c r="K45"/>
  <c r="J45"/>
  <c r="O44"/>
  <c r="N44"/>
  <c r="M44"/>
  <c r="L44"/>
  <c r="K44"/>
  <c r="J44"/>
  <c r="O43"/>
  <c r="N43"/>
  <c r="M43"/>
  <c r="L43"/>
  <c r="K43"/>
  <c r="J43"/>
  <c r="O42"/>
  <c r="N42"/>
  <c r="M42"/>
  <c r="L42"/>
  <c r="K42"/>
  <c r="J42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3"/>
  <c r="N33"/>
  <c r="M33"/>
  <c r="L33"/>
  <c r="K33"/>
  <c r="J33"/>
  <c r="O32"/>
  <c r="N32"/>
  <c r="M32"/>
  <c r="L32"/>
  <c r="K32"/>
  <c r="J32"/>
  <c r="O31"/>
  <c r="N31"/>
  <c r="M31"/>
  <c r="L31"/>
  <c r="K31"/>
  <c r="J31"/>
  <c r="O30"/>
  <c r="N30"/>
  <c r="M30"/>
  <c r="L30"/>
  <c r="K30"/>
  <c r="J30"/>
  <c r="O29"/>
  <c r="N29"/>
  <c r="M29"/>
  <c r="L29"/>
  <c r="K29"/>
  <c r="J29"/>
  <c r="O28"/>
  <c r="N28"/>
  <c r="M28"/>
  <c r="L28"/>
  <c r="K28"/>
  <c r="J28"/>
  <c r="O27"/>
  <c r="N27"/>
  <c r="M27"/>
  <c r="L27"/>
  <c r="K27"/>
  <c r="J27"/>
  <c r="O26"/>
  <c r="N26"/>
  <c r="M26"/>
  <c r="L26"/>
  <c r="K26"/>
  <c r="J26"/>
  <c r="O25"/>
  <c r="N25"/>
  <c r="M25"/>
  <c r="L25"/>
  <c r="K25"/>
  <c r="J25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N13"/>
  <c r="M13"/>
  <c r="L13"/>
  <c r="K13"/>
  <c r="J13"/>
  <c r="O12"/>
  <c r="N12"/>
  <c r="M12"/>
  <c r="L12"/>
  <c r="K12"/>
  <c r="J12"/>
  <c r="O11"/>
  <c r="N11"/>
  <c r="M11"/>
  <c r="L11"/>
  <c r="K11"/>
  <c r="J11"/>
  <c r="O10"/>
  <c r="N10"/>
  <c r="M10"/>
  <c r="L10"/>
  <c r="K10"/>
  <c r="J10"/>
  <c r="O9"/>
  <c r="N9"/>
  <c r="M9"/>
  <c r="L9"/>
  <c r="K9"/>
  <c r="J9"/>
  <c r="O8"/>
  <c r="N8"/>
  <c r="M8"/>
  <c r="L8"/>
  <c r="K8"/>
  <c r="J8"/>
  <c r="O7"/>
  <c r="N7"/>
  <c r="M7"/>
  <c r="L7"/>
  <c r="K7"/>
  <c r="J7"/>
  <c r="O6"/>
  <c r="N6"/>
  <c r="M6"/>
  <c r="L6"/>
  <c r="K6"/>
  <c r="J6"/>
  <c r="O5"/>
  <c r="N5"/>
  <c r="M5"/>
  <c r="L5"/>
  <c r="K5"/>
  <c r="J5"/>
  <c r="O4"/>
  <c r="N4"/>
  <c r="M4"/>
  <c r="L4"/>
  <c r="K4"/>
  <c r="J4"/>
  <c r="O3"/>
  <c r="N3"/>
  <c r="M3"/>
  <c r="L3"/>
  <c r="K3"/>
  <c r="J3"/>
  <c r="C34" i="55"/>
  <c r="C33"/>
  <c r="C32"/>
  <c r="C31"/>
  <c r="C30"/>
  <c r="C29"/>
  <c r="C28"/>
  <c r="C27"/>
  <c r="C26"/>
  <c r="C25"/>
  <c r="C24"/>
  <c r="C23"/>
  <c r="S16"/>
  <c r="R16"/>
  <c r="Q16"/>
  <c r="P16"/>
  <c r="O16"/>
  <c r="S15"/>
  <c r="R15"/>
  <c r="Q15"/>
  <c r="P15"/>
  <c r="O15"/>
  <c r="S14"/>
  <c r="R14"/>
  <c r="Q14"/>
  <c r="P14"/>
  <c r="O14"/>
  <c r="S13"/>
  <c r="R13"/>
  <c r="Q13"/>
  <c r="P13"/>
  <c r="O13"/>
  <c r="S12"/>
  <c r="R12"/>
  <c r="Q12"/>
  <c r="P12"/>
  <c r="O12"/>
  <c r="S11"/>
  <c r="R11"/>
  <c r="Q11"/>
  <c r="P11"/>
  <c r="O11"/>
  <c r="S10"/>
  <c r="R10"/>
  <c r="Q10"/>
  <c r="P10"/>
  <c r="O10"/>
  <c r="S9"/>
  <c r="R9"/>
  <c r="Q9"/>
  <c r="P9"/>
  <c r="O9"/>
  <c r="S8"/>
  <c r="R8"/>
  <c r="Q8"/>
  <c r="P8"/>
  <c r="O8"/>
  <c r="S7"/>
  <c r="R7"/>
  <c r="Q7"/>
  <c r="P7"/>
  <c r="O7"/>
  <c r="S6"/>
  <c r="R6"/>
  <c r="Q6"/>
  <c r="P6"/>
  <c r="O6"/>
  <c r="S5"/>
  <c r="R5"/>
  <c r="Q5"/>
  <c r="P5"/>
  <c r="O5"/>
  <c r="D9" i="2"/>
  <c r="C9"/>
  <c r="B9"/>
  <c r="A9"/>
  <c r="U29" i="11"/>
  <c r="T29"/>
  <c r="S29"/>
  <c r="R29"/>
  <c r="Q29"/>
  <c r="P29"/>
  <c r="O29"/>
  <c r="N29"/>
  <c r="M29"/>
  <c r="L29"/>
  <c r="K29"/>
  <c r="F29"/>
  <c r="E29"/>
  <c r="D29"/>
  <c r="C29"/>
  <c r="B29"/>
  <c r="U28"/>
  <c r="T28"/>
  <c r="S28"/>
  <c r="R28"/>
  <c r="Q28"/>
  <c r="P28"/>
  <c r="O28"/>
  <c r="N28"/>
  <c r="M28"/>
  <c r="L28"/>
  <c r="K28"/>
  <c r="F28"/>
  <c r="E28"/>
  <c r="D28"/>
  <c r="C28"/>
  <c r="B28"/>
  <c r="U27"/>
  <c r="T27"/>
  <c r="S27"/>
  <c r="R27"/>
  <c r="Q27"/>
  <c r="P27"/>
  <c r="O27"/>
  <c r="N27"/>
  <c r="M27"/>
  <c r="L27"/>
  <c r="K27"/>
  <c r="F27"/>
  <c r="E27"/>
  <c r="D27"/>
  <c r="C27"/>
  <c r="B27"/>
  <c r="U26"/>
  <c r="T26"/>
  <c r="S26"/>
  <c r="R26"/>
  <c r="Q26"/>
  <c r="P26"/>
  <c r="O26"/>
  <c r="N26"/>
  <c r="M26"/>
  <c r="L26"/>
  <c r="K26"/>
  <c r="F26"/>
  <c r="E26"/>
  <c r="D26"/>
  <c r="C26"/>
  <c r="B26"/>
  <c r="U25"/>
  <c r="T25"/>
  <c r="S25"/>
  <c r="R25"/>
  <c r="Q25"/>
  <c r="P25"/>
  <c r="O25"/>
  <c r="N25"/>
  <c r="M25"/>
  <c r="L25"/>
  <c r="K25"/>
  <c r="F25"/>
  <c r="E25"/>
  <c r="D25"/>
  <c r="C25"/>
  <c r="B25"/>
  <c r="U24"/>
  <c r="T24"/>
  <c r="S24"/>
  <c r="R24"/>
  <c r="Q24"/>
  <c r="P24"/>
  <c r="O24"/>
  <c r="N24"/>
  <c r="M24"/>
  <c r="L24"/>
  <c r="K24"/>
  <c r="F24"/>
  <c r="E24"/>
  <c r="D24"/>
  <c r="C24"/>
  <c r="B24"/>
  <c r="U23"/>
  <c r="T23"/>
  <c r="S23"/>
  <c r="R23"/>
  <c r="Q23"/>
  <c r="P23"/>
  <c r="O23"/>
  <c r="N23"/>
  <c r="M23"/>
  <c r="L23"/>
  <c r="K23"/>
  <c r="F23"/>
  <c r="E23"/>
  <c r="D23"/>
  <c r="C23"/>
  <c r="B23"/>
  <c r="F21"/>
  <c r="E21"/>
  <c r="D21"/>
  <c r="C21"/>
  <c r="B21"/>
  <c r="F20"/>
  <c r="E20"/>
  <c r="D20"/>
  <c r="C20"/>
  <c r="B20"/>
  <c r="F19"/>
  <c r="E19"/>
  <c r="D19"/>
  <c r="C19"/>
  <c r="B19"/>
  <c r="W7"/>
  <c r="V7"/>
  <c r="U7"/>
  <c r="T7"/>
  <c r="S7"/>
  <c r="R7"/>
  <c r="Q7"/>
  <c r="P7"/>
  <c r="O7"/>
  <c r="N7"/>
  <c r="M7"/>
  <c r="L7"/>
  <c r="K7"/>
  <c r="J7"/>
  <c r="F22"/>
  <c r="I7"/>
  <c r="H7"/>
  <c r="G7"/>
  <c r="F7"/>
  <c r="E7"/>
  <c r="D7"/>
  <c r="C7"/>
  <c r="B7"/>
  <c r="S53" i="83"/>
  <c r="R53"/>
  <c r="Q53"/>
  <c r="P53"/>
  <c r="T52"/>
  <c r="S52"/>
  <c r="R52"/>
  <c r="Q52"/>
  <c r="P52"/>
  <c r="U51"/>
  <c r="T51"/>
  <c r="S51"/>
  <c r="R51"/>
  <c r="Q51"/>
  <c r="P51"/>
  <c r="V50"/>
  <c r="U50"/>
  <c r="T50"/>
  <c r="S50"/>
  <c r="R50"/>
  <c r="Q50"/>
  <c r="P50"/>
  <c r="W49"/>
  <c r="V49"/>
  <c r="U49"/>
  <c r="T49"/>
  <c r="S49"/>
  <c r="R49"/>
  <c r="Q49"/>
  <c r="P49"/>
  <c r="W48"/>
  <c r="V48"/>
  <c r="U48"/>
  <c r="T48"/>
  <c r="S48"/>
  <c r="R48"/>
  <c r="Q48"/>
  <c r="P48"/>
  <c r="W47"/>
  <c r="V47"/>
  <c r="U47"/>
  <c r="T47"/>
  <c r="S47"/>
  <c r="R47"/>
  <c r="Q47"/>
  <c r="P47"/>
  <c r="H85" i="71"/>
  <c r="H85" i="70"/>
  <c r="F35" i="55"/>
  <c r="D29"/>
  <c r="E30"/>
  <c r="B22" i="11"/>
  <c r="C22"/>
  <c r="O22"/>
  <c r="H40" i="51"/>
  <c r="E22" i="11"/>
  <c r="H22"/>
  <c r="X15" i="7"/>
  <c r="E24" i="55"/>
  <c r="E32"/>
  <c r="D25"/>
  <c r="E28"/>
  <c r="N22" i="11"/>
  <c r="P22"/>
  <c r="D23" i="55"/>
  <c r="D31"/>
  <c r="R22" i="11"/>
  <c r="E29" i="55"/>
  <c r="E23"/>
  <c r="D30"/>
  <c r="E31"/>
  <c r="D33"/>
  <c r="D24"/>
  <c r="E25"/>
  <c r="F25"/>
  <c r="D32"/>
  <c r="E33"/>
  <c r="D28"/>
  <c r="T22" i="11"/>
  <c r="M22"/>
  <c r="E26" i="55"/>
  <c r="E34"/>
  <c r="H19" i="51"/>
  <c r="H20"/>
  <c r="K22" i="11"/>
  <c r="D27" i="55"/>
  <c r="L22" i="11"/>
  <c r="D22"/>
  <c r="G22"/>
  <c r="D26" i="55"/>
  <c r="E27"/>
  <c r="D34"/>
  <c r="U22" i="11"/>
  <c r="S22"/>
  <c r="Q22"/>
  <c r="Y39" i="83"/>
  <c r="X39"/>
  <c r="W39"/>
  <c r="V39"/>
  <c r="U39"/>
  <c r="T39"/>
  <c r="S39"/>
  <c r="R39"/>
  <c r="Q39"/>
  <c r="P39"/>
  <c r="Y38"/>
  <c r="X38"/>
  <c r="W38"/>
  <c r="V38"/>
  <c r="U38"/>
  <c r="T38"/>
  <c r="S38"/>
  <c r="R38"/>
  <c r="Q38"/>
  <c r="P38"/>
  <c r="Y37"/>
  <c r="X37"/>
  <c r="W37"/>
  <c r="V37"/>
  <c r="U37"/>
  <c r="T37"/>
  <c r="S37"/>
  <c r="R37"/>
  <c r="Q37"/>
  <c r="P37"/>
  <c r="Y36"/>
  <c r="X36"/>
  <c r="W36"/>
  <c r="V36"/>
  <c r="U36"/>
  <c r="T36"/>
  <c r="S36"/>
  <c r="R36"/>
  <c r="Q36"/>
  <c r="P36"/>
  <c r="Y35"/>
  <c r="X35"/>
  <c r="W35"/>
  <c r="V35"/>
  <c r="U35"/>
  <c r="T35"/>
  <c r="S35"/>
  <c r="R35"/>
  <c r="Q35"/>
  <c r="P35"/>
  <c r="Y34"/>
  <c r="X34"/>
  <c r="W34"/>
  <c r="V34"/>
  <c r="U34"/>
  <c r="T34"/>
  <c r="S34"/>
  <c r="R34"/>
  <c r="Q34"/>
  <c r="P34"/>
  <c r="Y33"/>
  <c r="X33"/>
  <c r="W33"/>
  <c r="V33"/>
  <c r="U33"/>
  <c r="T33"/>
  <c r="S33"/>
  <c r="R33"/>
  <c r="Q33"/>
  <c r="P33"/>
  <c r="Y32"/>
  <c r="X32"/>
  <c r="W32"/>
  <c r="V32"/>
  <c r="U32"/>
  <c r="T32"/>
  <c r="S32"/>
  <c r="R32"/>
  <c r="Q32"/>
  <c r="P32"/>
  <c r="Y31"/>
  <c r="X31"/>
  <c r="W31"/>
  <c r="V31"/>
  <c r="U31"/>
  <c r="T31"/>
  <c r="S31"/>
  <c r="R31"/>
  <c r="Q31"/>
  <c r="P31"/>
  <c r="Y30"/>
  <c r="X30"/>
  <c r="W30"/>
  <c r="V30"/>
  <c r="U30"/>
  <c r="T30"/>
  <c r="S30"/>
  <c r="R30"/>
  <c r="Q30"/>
  <c r="P30"/>
  <c r="Y29"/>
  <c r="X29"/>
  <c r="W29"/>
  <c r="V29"/>
  <c r="U29"/>
  <c r="T29"/>
  <c r="S29"/>
  <c r="R29"/>
  <c r="Q29"/>
  <c r="P29"/>
  <c r="Y28"/>
  <c r="X28"/>
  <c r="W28"/>
  <c r="V28"/>
  <c r="U28"/>
  <c r="T28"/>
  <c r="S28"/>
  <c r="R28"/>
  <c r="Q28"/>
  <c r="P28"/>
  <c r="Y27"/>
  <c r="X27"/>
  <c r="W27"/>
  <c r="V27"/>
  <c r="U27"/>
  <c r="T27"/>
  <c r="S27"/>
  <c r="R27"/>
  <c r="Q27"/>
  <c r="P27"/>
  <c r="Y20"/>
  <c r="X20"/>
  <c r="W20"/>
  <c r="V20"/>
  <c r="U20"/>
  <c r="T20"/>
  <c r="S20"/>
  <c r="R20"/>
  <c r="Q20"/>
  <c r="P20"/>
  <c r="M20"/>
  <c r="AA40"/>
  <c r="Y19"/>
  <c r="X19"/>
  <c r="W19"/>
  <c r="V19"/>
  <c r="U19"/>
  <c r="T19"/>
  <c r="S19"/>
  <c r="R19"/>
  <c r="Q19"/>
  <c r="P19"/>
  <c r="M19"/>
  <c r="Y18"/>
  <c r="X18"/>
  <c r="W18"/>
  <c r="V18"/>
  <c r="U18"/>
  <c r="T18"/>
  <c r="S18"/>
  <c r="R18"/>
  <c r="Q18"/>
  <c r="P18"/>
  <c r="M18"/>
  <c r="Y17"/>
  <c r="X17"/>
  <c r="W17"/>
  <c r="V17"/>
  <c r="U17"/>
  <c r="T17"/>
  <c r="S17"/>
  <c r="R17"/>
  <c r="Q17"/>
  <c r="P17"/>
  <c r="M17"/>
  <c r="Y16"/>
  <c r="X16"/>
  <c r="W16"/>
  <c r="V16"/>
  <c r="U16"/>
  <c r="T16"/>
  <c r="S16"/>
  <c r="R16"/>
  <c r="Q16"/>
  <c r="P16"/>
  <c r="M16"/>
  <c r="Y15"/>
  <c r="X15"/>
  <c r="W15"/>
  <c r="V15"/>
  <c r="U15"/>
  <c r="T15"/>
  <c r="S15"/>
  <c r="R15"/>
  <c r="Q15"/>
  <c r="P15"/>
  <c r="M15"/>
  <c r="Y14"/>
  <c r="X14"/>
  <c r="W14"/>
  <c r="V14"/>
  <c r="U14"/>
  <c r="T14"/>
  <c r="S14"/>
  <c r="R14"/>
  <c r="Q14"/>
  <c r="P14"/>
  <c r="M14"/>
  <c r="Y13"/>
  <c r="X13"/>
  <c r="W13"/>
  <c r="V13"/>
  <c r="U13"/>
  <c r="T13"/>
  <c r="S13"/>
  <c r="R13"/>
  <c r="Q13"/>
  <c r="P13"/>
  <c r="M13"/>
  <c r="M23"/>
  <c r="Y12"/>
  <c r="X12"/>
  <c r="W12"/>
  <c r="V12"/>
  <c r="U12"/>
  <c r="T12"/>
  <c r="S12"/>
  <c r="R12"/>
  <c r="Q12"/>
  <c r="P12"/>
  <c r="M12"/>
  <c r="Y11"/>
  <c r="X11"/>
  <c r="W11"/>
  <c r="V11"/>
  <c r="U11"/>
  <c r="T11"/>
  <c r="S11"/>
  <c r="R11"/>
  <c r="Q11"/>
  <c r="P11"/>
  <c r="M11"/>
  <c r="Y10"/>
  <c r="X10"/>
  <c r="W10"/>
  <c r="V10"/>
  <c r="U10"/>
  <c r="T10"/>
  <c r="S10"/>
  <c r="R10"/>
  <c r="Q10"/>
  <c r="P10"/>
  <c r="M10"/>
  <c r="Y9"/>
  <c r="X9"/>
  <c r="W9"/>
  <c r="V9"/>
  <c r="U9"/>
  <c r="T9"/>
  <c r="S9"/>
  <c r="R9"/>
  <c r="Q9"/>
  <c r="P9"/>
  <c r="M9"/>
  <c r="Y8"/>
  <c r="X8"/>
  <c r="W8"/>
  <c r="V8"/>
  <c r="U8"/>
  <c r="T8"/>
  <c r="S8"/>
  <c r="R8"/>
  <c r="Q8"/>
  <c r="P8"/>
  <c r="M8"/>
  <c r="M7"/>
  <c r="O8" i="73"/>
  <c r="AD5"/>
  <c r="N8"/>
  <c r="AC6"/>
  <c r="M8"/>
  <c r="AB4"/>
  <c r="L8"/>
  <c r="AA7"/>
  <c r="K8"/>
  <c r="Z6"/>
  <c r="J8"/>
  <c r="Y3"/>
  <c r="I8"/>
  <c r="X5"/>
  <c r="H8"/>
  <c r="W6"/>
  <c r="G8"/>
  <c r="V5"/>
  <c r="F8"/>
  <c r="U6"/>
  <c r="E8"/>
  <c r="T5"/>
  <c r="D8"/>
  <c r="S7"/>
  <c r="C8"/>
  <c r="R6"/>
  <c r="B8"/>
  <c r="Q3"/>
  <c r="W4"/>
  <c r="M9" i="15"/>
  <c r="L9"/>
  <c r="M8"/>
  <c r="L8"/>
  <c r="M7"/>
  <c r="L7"/>
  <c r="M6"/>
  <c r="L6"/>
  <c r="M5"/>
  <c r="L5"/>
  <c r="M4"/>
  <c r="L4"/>
  <c r="L48" i="3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Q5"/>
  <c r="L3"/>
  <c r="AH17" i="8"/>
  <c r="AG17"/>
  <c r="AF17"/>
  <c r="AE17"/>
  <c r="AD17"/>
  <c r="AC17"/>
  <c r="AB17"/>
  <c r="AA17"/>
  <c r="Z17"/>
  <c r="Y17"/>
  <c r="X17"/>
  <c r="AH16"/>
  <c r="AG16"/>
  <c r="AF16"/>
  <c r="AE16"/>
  <c r="AD16"/>
  <c r="AC16"/>
  <c r="AB16"/>
  <c r="AA16"/>
  <c r="Z16"/>
  <c r="Y16"/>
  <c r="X16"/>
  <c r="AH15"/>
  <c r="AG15"/>
  <c r="AF15"/>
  <c r="AE15"/>
  <c r="AD15"/>
  <c r="AC15"/>
  <c r="AB15"/>
  <c r="AA15"/>
  <c r="Z15"/>
  <c r="Y15"/>
  <c r="X15"/>
  <c r="AH14"/>
  <c r="AG14"/>
  <c r="AF14"/>
  <c r="AE14"/>
  <c r="AD14"/>
  <c r="AC14"/>
  <c r="AB14"/>
  <c r="AA14"/>
  <c r="Z14"/>
  <c r="Y14"/>
  <c r="X14"/>
  <c r="AH13"/>
  <c r="AG13"/>
  <c r="AF13"/>
  <c r="AE13"/>
  <c r="AD13"/>
  <c r="AC13"/>
  <c r="AB13"/>
  <c r="AA13"/>
  <c r="Z13"/>
  <c r="Y13"/>
  <c r="X13"/>
  <c r="AH12"/>
  <c r="AG12"/>
  <c r="AF12"/>
  <c r="AE12"/>
  <c r="AD12"/>
  <c r="AC12"/>
  <c r="AB12"/>
  <c r="AA12"/>
  <c r="Z12"/>
  <c r="Y12"/>
  <c r="X12"/>
  <c r="AH11"/>
  <c r="AG11"/>
  <c r="AF11"/>
  <c r="AE11"/>
  <c r="AD11"/>
  <c r="AC11"/>
  <c r="AB11"/>
  <c r="AA11"/>
  <c r="Z11"/>
  <c r="Y11"/>
  <c r="X11"/>
  <c r="AH10"/>
  <c r="AG10"/>
  <c r="AF10"/>
  <c r="AE10"/>
  <c r="AD10"/>
  <c r="AC10"/>
  <c r="AB10"/>
  <c r="AA10"/>
  <c r="Z10"/>
  <c r="Y10"/>
  <c r="X10"/>
  <c r="AH9"/>
  <c r="AG9"/>
  <c r="AF9"/>
  <c r="AE9"/>
  <c r="AD9"/>
  <c r="AC9"/>
  <c r="AB9"/>
  <c r="AA9"/>
  <c r="Z9"/>
  <c r="Y9"/>
  <c r="X9"/>
  <c r="AH8"/>
  <c r="AG8"/>
  <c r="AF8"/>
  <c r="AE8"/>
  <c r="AD8"/>
  <c r="AC8"/>
  <c r="AB8"/>
  <c r="AA8"/>
  <c r="Z8"/>
  <c r="Y8"/>
  <c r="X8"/>
  <c r="AH7"/>
  <c r="AG7"/>
  <c r="AF7"/>
  <c r="AE7"/>
  <c r="AD7"/>
  <c r="AC7"/>
  <c r="AB7"/>
  <c r="AA7"/>
  <c r="Z7"/>
  <c r="Y7"/>
  <c r="X7"/>
  <c r="AH6"/>
  <c r="AG6"/>
  <c r="AF6"/>
  <c r="AE6"/>
  <c r="AD6"/>
  <c r="AC6"/>
  <c r="AB6"/>
  <c r="AA6"/>
  <c r="Z6"/>
  <c r="Y6"/>
  <c r="X6"/>
  <c r="AH5"/>
  <c r="AG5"/>
  <c r="AF5"/>
  <c r="AE5"/>
  <c r="AD5"/>
  <c r="AC5"/>
  <c r="AB5"/>
  <c r="AA5"/>
  <c r="Z5"/>
  <c r="Y5"/>
  <c r="X5"/>
  <c r="AH4"/>
  <c r="AG4"/>
  <c r="AF4"/>
  <c r="AE4"/>
  <c r="AD4"/>
  <c r="AC4"/>
  <c r="AB4"/>
  <c r="AA4"/>
  <c r="Z4"/>
  <c r="Y4"/>
  <c r="X4"/>
  <c r="H27" i="11"/>
  <c r="L50" i="3"/>
  <c r="F29" i="55"/>
  <c r="F30"/>
  <c r="AA32" i="83"/>
  <c r="X3" i="73"/>
  <c r="U3"/>
  <c r="T3"/>
  <c r="T7"/>
  <c r="S6"/>
  <c r="S9"/>
  <c r="AB3"/>
  <c r="AC5"/>
  <c r="F24" i="55"/>
  <c r="Z4" i="73"/>
  <c r="V7"/>
  <c r="H29" i="11"/>
  <c r="V3" i="73"/>
  <c r="AD4"/>
  <c r="AD7"/>
  <c r="AA27" i="83"/>
  <c r="H28" i="11"/>
  <c r="F31" i="55"/>
  <c r="F23"/>
  <c r="AD3" i="73"/>
  <c r="AA29" i="83"/>
  <c r="AA37"/>
  <c r="H25" i="11"/>
  <c r="AA38" i="83"/>
  <c r="H26" i="11"/>
  <c r="V6" i="73"/>
  <c r="V9"/>
  <c r="R4"/>
  <c r="AA6"/>
  <c r="AA9"/>
  <c r="H24" i="11"/>
  <c r="F32" i="55"/>
  <c r="AA30" i="83"/>
  <c r="V4" i="73"/>
  <c r="AD6"/>
  <c r="AA34" i="83"/>
  <c r="H23" i="11"/>
  <c r="X4" i="73"/>
  <c r="Y6"/>
  <c r="F28" i="55"/>
  <c r="Y4" i="73"/>
  <c r="F33" i="55"/>
  <c r="AA12" i="83"/>
  <c r="AA20"/>
  <c r="Q4" i="73"/>
  <c r="U5"/>
  <c r="X7"/>
  <c r="Y5"/>
  <c r="Y7"/>
  <c r="AA8" i="83"/>
  <c r="AA16"/>
  <c r="S4" i="73"/>
  <c r="AA4"/>
  <c r="AB5"/>
  <c r="AB6"/>
  <c r="AB7"/>
  <c r="AA11" i="83"/>
  <c r="AA33"/>
  <c r="AA19"/>
  <c r="T4" i="73"/>
  <c r="AC7"/>
  <c r="AC9"/>
  <c r="AA14" i="83"/>
  <c r="AA28"/>
  <c r="U4" i="73"/>
  <c r="AC4"/>
  <c r="Q6"/>
  <c r="Q7"/>
  <c r="AA9" i="83"/>
  <c r="AA17"/>
  <c r="AA36"/>
  <c r="AC3" i="73"/>
  <c r="Q5"/>
  <c r="T6"/>
  <c r="U7"/>
  <c r="U9"/>
  <c r="AA15" i="83"/>
  <c r="AA10"/>
  <c r="AA18"/>
  <c r="AA13"/>
  <c r="AA35"/>
  <c r="Q6" i="3"/>
  <c r="G23" i="11"/>
  <c r="R5" i="73"/>
  <c r="Z5"/>
  <c r="AA31" i="83"/>
  <c r="AA39"/>
  <c r="W3" i="73"/>
  <c r="S5"/>
  <c r="AA5"/>
  <c r="W7"/>
  <c r="W9"/>
  <c r="G29" i="11"/>
  <c r="F34" i="55"/>
  <c r="F26"/>
  <c r="R3" i="73"/>
  <c r="Z3"/>
  <c r="X6"/>
  <c r="R7"/>
  <c r="R9"/>
  <c r="Z7"/>
  <c r="Z9"/>
  <c r="G26" i="11"/>
  <c r="S3" i="73"/>
  <c r="AA3"/>
  <c r="W5"/>
  <c r="G25" i="11"/>
  <c r="G28"/>
  <c r="G27"/>
  <c r="F27" i="55"/>
  <c r="G24" i="11"/>
  <c r="C25" i="44"/>
  <c r="C24"/>
  <c r="C23"/>
  <c r="C22"/>
  <c r="C19"/>
  <c r="C18"/>
  <c r="C17"/>
  <c r="C16"/>
  <c r="C13"/>
  <c r="C12"/>
  <c r="C11"/>
  <c r="C10"/>
  <c r="C7"/>
  <c r="C6"/>
  <c r="C5"/>
  <c r="C4"/>
  <c r="D20" i="40"/>
  <c r="C17"/>
  <c r="G17"/>
  <c r="C20"/>
  <c r="D17"/>
  <c r="H17"/>
  <c r="M16"/>
  <c r="L16"/>
  <c r="M15"/>
  <c r="L15"/>
  <c r="C15"/>
  <c r="G15"/>
  <c r="M14"/>
  <c r="L14"/>
  <c r="D14"/>
  <c r="H14"/>
  <c r="M13"/>
  <c r="L13"/>
  <c r="C13"/>
  <c r="G13"/>
  <c r="M12"/>
  <c r="L12"/>
  <c r="D12"/>
  <c r="H12"/>
  <c r="C12"/>
  <c r="G12"/>
  <c r="M11"/>
  <c r="L11"/>
  <c r="C11"/>
  <c r="G11"/>
  <c r="M10"/>
  <c r="L10"/>
  <c r="D10"/>
  <c r="H10"/>
  <c r="M9"/>
  <c r="L9"/>
  <c r="C9"/>
  <c r="G9"/>
  <c r="M8"/>
  <c r="L8"/>
  <c r="D8"/>
  <c r="H8"/>
  <c r="M7"/>
  <c r="L7"/>
  <c r="C7"/>
  <c r="G7"/>
  <c r="M6"/>
  <c r="L6"/>
  <c r="D6"/>
  <c r="H6"/>
  <c r="C6"/>
  <c r="G6"/>
  <c r="M14" i="7"/>
  <c r="K14"/>
  <c r="I14"/>
  <c r="H14"/>
  <c r="P14" s="1"/>
  <c r="G14"/>
  <c r="M13"/>
  <c r="K13"/>
  <c r="W13"/>
  <c r="X13"/>
  <c r="I13"/>
  <c r="H13"/>
  <c r="G13"/>
  <c r="P13" s="1"/>
  <c r="AH12"/>
  <c r="AG12"/>
  <c r="AF12"/>
  <c r="M12"/>
  <c r="K12"/>
  <c r="W12"/>
  <c r="X12"/>
  <c r="I12"/>
  <c r="H12"/>
  <c r="G12"/>
  <c r="AH11"/>
  <c r="AG11"/>
  <c r="AF11"/>
  <c r="M11"/>
  <c r="K11"/>
  <c r="W11"/>
  <c r="X11"/>
  <c r="I11"/>
  <c r="H11"/>
  <c r="G11"/>
  <c r="AH10"/>
  <c r="AG10"/>
  <c r="AF10"/>
  <c r="M10"/>
  <c r="K10"/>
  <c r="W10"/>
  <c r="X10"/>
  <c r="I10"/>
  <c r="H10"/>
  <c r="G10"/>
  <c r="AH9"/>
  <c r="AG9"/>
  <c r="AF9"/>
  <c r="M9"/>
  <c r="K9"/>
  <c r="T26"/>
  <c r="T27"/>
  <c r="T9" i="73"/>
  <c r="AD9"/>
  <c r="Y9"/>
  <c r="W9" i="7"/>
  <c r="X9"/>
  <c r="I17" i="40"/>
  <c r="D11"/>
  <c r="H11"/>
  <c r="I11"/>
  <c r="D9"/>
  <c r="H9"/>
  <c r="I9"/>
  <c r="D13"/>
  <c r="H13"/>
  <c r="I13"/>
  <c r="D7"/>
  <c r="H7"/>
  <c r="I7"/>
  <c r="C5"/>
  <c r="G5"/>
  <c r="C16"/>
  <c r="G16"/>
  <c r="X9" i="73"/>
  <c r="D5" i="40"/>
  <c r="H5"/>
  <c r="AB9" i="73"/>
  <c r="D15" i="40"/>
  <c r="H15"/>
  <c r="I15"/>
  <c r="I6"/>
  <c r="I12"/>
  <c r="Q9" i="73"/>
  <c r="P12" i="7"/>
  <c r="P11"/>
  <c r="P10"/>
  <c r="W14"/>
  <c r="X14"/>
  <c r="C10" i="40"/>
  <c r="G10"/>
  <c r="I10"/>
  <c r="D16"/>
  <c r="H16"/>
  <c r="C8"/>
  <c r="G8"/>
  <c r="I8"/>
  <c r="C14"/>
  <c r="G14"/>
  <c r="I14"/>
  <c r="Q7" i="3"/>
  <c r="G20" i="40"/>
  <c r="I9" i="7"/>
  <c r="H9"/>
  <c r="G9"/>
  <c r="P9" s="1"/>
  <c r="AH8"/>
  <c r="AG8"/>
  <c r="AF8"/>
  <c r="M8"/>
  <c r="K8"/>
  <c r="W8"/>
  <c r="X8"/>
  <c r="I8"/>
  <c r="H8"/>
  <c r="G8"/>
  <c r="AH7"/>
  <c r="AG7"/>
  <c r="AF7"/>
  <c r="M7"/>
  <c r="K7"/>
  <c r="W7"/>
  <c r="X7"/>
  <c r="I7"/>
  <c r="H7"/>
  <c r="G7"/>
  <c r="P7" s="1"/>
  <c r="AH6"/>
  <c r="AG6"/>
  <c r="AF6"/>
  <c r="M6"/>
  <c r="K6"/>
  <c r="W6"/>
  <c r="X6"/>
  <c r="I6"/>
  <c r="H6"/>
  <c r="G6"/>
  <c r="AH5"/>
  <c r="AG5"/>
  <c r="AF5"/>
  <c r="M5"/>
  <c r="K5"/>
  <c r="W5"/>
  <c r="X5"/>
  <c r="I5"/>
  <c r="H5"/>
  <c r="G5"/>
  <c r="P5" s="1"/>
  <c r="AH4"/>
  <c r="AG4"/>
  <c r="AF4"/>
  <c r="L4"/>
  <c r="M4"/>
  <c r="K4"/>
  <c r="W4"/>
  <c r="X4"/>
  <c r="I4"/>
  <c r="H4"/>
  <c r="G4"/>
  <c r="AH3"/>
  <c r="AG3"/>
  <c r="AF3"/>
  <c r="L3"/>
  <c r="M3"/>
  <c r="K3"/>
  <c r="W3"/>
  <c r="T19"/>
  <c r="I3"/>
  <c r="H3"/>
  <c r="G3"/>
  <c r="C9" i="1"/>
  <c r="D4"/>
  <c r="B9"/>
  <c r="B4"/>
  <c r="A9"/>
  <c r="F3"/>
  <c r="U16" i="13"/>
  <c r="T16"/>
  <c r="R16"/>
  <c r="P16"/>
  <c r="O16"/>
  <c r="N16"/>
  <c r="M16"/>
  <c r="L16"/>
  <c r="K16"/>
  <c r="J16"/>
  <c r="H16"/>
  <c r="U15"/>
  <c r="T15"/>
  <c r="R15"/>
  <c r="P15"/>
  <c r="O15"/>
  <c r="N15"/>
  <c r="M15"/>
  <c r="L15"/>
  <c r="K15"/>
  <c r="J15"/>
  <c r="H15"/>
  <c r="U14"/>
  <c r="T14"/>
  <c r="R14"/>
  <c r="P14"/>
  <c r="O14"/>
  <c r="N14"/>
  <c r="M14"/>
  <c r="L14"/>
  <c r="K14"/>
  <c r="J14"/>
  <c r="H14"/>
  <c r="U13"/>
  <c r="T13"/>
  <c r="R13"/>
  <c r="P13"/>
  <c r="O13"/>
  <c r="N13"/>
  <c r="M13"/>
  <c r="L13"/>
  <c r="K13"/>
  <c r="J13"/>
  <c r="H13"/>
  <c r="U12"/>
  <c r="T12"/>
  <c r="R12"/>
  <c r="P12"/>
  <c r="O12"/>
  <c r="N12"/>
  <c r="M12"/>
  <c r="L12"/>
  <c r="K12"/>
  <c r="J12"/>
  <c r="H12"/>
  <c r="U11"/>
  <c r="T11"/>
  <c r="R11"/>
  <c r="P11"/>
  <c r="O11"/>
  <c r="N11"/>
  <c r="M11"/>
  <c r="L11"/>
  <c r="K11"/>
  <c r="J11"/>
  <c r="H11"/>
  <c r="U10"/>
  <c r="T10"/>
  <c r="R10"/>
  <c r="B9" i="7"/>
  <c r="P10" i="13"/>
  <c r="O10"/>
  <c r="N10"/>
  <c r="M10"/>
  <c r="L10"/>
  <c r="K10"/>
  <c r="J10"/>
  <c r="H10"/>
  <c r="U9"/>
  <c r="T9"/>
  <c r="R9"/>
  <c r="P9"/>
  <c r="O9"/>
  <c r="N9"/>
  <c r="M9"/>
  <c r="L9"/>
  <c r="K9"/>
  <c r="J9"/>
  <c r="H9"/>
  <c r="U8"/>
  <c r="T8"/>
  <c r="R8"/>
  <c r="B7" i="7"/>
  <c r="P8" i="13"/>
  <c r="O8"/>
  <c r="N8"/>
  <c r="M8"/>
  <c r="L8"/>
  <c r="K8"/>
  <c r="J8"/>
  <c r="H8"/>
  <c r="U7"/>
  <c r="T7"/>
  <c r="R7"/>
  <c r="P7"/>
  <c r="O7"/>
  <c r="N7"/>
  <c r="M7"/>
  <c r="L7"/>
  <c r="K7"/>
  <c r="J7"/>
  <c r="H7"/>
  <c r="U6"/>
  <c r="T6"/>
  <c r="R6"/>
  <c r="B5" i="7"/>
  <c r="O5" s="1"/>
  <c r="P6" i="13"/>
  <c r="O6"/>
  <c r="N6"/>
  <c r="M6"/>
  <c r="L6"/>
  <c r="K6"/>
  <c r="J6"/>
  <c r="H6"/>
  <c r="U5"/>
  <c r="T5"/>
  <c r="R5"/>
  <c r="P5"/>
  <c r="O5"/>
  <c r="N5"/>
  <c r="M5"/>
  <c r="L5"/>
  <c r="K5"/>
  <c r="J5"/>
  <c r="H5"/>
  <c r="U4"/>
  <c r="T4"/>
  <c r="R4"/>
  <c r="P4"/>
  <c r="O4"/>
  <c r="N4"/>
  <c r="M4"/>
  <c r="L4"/>
  <c r="K4"/>
  <c r="J4"/>
  <c r="H4"/>
  <c r="R3"/>
  <c r="P3"/>
  <c r="O3"/>
  <c r="N3"/>
  <c r="M3"/>
  <c r="L3"/>
  <c r="K3"/>
  <c r="J3"/>
  <c r="H3"/>
  <c r="T37"/>
  <c r="S17"/>
  <c r="I5" i="40"/>
  <c r="I16"/>
  <c r="T21" i="13"/>
  <c r="D9" i="1"/>
  <c r="B3" i="7"/>
  <c r="F3"/>
  <c r="T24" i="13"/>
  <c r="T25"/>
  <c r="S13"/>
  <c r="P3" i="7"/>
  <c r="S4" i="13"/>
  <c r="T29"/>
  <c r="P6" i="7"/>
  <c r="P8"/>
  <c r="P4"/>
  <c r="X3"/>
  <c r="U19"/>
  <c r="T40" i="13"/>
  <c r="T27"/>
  <c r="Q8" i="3"/>
  <c r="T25" i="7"/>
  <c r="S11" i="13"/>
  <c r="T41"/>
  <c r="T32"/>
  <c r="B11" i="7"/>
  <c r="T34" i="13"/>
  <c r="B13" i="7"/>
  <c r="F13" s="1"/>
  <c r="T36" i="13"/>
  <c r="B15" i="7"/>
  <c r="B6"/>
  <c r="F6" s="1"/>
  <c r="S6" i="13"/>
  <c r="S8"/>
  <c r="S10"/>
  <c r="S12"/>
  <c r="S14"/>
  <c r="S16"/>
  <c r="T26"/>
  <c r="T28"/>
  <c r="T30"/>
  <c r="T22"/>
  <c r="B8" i="7"/>
  <c r="F8" s="1"/>
  <c r="S5" i="13"/>
  <c r="S7"/>
  <c r="S9"/>
  <c r="S15"/>
  <c r="T31"/>
  <c r="B10" i="7"/>
  <c r="O10" s="1"/>
  <c r="T33" i="13"/>
  <c r="B12" i="7"/>
  <c r="T35" i="13"/>
  <c r="B14" i="7"/>
  <c r="T20" i="13"/>
  <c r="B4" i="7"/>
  <c r="J4"/>
  <c r="J9"/>
  <c r="F7"/>
  <c r="J7"/>
  <c r="F9"/>
  <c r="P52" i="84"/>
  <c r="P45"/>
  <c r="P47"/>
  <c r="P49"/>
  <c r="P53"/>
  <c r="P51"/>
  <c r="P48"/>
  <c r="P50"/>
  <c r="P44"/>
  <c r="P46"/>
  <c r="P42"/>
  <c r="P43"/>
  <c r="O6" i="7"/>
  <c r="F4"/>
  <c r="J3"/>
  <c r="O4"/>
  <c r="Q9" i="3"/>
  <c r="J12" i="7"/>
  <c r="O12"/>
  <c r="F12"/>
  <c r="O8"/>
  <c r="F11"/>
  <c r="O11"/>
  <c r="J11"/>
  <c r="J14"/>
  <c r="F14"/>
  <c r="O13"/>
  <c r="F15"/>
  <c r="J15"/>
  <c r="O15"/>
  <c r="F10"/>
  <c r="J10"/>
  <c r="O9"/>
  <c r="J6"/>
  <c r="Q10" i="3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R36"/>
  <c r="R3"/>
  <c r="U5"/>
  <c r="R37"/>
  <c r="R5"/>
  <c r="U7"/>
  <c r="R4"/>
  <c r="U6"/>
  <c r="R6"/>
  <c r="U8"/>
  <c r="R7"/>
  <c r="R8"/>
  <c r="U9"/>
  <c r="R9"/>
  <c r="R10"/>
  <c r="U10"/>
  <c r="R11"/>
  <c r="R12"/>
  <c r="U11"/>
  <c r="R13"/>
  <c r="R14"/>
  <c r="R15"/>
  <c r="R16"/>
  <c r="R17"/>
  <c r="U12"/>
  <c r="R18"/>
  <c r="R19"/>
  <c r="R20"/>
  <c r="R21"/>
  <c r="R22"/>
  <c r="U13"/>
  <c r="R23"/>
  <c r="R24"/>
  <c r="R25"/>
  <c r="R26"/>
  <c r="R27"/>
  <c r="R28"/>
  <c r="R29"/>
  <c r="R30"/>
  <c r="R31"/>
  <c r="R32"/>
  <c r="R33"/>
  <c r="R34"/>
  <c r="R35"/>
  <c r="O7" i="7" l="1"/>
  <c r="O16"/>
  <c r="J8"/>
  <c r="J13"/>
  <c r="O14"/>
  <c r="F5"/>
  <c r="J5"/>
  <c r="F16"/>
</calcChain>
</file>

<file path=xl/sharedStrings.xml><?xml version="1.0" encoding="utf-8"?>
<sst xmlns="http://schemas.openxmlformats.org/spreadsheetml/2006/main" count="3514" uniqueCount="1567">
  <si>
    <t xml:space="preserve">The estimate for the last year is provisional </t>
  </si>
  <si>
    <t>fuel data for the following year becomes available</t>
  </si>
  <si>
    <t>Off road fuel estimates</t>
  </si>
  <si>
    <t>LPV diesel %</t>
  </si>
  <si>
    <t>LCV diesel %</t>
  </si>
  <si>
    <t>Light Petrol</t>
  </si>
  <si>
    <t>Light Diesel</t>
  </si>
  <si>
    <t>LCV=Light commercial vehicles, comprising cars, vans, utes, SUVs &lt;= 3500 kg</t>
  </si>
  <si>
    <t>Data as at Dec 31st 2000, … Dec 31st 2006</t>
  </si>
  <si>
    <t>Light commercial NZ New</t>
  </si>
  <si>
    <t xml:space="preserve">  of 2005 petrol deliveries not used by light fleet</t>
  </si>
  <si>
    <t xml:space="preserve">  of 2005 petrol deliveries used off-road</t>
  </si>
  <si>
    <t>This mechanism misses vehicles that both enter and leave the fleet during the year</t>
  </si>
  <si>
    <t>4.1a, 4.1b</t>
  </si>
  <si>
    <t>Light passenger NZ new</t>
  </si>
  <si>
    <t>Light passenger used import</t>
  </si>
  <si>
    <t>Light passenger fleet</t>
  </si>
  <si>
    <t>LPV=Light passenger vehicles, comprising cars, vans, utes, SUVs &lt;= 3500 kg</t>
  </si>
  <si>
    <t>Travel trends</t>
  </si>
  <si>
    <t>Light passenger travel</t>
  </si>
  <si>
    <t>Light commercial travel</t>
  </si>
  <si>
    <t>Heavy truck travel</t>
  </si>
  <si>
    <t>Heavy bus travel</t>
  </si>
  <si>
    <t>Motorcycle / moped travel</t>
  </si>
  <si>
    <t>Total (billion)</t>
  </si>
  <si>
    <t>Travel per capita (km/head)</t>
  </si>
  <si>
    <t>Vehicles entering the fleet, by area of origin</t>
  </si>
  <si>
    <t>Vehicles entering the fleet : Country of origin</t>
  </si>
  <si>
    <t>Used Australia</t>
  </si>
  <si>
    <t>Used NZ</t>
  </si>
  <si>
    <t>Used Europe</t>
  </si>
  <si>
    <t>New NZ</t>
  </si>
  <si>
    <t>New Australia</t>
  </si>
  <si>
    <t>Vehicles entering the fleet trends: Used/New numbers, Used average age</t>
  </si>
  <si>
    <t xml:space="preserve"> LPV 3000+</t>
  </si>
  <si>
    <t xml:space="preserve"> LCV &lt; 1350</t>
  </si>
  <si>
    <t xml:space="preserve"> LCV &lt; 1600</t>
  </si>
  <si>
    <t xml:space="preserve"> LCV &lt; 2000</t>
  </si>
  <si>
    <t xml:space="preserve"> LCV &lt; 3000</t>
  </si>
  <si>
    <t xml:space="preserve"> LCV 3000+</t>
  </si>
  <si>
    <t>Light &lt; 1350</t>
  </si>
  <si>
    <t xml:space="preserve"> Light &lt; 1600</t>
  </si>
  <si>
    <t xml:space="preserve"> Light &lt; 2000</t>
  </si>
  <si>
    <t xml:space="preserve"> Light &lt; 3000</t>
  </si>
  <si>
    <t xml:space="preserve"> Light 3000+</t>
  </si>
  <si>
    <t>Light fleet average travel - by engine capacity by LCV/LPV by year</t>
  </si>
  <si>
    <t xml:space="preserve">Other </t>
  </si>
  <si>
    <t>Year of manufacture</t>
  </si>
  <si>
    <t xml:space="preserve">Pre 1990 </t>
  </si>
  <si>
    <t>Number NZ new petrol</t>
  </si>
  <si>
    <t>Number NZ new diesel</t>
  </si>
  <si>
    <t>Number used petrol</t>
  </si>
  <si>
    <t>Total veh</t>
  </si>
  <si>
    <t>New</t>
  </si>
  <si>
    <t>Used</t>
  </si>
  <si>
    <t>Year first registered in NZ</t>
  </si>
  <si>
    <t>2000 Diesel</t>
  </si>
  <si>
    <t>2000 Petrol</t>
  </si>
  <si>
    <t>2001 Diesel</t>
  </si>
  <si>
    <t>2001 Petrol</t>
  </si>
  <si>
    <t>2002 Diesel</t>
  </si>
  <si>
    <t>2002 Petrol</t>
  </si>
  <si>
    <t>2003 Diesel</t>
  </si>
  <si>
    <t>2003 Petrol</t>
  </si>
  <si>
    <t>2004 Diesel</t>
  </si>
  <si>
    <t>2004 Petrol</t>
  </si>
  <si>
    <t>2005 Diesel</t>
  </si>
  <si>
    <t>2005 Petrol</t>
  </si>
  <si>
    <t>2006 Diesel</t>
  </si>
  <si>
    <t>2006 Petrol</t>
  </si>
  <si>
    <t>Yom</t>
  </si>
  <si>
    <t xml:space="preserve">Entry </t>
  </si>
  <si>
    <t>Vehicles entering the light fleet, by engine size band and new/used import</t>
  </si>
  <si>
    <t>Light Fleet travel (millions VKT)</t>
  </si>
  <si>
    <t>Figure 1.1extra Vehicle average ages</t>
  </si>
  <si>
    <t>Total Light</t>
  </si>
  <si>
    <t>New light</t>
  </si>
  <si>
    <t>Used light</t>
  </si>
  <si>
    <t>Composition of the Fleet</t>
  </si>
  <si>
    <t>Bus used</t>
  </si>
  <si>
    <t>Bus NZ New</t>
  </si>
  <si>
    <t>Vehicle type</t>
  </si>
  <si>
    <t>Vehicle Year of Manufacture</t>
  </si>
  <si>
    <t>Mass</t>
  </si>
  <si>
    <t>Graph 2_9</t>
  </si>
  <si>
    <t>2.9</t>
  </si>
  <si>
    <t xml:space="preserve">Diesel vehicle percentages </t>
  </si>
  <si>
    <t>Total light new</t>
  </si>
  <si>
    <t>Total light used import</t>
  </si>
  <si>
    <t>Heavy Road Freight</t>
  </si>
  <si>
    <t>Motorcycle NZ New</t>
  </si>
  <si>
    <t>Motorcycle Used Import</t>
  </si>
  <si>
    <t>Truck NZ New</t>
  </si>
  <si>
    <t>Truck Used Import</t>
  </si>
  <si>
    <t>Bus Used Import</t>
  </si>
  <si>
    <t>Light used %</t>
  </si>
  <si>
    <t>Total LPV new</t>
  </si>
  <si>
    <t xml:space="preserve"> Total LPV used</t>
  </si>
  <si>
    <t>Light fleet average age</t>
  </si>
  <si>
    <t>Truck used %</t>
  </si>
  <si>
    <t>Bus used %</t>
  </si>
  <si>
    <t>Vehicle ages</t>
  </si>
  <si>
    <t>Total truck new</t>
  </si>
  <si>
    <t>Total truck used</t>
  </si>
  <si>
    <t>Total bus new</t>
  </si>
  <si>
    <t>Total bus used</t>
  </si>
  <si>
    <t>Calculated</t>
  </si>
  <si>
    <t>Truck fleet average age</t>
  </si>
  <si>
    <t>Bus fleet average age</t>
  </si>
  <si>
    <t>type</t>
  </si>
  <si>
    <t xml:space="preserve"> year_in</t>
  </si>
  <si>
    <t xml:space="preserve">Bus </t>
  </si>
  <si>
    <t xml:space="preserve">Light </t>
  </si>
  <si>
    <t xml:space="preserve">Mcycl </t>
  </si>
  <si>
    <t xml:space="preserve">Truck </t>
  </si>
  <si>
    <t xml:space="preserve"> but not active at the end of the year</t>
  </si>
  <si>
    <t xml:space="preserve">Note : scrappage has been established by finding vehicles active at the start of the year, </t>
  </si>
  <si>
    <t xml:space="preserve">Average vehicle age leaving the fleet </t>
  </si>
  <si>
    <t>2007 Diesel</t>
  </si>
  <si>
    <t>2007 Petrol</t>
  </si>
  <si>
    <t>NZ new LPV scrappage</t>
  </si>
  <si>
    <t>NZ Used LPV scrappage</t>
  </si>
  <si>
    <t>NZ new LCV scrappage</t>
  </si>
  <si>
    <t>NZ Used LCV scrappage</t>
  </si>
  <si>
    <t>Mcycle scrappage</t>
  </si>
  <si>
    <t>Truck scrappage</t>
  </si>
  <si>
    <t>Bus scrappage</t>
  </si>
  <si>
    <t>NZ New Petrol</t>
  </si>
  <si>
    <t>NZ New Diesel</t>
  </si>
  <si>
    <t>Used Petrol</t>
  </si>
  <si>
    <t>All</t>
  </si>
  <si>
    <t>YoM of vehicles entering and leaving the 2007 fleet</t>
  </si>
  <si>
    <t>\</t>
  </si>
  <si>
    <t>to 1980</t>
  </si>
  <si>
    <t>Entry, origin</t>
  </si>
  <si>
    <t xml:space="preserve">Fleet CO2 contribution </t>
  </si>
  <si>
    <t>VFEM</t>
  </si>
  <si>
    <t>Euro test Non-Asian vehicles</t>
  </si>
  <si>
    <t xml:space="preserve"> Euro test Asian vehicles</t>
  </si>
  <si>
    <t xml:space="preserve"> Euro test non-Asian vehicles</t>
  </si>
  <si>
    <t>Euro test Asian vehicles</t>
  </si>
  <si>
    <t xml:space="preserve">Average vehicle age entering the fleet </t>
  </si>
  <si>
    <t>Fleet scrappage curves - percentage scrapped in 2007 by YoM, not published</t>
  </si>
  <si>
    <t>Motorcycles entering the fleet : engine size averages and bands</t>
  </si>
  <si>
    <t>Motorcycles entering the light fleet, by average engine size and engine size band and new/used import</t>
  </si>
  <si>
    <t xml:space="preserve"> average cc</t>
  </si>
  <si>
    <t xml:space="preserve"> number</t>
  </si>
  <si>
    <t>Mar 07</t>
  </si>
  <si>
    <t>Jun 07</t>
  </si>
  <si>
    <t>Sep 07</t>
  </si>
  <si>
    <t>Dec 07</t>
  </si>
  <si>
    <t xml:space="preserve">First registered in NZ in 2007 </t>
  </si>
  <si>
    <t xml:space="preserve">Vehicles entering and leaving the fleet </t>
  </si>
  <si>
    <t>Leaving</t>
  </si>
  <si>
    <t>Entering</t>
  </si>
  <si>
    <t>Entering and leaving</t>
  </si>
  <si>
    <t>Vehicle entry to and exit from the Fleet</t>
  </si>
  <si>
    <t xml:space="preserve">BUS </t>
  </si>
  <si>
    <t xml:space="preserve">HGV </t>
  </si>
  <si>
    <t xml:space="preserve">LCV </t>
  </si>
  <si>
    <t xml:space="preserve">LPV </t>
  </si>
  <si>
    <t xml:space="preserve">MC </t>
  </si>
  <si>
    <t>Electric bus in</t>
  </si>
  <si>
    <t>Electric bus out</t>
  </si>
  <si>
    <t>Entry+exit</t>
  </si>
  <si>
    <t>Figure 1.10  Fleet share of CO2 emissions</t>
  </si>
  <si>
    <t>1.10</t>
  </si>
  <si>
    <t>RUC derived freight tonne km trends</t>
  </si>
  <si>
    <t xml:space="preserve"> NZ New Buses</t>
  </si>
  <si>
    <t>GDP</t>
  </si>
  <si>
    <t>GDP growth</t>
  </si>
  <si>
    <t>Light vehicles live at Dec 31st (*)</t>
  </si>
  <si>
    <t>(*) Vehicles live in the fleet at Dec 31st, from Tab 1.1</t>
  </si>
  <si>
    <t>Total light</t>
  </si>
  <si>
    <t>Trucks</t>
  </si>
  <si>
    <t>Buses</t>
  </si>
  <si>
    <t>Motorcycles</t>
  </si>
  <si>
    <t>Engines &lt; 2000cc</t>
  </si>
  <si>
    <t>Engines &gt;= 2000cc</t>
  </si>
  <si>
    <t xml:space="preserve"> Mean age, travel weighted</t>
  </si>
  <si>
    <t xml:space="preserve"> Mean age</t>
  </si>
  <si>
    <t xml:space="preserve"> Mean CC, travel weighted</t>
  </si>
  <si>
    <t xml:space="preserve"> Mean CC</t>
  </si>
  <si>
    <t>Travel per NZ new truck</t>
  </si>
  <si>
    <t>Travel per used import truck</t>
  </si>
  <si>
    <t>Travel per vehicle</t>
  </si>
  <si>
    <t>Travel per NZ new bus</t>
  </si>
  <si>
    <t>Travel per used import bus</t>
  </si>
  <si>
    <t>Vehicle Ages</t>
  </si>
  <si>
    <t xml:space="preserve">Heavy Vehicle Mass </t>
  </si>
  <si>
    <t xml:space="preserve">Manufacturing year of vehicles entering and leaving the fleet </t>
  </si>
  <si>
    <t xml:space="preserve"> Used Import Trucks</t>
  </si>
  <si>
    <t xml:space="preserve"> NZ New Trucks</t>
  </si>
  <si>
    <t xml:space="preserve"> Used Import Buses</t>
  </si>
  <si>
    <t>Figure 3.4  LPV, LCV, Truck and Bus travel per vehicle by year of manufacture in 5 year blocks</t>
  </si>
  <si>
    <t>Road freight</t>
  </si>
  <si>
    <t>Figure 2.9  Heavy vehicle mass</t>
  </si>
  <si>
    <t>Fleet scrappage curves - non-published</t>
  </si>
  <si>
    <t>Travel per light petrol vehicle</t>
  </si>
  <si>
    <t>Travel per light diesel vehicle</t>
  </si>
  <si>
    <t>CO2</t>
  </si>
  <si>
    <t>&lt;1350</t>
  </si>
  <si>
    <t>Used truck</t>
  </si>
  <si>
    <t>Light_petrol_fleet_years</t>
  </si>
  <si>
    <t>Light_diesel_fleet_years</t>
  </si>
  <si>
    <t>NZ New LPV yrs</t>
  </si>
  <si>
    <t>Used LPV yrs</t>
  </si>
  <si>
    <t>NZ New LCV yrs</t>
  </si>
  <si>
    <t>Used LCV yrs</t>
  </si>
  <si>
    <t>Truck_new_years</t>
  </si>
  <si>
    <t>Truck_used_years</t>
  </si>
  <si>
    <t>Bus_new_years</t>
  </si>
  <si>
    <t>Bus_used_years</t>
  </si>
  <si>
    <t>Pre1980</t>
  </si>
  <si>
    <t xml:space="preserve"> Diesel LPV new</t>
  </si>
  <si>
    <t xml:space="preserve"> Diesel LPV used</t>
  </si>
  <si>
    <t xml:space="preserve"> Diesel LCV new</t>
  </si>
  <si>
    <t>Diesel LCV used</t>
  </si>
  <si>
    <t>Average Motorcycle/moped ccs</t>
  </si>
  <si>
    <t>MOTORCYCLE FLEET : AVERAGE CC restricted to 21-3000cc vehicles</t>
  </si>
  <si>
    <t>MOTORCYCLE FLEET by YEAR : restricted to 21-3000cc vehicles</t>
  </si>
  <si>
    <t>Carbon intensity (gm/km) Euro tested NZ New Vehicles</t>
  </si>
  <si>
    <t>No value</t>
  </si>
  <si>
    <t xml:space="preserve"> Light passenger</t>
  </si>
  <si>
    <t>Light travel</t>
  </si>
  <si>
    <t xml:space="preserve">2005Q2 </t>
  </si>
  <si>
    <t xml:space="preserve">2005Q3 </t>
  </si>
  <si>
    <t xml:space="preserve">2005Q4 </t>
  </si>
  <si>
    <t xml:space="preserve">2006Q1 </t>
  </si>
  <si>
    <t xml:space="preserve">2006Q2 </t>
  </si>
  <si>
    <t xml:space="preserve">2006Q3 </t>
  </si>
  <si>
    <t xml:space="preserve">2006Q4 </t>
  </si>
  <si>
    <t xml:space="preserve">2007Q1 </t>
  </si>
  <si>
    <t xml:space="preserve">2007Q2 </t>
  </si>
  <si>
    <t xml:space="preserve">2007Q3 </t>
  </si>
  <si>
    <t xml:space="preserve">2007Q4 </t>
  </si>
  <si>
    <t>Vehicles are LATIS classes MA, MB, MC, MD1, MD2, NĀ</t>
  </si>
  <si>
    <t>(which are Motor car, Forward control passenger vehicle, 4x4 car or van, Bus 10-12 seats under 3.5 tonne,</t>
  </si>
  <si>
    <t xml:space="preserve"> Bus &gt; 12 seats under 3.5 tonne, Goods vehicle under 3.5 tonne)</t>
  </si>
  <si>
    <t>Quarter</t>
  </si>
  <si>
    <t>Average CO2 Emissions : newly registered light vehicles</t>
  </si>
  <si>
    <t>CO2 Emissions : New+Used vehicles</t>
  </si>
  <si>
    <t>11.1, 11.2</t>
  </si>
  <si>
    <t>10.1, 10.2</t>
  </si>
  <si>
    <t>Reg_quarter</t>
  </si>
  <si>
    <t>Known &lt;=999cc</t>
  </si>
  <si>
    <t>Unknown &lt;=999cc</t>
  </si>
  <si>
    <t>Known &lt;=1499 cc</t>
  </si>
  <si>
    <t>Unknown &lt;=1499 cc</t>
  </si>
  <si>
    <t>Known &lt;=1999cc</t>
  </si>
  <si>
    <t>Unknown &lt;=1999cc</t>
  </si>
  <si>
    <t>Known &lt;=2499cc</t>
  </si>
  <si>
    <t>Unknown &lt;=2499cc</t>
  </si>
  <si>
    <t>Known &lt;=2999cc</t>
  </si>
  <si>
    <t>Unknown &lt;=2999cc</t>
  </si>
  <si>
    <t>Known &gt;=3000cc</t>
  </si>
  <si>
    <t xml:space="preserve"> Light passenger new</t>
  </si>
  <si>
    <t xml:space="preserve"> Light passenger used </t>
  </si>
  <si>
    <t xml:space="preserve"> Light commercial new</t>
  </si>
  <si>
    <t xml:space="preserve"> Light commercial used</t>
  </si>
  <si>
    <t>Truck NZ new</t>
  </si>
  <si>
    <t>Truck used</t>
  </si>
  <si>
    <t>Bus NZ new</t>
  </si>
  <si>
    <t xml:space="preserve">Truck used </t>
  </si>
  <si>
    <t xml:space="preserve">Light fleet NZ new </t>
  </si>
  <si>
    <t>Light fleet used import</t>
  </si>
  <si>
    <t>NZ new light passenger</t>
  </si>
  <si>
    <t>Used import light passenger</t>
  </si>
  <si>
    <t>NZ new light commercial</t>
  </si>
  <si>
    <t>Used import light commercial</t>
  </si>
  <si>
    <t>NZ new truck</t>
  </si>
  <si>
    <t>Used bus</t>
  </si>
  <si>
    <t>NZ new bus</t>
  </si>
  <si>
    <t>Travel per new light passenger</t>
  </si>
  <si>
    <t>Travel per used light passenger</t>
  </si>
  <si>
    <t>Travel per new light commercial</t>
  </si>
  <si>
    <t>Travel per used light commercial</t>
  </si>
  <si>
    <t>Light passenger</t>
  </si>
  <si>
    <t>Light commercial</t>
  </si>
  <si>
    <t xml:space="preserve"> Used import light fleet</t>
  </si>
  <si>
    <t xml:space="preserve"> NZ new light fleet</t>
  </si>
  <si>
    <t>NZ new petrol light fleet</t>
  </si>
  <si>
    <t xml:space="preserve">Light fleet average </t>
  </si>
  <si>
    <t>Used import &lt;= 60</t>
  </si>
  <si>
    <t>Used import &lt;= 125</t>
  </si>
  <si>
    <t>Used import &lt;= 250</t>
  </si>
  <si>
    <t>Used import &lt;= 600</t>
  </si>
  <si>
    <t>Used import &lt;= 1000</t>
  </si>
  <si>
    <t>Used import &gt; 1000</t>
  </si>
  <si>
    <t>NZ new &lt;= 60</t>
  </si>
  <si>
    <t>NZ new &lt;= 125</t>
  </si>
  <si>
    <t>NZ new &lt;= 250</t>
  </si>
  <si>
    <t>NZ new &lt;= 600</t>
  </si>
  <si>
    <t>NZ new &lt;= 1000</t>
  </si>
  <si>
    <t>NZ new &gt; 1000</t>
  </si>
  <si>
    <t>Petrol NZ new in</t>
  </si>
  <si>
    <t>Diesel NZ new in</t>
  </si>
  <si>
    <t>Petrol NZ new out</t>
  </si>
  <si>
    <t>Diesel NZ new out</t>
  </si>
  <si>
    <t>Petrol used in</t>
  </si>
  <si>
    <t>Diesel used in</t>
  </si>
  <si>
    <t>Petrol used out</t>
  </si>
  <si>
    <t>Diesel used out</t>
  </si>
  <si>
    <t>Light used in</t>
  </si>
  <si>
    <t>Light used out</t>
  </si>
  <si>
    <t>MC used in</t>
  </si>
  <si>
    <t>MC used out</t>
  </si>
  <si>
    <t>Truck used in</t>
  </si>
  <si>
    <t>Truck used out</t>
  </si>
  <si>
    <t>Bus used in</t>
  </si>
  <si>
    <t>Bus used out</t>
  </si>
  <si>
    <t>Light new in</t>
  </si>
  <si>
    <t>Light new out</t>
  </si>
  <si>
    <t>MC new in</t>
  </si>
  <si>
    <t>MC new out</t>
  </si>
  <si>
    <t>Truck new in</t>
  </si>
  <si>
    <t>Truck new out</t>
  </si>
  <si>
    <t>Bus new in</t>
  </si>
  <si>
    <t>Bus new out</t>
  </si>
  <si>
    <t>Used import &lt; 1350</t>
  </si>
  <si>
    <t>Used import 1350-1599</t>
  </si>
  <si>
    <t>Used import 1600-1999</t>
  </si>
  <si>
    <t>Used import 2000-2999</t>
  </si>
  <si>
    <t>Used import 3000-3999</t>
  </si>
  <si>
    <t>Used import 4000+</t>
  </si>
  <si>
    <t>NZ new &lt; 1350</t>
  </si>
  <si>
    <t>NZ new 1350-1599</t>
  </si>
  <si>
    <t>NZ new 1600-1999</t>
  </si>
  <si>
    <t>NZ new 2000-2999</t>
  </si>
  <si>
    <t>NZ new 3000-3999</t>
  </si>
  <si>
    <t>NZ new 4000+</t>
  </si>
  <si>
    <t>Used imports</t>
  </si>
  <si>
    <t>NZ new</t>
  </si>
  <si>
    <t>NZ new scrappage age</t>
  </si>
  <si>
    <t>Used import scrappage age</t>
  </si>
  <si>
    <t>NZ new light diesel</t>
  </si>
  <si>
    <t>Used light diesel</t>
  </si>
  <si>
    <t>Diesel truck new</t>
  </si>
  <si>
    <t>Diesel truck used</t>
  </si>
  <si>
    <t>Diesel bus new</t>
  </si>
  <si>
    <t>Diesel bus used</t>
  </si>
  <si>
    <t>Electric bus</t>
  </si>
  <si>
    <t>Light passenger petrol travel</t>
  </si>
  <si>
    <t>Light passenger diesel travel</t>
  </si>
  <si>
    <t>Light passenger petrol vehicles</t>
  </si>
  <si>
    <t>Light passenger diesel vehicles</t>
  </si>
  <si>
    <t>Light commercial petrol travel</t>
  </si>
  <si>
    <t>Light commercial diesel travel</t>
  </si>
  <si>
    <t>Light commercial petrol vehicles</t>
  </si>
  <si>
    <t>Light commercial diesel vehicles</t>
  </si>
  <si>
    <t>Light petrol</t>
  </si>
  <si>
    <t>Light diesel</t>
  </si>
  <si>
    <t xml:space="preserve"> Japanese new</t>
  </si>
  <si>
    <t xml:space="preserve"> Total Japanese new</t>
  </si>
  <si>
    <t xml:space="preserve"> Japanese used</t>
  </si>
  <si>
    <t xml:space="preserve"> Total Japanese used</t>
  </si>
  <si>
    <t xml:space="preserve"> Other countries new</t>
  </si>
  <si>
    <t xml:space="preserve"> Other countries used</t>
  </si>
  <si>
    <t xml:space="preserve"> Total other countries new</t>
  </si>
  <si>
    <t xml:space="preserve"> Total other countries used</t>
  </si>
  <si>
    <t>upto 120 g/km</t>
  </si>
  <si>
    <t>121-150 g/km</t>
  </si>
  <si>
    <t>151-170 g/km</t>
  </si>
  <si>
    <t>171-200 g/km</t>
  </si>
  <si>
    <t>201-220 g/km</t>
  </si>
  <si>
    <t>221-250 g/km</t>
  </si>
  <si>
    <t>Over 250 g/km</t>
  </si>
  <si>
    <t>Petrol &lt;=120 g/km</t>
  </si>
  <si>
    <t>Petrol &lt;=150 g/km</t>
  </si>
  <si>
    <t>Petrol &lt;=170 g/km</t>
  </si>
  <si>
    <t>Petrol &lt;=200 g/km</t>
  </si>
  <si>
    <t>Petrol &lt;=220 g/km</t>
  </si>
  <si>
    <t>Petrol &lt;=250 g/km</t>
  </si>
  <si>
    <t>Petrol &gt;250 g/km</t>
  </si>
  <si>
    <t>Diesel &lt;=120 g/km</t>
  </si>
  <si>
    <t>Diesel &lt;=150 g/km</t>
  </si>
  <si>
    <t>Diesel &lt;=170 g/km</t>
  </si>
  <si>
    <t>Diesel &lt;=200 g/km</t>
  </si>
  <si>
    <t>Diesel &lt;=220 g/km</t>
  </si>
  <si>
    <t>Diesel &lt;=250 g/km</t>
  </si>
  <si>
    <t>Diesel &gt;250 g/km</t>
  </si>
  <si>
    <t>Unknown &gt;=3000cc</t>
  </si>
  <si>
    <t>Percentage known</t>
  </si>
  <si>
    <t>&lt;=999cc</t>
  </si>
  <si>
    <t>&lt;=1499 cc</t>
  </si>
  <si>
    <t>&lt;=1999cc</t>
  </si>
  <si>
    <t>&lt;=2499cc</t>
  </si>
  <si>
    <t>&lt;=2999cc</t>
  </si>
  <si>
    <t>&gt;=3000cc</t>
  </si>
  <si>
    <t>-</t>
  </si>
  <si>
    <t>Number</t>
  </si>
  <si>
    <t>Carbon intensity (gm/km) Petrol Used Imports</t>
  </si>
  <si>
    <t>All petrol vehicles and NEW diesel vehicles</t>
  </si>
  <si>
    <t>Fleet Composition and Age trends</t>
  </si>
  <si>
    <t>Fleet Average Ages</t>
  </si>
  <si>
    <t>Figure 1.1  Composition of the NZ Fleet</t>
  </si>
  <si>
    <t>Figure 1.2  Composition of the NZ fleet relative to Jan 2000</t>
  </si>
  <si>
    <t>Fleet composition : Used and New average ages, New/Used split, Used percentage</t>
  </si>
  <si>
    <t>Fleet composition trends, and trends relative to 2000</t>
  </si>
  <si>
    <t>2.5a, 2.6a, 2.7a, 2.8a</t>
  </si>
  <si>
    <t>2.5b, 2.5c, 2.6b, 2.7b, 2.8b, 2.10</t>
  </si>
  <si>
    <t>Diesel LPV vehicles</t>
  </si>
  <si>
    <t>Diesel LCV vehicles</t>
  </si>
  <si>
    <t>Diesel light vehicles</t>
  </si>
  <si>
    <t>8.1a,b,c</t>
  </si>
  <si>
    <t>Graph 8_1</t>
  </si>
  <si>
    <t>Number of LCV,LPV,Bus,Truck, Mc by new/used and petrol/diesel</t>
  </si>
  <si>
    <t>Figure 6.2a  Average age of used imports entering the light fleet by year</t>
  </si>
  <si>
    <t>Figure 6.2c  Average age of used imports entering the truck and bus fleets by year</t>
  </si>
  <si>
    <t>6.1, 6.2</t>
  </si>
  <si>
    <t>Figure 7.1a  Number of light fleet used imports/NZ new scrapped, by year</t>
  </si>
  <si>
    <t>Figure 7.1b  Number of heavy fleet used imports/NZ new scrapped, by year</t>
  </si>
  <si>
    <t>Figure 7.2a  Average age of light fleet used imports/NZ new when scrapped, by year</t>
  </si>
  <si>
    <t>Figure 7.2b  Average age of heavy fleet used imports/NZ new when scrapped, by year</t>
  </si>
  <si>
    <t>7.1a,b, 7.2a,b</t>
  </si>
  <si>
    <t>6.2b</t>
  </si>
  <si>
    <t>Graph 6_2b</t>
  </si>
  <si>
    <t>Graph 4_1a, Graph 4_1b</t>
  </si>
  <si>
    <t>Graph 4_2ab</t>
  </si>
  <si>
    <t>Figure 4.4 Motorcycle fleet engine composition by year</t>
  </si>
  <si>
    <t>4.4</t>
  </si>
  <si>
    <t>Graph 4_4</t>
  </si>
  <si>
    <t>4.5</t>
  </si>
  <si>
    <t xml:space="preserve">Motorcycle Fleet engine capacity composition trends </t>
  </si>
  <si>
    <t>Graph 4_5</t>
  </si>
  <si>
    <t>Light by new/used, petrol/diesel by detailed cc bands</t>
  </si>
  <si>
    <t>Average engine capacity of vehicles entering the light fleet, by year + petrol/diesel</t>
  </si>
  <si>
    <t>Entry</t>
  </si>
  <si>
    <t>Figure 6.3  Average engine size of vehicles entering the light fleet, by petrol/diesel and year</t>
  </si>
  <si>
    <t>Figure 6.4a  Numbers of used imports entering the light fleet, by engize size band and year</t>
  </si>
  <si>
    <t>Figure 6.4b  Numbers of NZ new entering the light fleet, by engize size band and year</t>
  </si>
  <si>
    <t>Figure 6.5a  Numbers of motorcycles entering the fleet, by engize size band and year</t>
  </si>
  <si>
    <t>Figure 6.5b  Average engine capacity of motorcycles entering the fleet, by year</t>
  </si>
  <si>
    <t>6.5a,b</t>
  </si>
  <si>
    <t>Graph 6_5a and 6_5b</t>
  </si>
  <si>
    <t>6.4a,b</t>
  </si>
  <si>
    <t>Graph 6_4ab</t>
  </si>
  <si>
    <t>Graph 6_7</t>
  </si>
  <si>
    <t>Graph 5_3</t>
  </si>
  <si>
    <t>Vehicle ages 2007</t>
  </si>
  <si>
    <t>Vehicle ages 2007, 5 year blocks</t>
  </si>
  <si>
    <t>Heavy vehicle ages 2007, 5 year blocks</t>
  </si>
  <si>
    <t>Used imports entering the fleet 2000-2007 byYoM and fuel</t>
  </si>
  <si>
    <t>Figure 8.2a  Percentage of light passenger/commercial vehicles by petrol/diesel</t>
  </si>
  <si>
    <t>Figure 8.2b  Percentage of light passenger/commercial travel by petrol/diesel</t>
  </si>
  <si>
    <t>Graph 9_8</t>
  </si>
  <si>
    <t>Average quarterly CO2 emissions of light fleet registrations</t>
  </si>
  <si>
    <t>Average quarterly CO2 emissions of new light fleet registrations</t>
  </si>
  <si>
    <t>Average quarterly CO2 emissions of used light fleet registrations</t>
  </si>
  <si>
    <t>2.1, 2.2, 2.3, 2.4</t>
  </si>
  <si>
    <t>3.1, 3.2, 3.4, 8.3</t>
  </si>
  <si>
    <t>5.1a,b,c,d,e,</t>
  </si>
  <si>
    <t>5.2a,b,c,d</t>
  </si>
  <si>
    <t>Graph 5_2</t>
  </si>
  <si>
    <t>Graph 5_1</t>
  </si>
  <si>
    <t>5.3</t>
  </si>
  <si>
    <t>Figure 8.3  Light fleet petrol and diesel travel by year of manufacture in 5 year blocks</t>
  </si>
  <si>
    <t>Figure 2.3 Average age of Light, Trucks and Buses by year</t>
  </si>
  <si>
    <t>Figure 2.4 Light fleet average age in detail, by year</t>
  </si>
  <si>
    <t>Average quarterly CO2 emissions of new+used light fleet registrations</t>
  </si>
  <si>
    <t>Graph 9_5</t>
  </si>
  <si>
    <t>Graph 9_7</t>
  </si>
  <si>
    <t>Fuel values</t>
  </si>
  <si>
    <t>Used diesel vehicles with known/unknown fuel values by CC ranges and registration quarter</t>
  </si>
  <si>
    <t>Used petrol vehicles with known/unknown fuel values by CC ranges and registration quarter</t>
  </si>
  <si>
    <t>Petrol and diesel vehicles with fuel values by registration month</t>
  </si>
  <si>
    <t>Figure 10.1  Travel weighted vehicle age by year</t>
  </si>
  <si>
    <t>Figure 10.2  Travel weighted engine size by year</t>
  </si>
  <si>
    <t>Figure 11.1  Truck and trailer travel</t>
  </si>
  <si>
    <t>Figure 11.2  Truck+trailer tonne-km</t>
  </si>
  <si>
    <t>Fuel consumption</t>
  </si>
  <si>
    <t>Fleet travel</t>
  </si>
  <si>
    <t>Truck, Bus, Motorcycle</t>
  </si>
  <si>
    <t>Average light passenger/commercial travel</t>
  </si>
  <si>
    <t>3.5</t>
  </si>
  <si>
    <t>Graph 10_1</t>
  </si>
  <si>
    <t>Figure 1.5  Light fleet ownership per capita by year</t>
  </si>
  <si>
    <t xml:space="preserve">Figure 2.1  Number of new/used light vehicles by year </t>
  </si>
  <si>
    <t>Average fleet age</t>
  </si>
  <si>
    <t>Average vehicle ages</t>
  </si>
  <si>
    <t>Travel, by 5 year YoM bands</t>
  </si>
  <si>
    <t>Average light fleet engine size by month (excluding motorcycles)</t>
  </si>
  <si>
    <t>Average light fleet petrol and diesel engine sizes, by vehicle source, by month (excluding motorcycles)</t>
  </si>
  <si>
    <t>Light fleet engine size trends, by month (excluding motorcycles)</t>
  </si>
  <si>
    <t>Light fleet travel trends</t>
  </si>
  <si>
    <t>Composition of the motorcycle/moped fleet</t>
  </si>
  <si>
    <t>Vehicles entering and exiting the light fleet</t>
  </si>
  <si>
    <t>Average engine size of vehicles entering the light fleet, by petrol/diesel and year</t>
  </si>
  <si>
    <t>Light vehicles with fuel consumption values</t>
  </si>
  <si>
    <t>CO2 Emissions : New light vehicles</t>
  </si>
  <si>
    <t>CO2 Emissions : Used light vehicles</t>
  </si>
  <si>
    <t>Used light diesels with/without fuel consumption values</t>
  </si>
  <si>
    <t>Used light petrol vehicles with/without fuel consumption values</t>
  </si>
  <si>
    <t>Figure 2.2  Percentage of used imports in the light/truck/bus fleets, by year</t>
  </si>
  <si>
    <t>Figure 3.1  Total LPV, LCV, Truck and Bus travel by year of manufacture in 5 year blocks</t>
  </si>
  <si>
    <t>Figure 3.2 Light, truck, bus travel by new/used, by year of manufacture in 5 year blocks</t>
  </si>
  <si>
    <t xml:space="preserve">Figure 4.1b  Light fleet average engine capacity by petrol/diesel by year </t>
  </si>
  <si>
    <t>Figure 4.2a  Light fleet numbers within cc bands, by month</t>
  </si>
  <si>
    <t>Figure 4.2b  Light fleet numbers within cc bands, relative to Jan 2000</t>
  </si>
  <si>
    <t>Figure 4.5 Average motorcycle/moped fleet engine capacity by year</t>
  </si>
  <si>
    <t>Figure 6.1  Number of NZ new/used imports entering the light fleet by year</t>
  </si>
  <si>
    <t>Figure 6.7  Country of Origin of vehicles entering the fleet</t>
  </si>
  <si>
    <t>Figure 8.1 Diesel vehicles in the light, truck and bus fleets</t>
  </si>
  <si>
    <t>LPV petrol travel</t>
  </si>
  <si>
    <t>LCV petrol travel</t>
  </si>
  <si>
    <t>Light petrol travel</t>
  </si>
  <si>
    <t>Light diesel travel</t>
  </si>
  <si>
    <t>Petrol growth</t>
  </si>
  <si>
    <t>Diesel growth</t>
  </si>
  <si>
    <t>Total growth</t>
  </si>
  <si>
    <t>Light fleet travel growth cf 2001</t>
  </si>
  <si>
    <t>Travel weighted trends : average vehicle age and engine size</t>
  </si>
  <si>
    <t xml:space="preserve">First registered in NZ in 2005 </t>
  </si>
  <si>
    <t>Ages, Composition</t>
  </si>
  <si>
    <t>Vehicles entering the fleet trend : engine size bands by New/Used</t>
  </si>
  <si>
    <t>CC</t>
  </si>
  <si>
    <t>Composition</t>
  </si>
  <si>
    <t>Graph 4_3</t>
  </si>
  <si>
    <t>Other travel</t>
  </si>
  <si>
    <t>Travel, Ages</t>
  </si>
  <si>
    <t>Entry, Ages</t>
  </si>
  <si>
    <t>Scrappage, Ages</t>
  </si>
  <si>
    <t>Travel, CC</t>
  </si>
  <si>
    <t>Entry, CC</t>
  </si>
  <si>
    <t>Light travel per capita</t>
  </si>
  <si>
    <t>Light ownership per 1000</t>
  </si>
  <si>
    <t>Light travel per vehicle</t>
  </si>
  <si>
    <t>Total travel (billions of km)</t>
  </si>
  <si>
    <t>Light travel excludes motorcycles/power cycles/mopeds</t>
  </si>
  <si>
    <t>Axis</t>
  </si>
  <si>
    <t>LPV</t>
  </si>
  <si>
    <t>LCV</t>
  </si>
  <si>
    <t>MCycle</t>
  </si>
  <si>
    <t>Bus</t>
  </si>
  <si>
    <t>Other</t>
  </si>
  <si>
    <t>1350-1599</t>
  </si>
  <si>
    <t>1600-1999</t>
  </si>
  <si>
    <t>2000-2999</t>
  </si>
  <si>
    <t>3000-3999</t>
  </si>
  <si>
    <t>4000+</t>
  </si>
  <si>
    <t>Relative to Jan 2000</t>
  </si>
  <si>
    <t>&lt; 1350</t>
  </si>
  <si>
    <t>Then the average size of the fleet would be 1500cc</t>
  </si>
  <si>
    <t>The travel weighted size would be (1000x5000 + 2000x12000) / (5000+12000) =</t>
  </si>
  <si>
    <t>cc</t>
  </si>
  <si>
    <t>An example - say the fleet consisted on a 1000cc car than did 5000km/year and a 2000cc van than did 12,000km year</t>
  </si>
  <si>
    <t>The average fleet age would be 7 years</t>
  </si>
  <si>
    <t>The average travel weighted fleet age would be (10*4000 + 4*10000) / (4000 + 10000) =</t>
  </si>
  <si>
    <t>years</t>
  </si>
  <si>
    <t>Similarily say the fleet consisted of a 10 year old vehicle doing 4000 km per year and a 4 year old vehicle doing 10000 km/yr</t>
  </si>
  <si>
    <t>and has a larger engine than the fleet average engine</t>
  </si>
  <si>
    <t>Conclusion : the average vehicle doing travel is younger than the fleet average age,</t>
  </si>
  <si>
    <t>Content</t>
  </si>
  <si>
    <t>Source</t>
  </si>
  <si>
    <t>Worksheet</t>
  </si>
  <si>
    <t>Fleet travel : LPV/LCV/the rest</t>
  </si>
  <si>
    <t>LPV travel : NZ new vs Used Import</t>
  </si>
  <si>
    <t>Mobility Trends : Vehicles per capita, Travel per capita, Travel per capita, Total travel</t>
  </si>
  <si>
    <t>Travel Trends : Used/New, LPV Used/New, LCV Used/New</t>
  </si>
  <si>
    <t>YoM</t>
  </si>
  <si>
    <t>Light fleet</t>
  </si>
  <si>
    <t>Average travel by YoM : LPV/LCV, LPV/LCV by new/used</t>
  </si>
  <si>
    <t>Light NZ Fleet composition trends by engine capacity, and trends relative to 2000</t>
  </si>
  <si>
    <t>Light fleet average travel - by YoM and engine capacity by LCV/LPV</t>
  </si>
  <si>
    <t>Billion Passenger km</t>
  </si>
  <si>
    <t>Average Light fleet engine size trends : Used/New/All</t>
  </si>
  <si>
    <t>Category</t>
  </si>
  <si>
    <t>Travel</t>
  </si>
  <si>
    <t>On road - max fuel estimate</t>
  </si>
  <si>
    <t>Min on-road L/100km</t>
  </si>
  <si>
    <t>Max on-road L/100km</t>
  </si>
  <si>
    <t>Maximum economy</t>
  </si>
  <si>
    <t>Minimum economy</t>
  </si>
  <si>
    <t>% of fuel</t>
  </si>
  <si>
    <t xml:space="preserve">Ratio </t>
  </si>
  <si>
    <t>Mean</t>
  </si>
  <si>
    <t>Overview</t>
  </si>
  <si>
    <t>Fuel, Travel, Composition</t>
  </si>
  <si>
    <t>Light Fleet travel, composition and fuel type</t>
  </si>
  <si>
    <t>Diesel</t>
  </si>
  <si>
    <t>1.4 to 1.7</t>
  </si>
  <si>
    <t>1.1, 1.2</t>
  </si>
  <si>
    <t>4.2a,b</t>
  </si>
  <si>
    <t>6.3</t>
  </si>
  <si>
    <t>4.3a,b</t>
  </si>
  <si>
    <t>Light Commercial</t>
  </si>
  <si>
    <t>Heavy Commercial</t>
  </si>
  <si>
    <t>Year</t>
  </si>
  <si>
    <t>Mar 05</t>
  </si>
  <si>
    <t>Jun 05</t>
  </si>
  <si>
    <t xml:space="preserve"> Sep 05</t>
  </si>
  <si>
    <t>Dec 05</t>
  </si>
  <si>
    <t>Mar 06</t>
  </si>
  <si>
    <t>Jun 06</t>
  </si>
  <si>
    <t>Country</t>
  </si>
  <si>
    <t>Period</t>
  </si>
  <si>
    <t>Ratio of used to new</t>
  </si>
  <si>
    <t>Average age</t>
  </si>
  <si>
    <t>Light petrol fleet fuel economy</t>
  </si>
  <si>
    <t>Estimated travel</t>
  </si>
  <si>
    <t>1.8b</t>
  </si>
  <si>
    <t>1.8a</t>
  </si>
  <si>
    <t>Motorisation</t>
  </si>
  <si>
    <t>Vehicles per capita, international comparison</t>
  </si>
  <si>
    <t>Ages</t>
  </si>
  <si>
    <t>Vehicles age, international comparison</t>
  </si>
  <si>
    <t>Energy</t>
  </si>
  <si>
    <t>Fuel</t>
  </si>
  <si>
    <t>Vehicles with fuel cycle values</t>
  </si>
  <si>
    <t>Registrations</t>
  </si>
  <si>
    <t>Fuel efficiency</t>
  </si>
  <si>
    <t>Not in publication</t>
  </si>
  <si>
    <t>File</t>
  </si>
  <si>
    <t>Monthly trends of japan/other country by new/used import</t>
  </si>
  <si>
    <t>Annual fuel efficiency trends of that years new registrations</t>
  </si>
  <si>
    <t>----</t>
  </si>
  <si>
    <t xml:space="preserve">Pre 1985 </t>
  </si>
  <si>
    <t xml:space="preserve">1985-1989 </t>
  </si>
  <si>
    <t xml:space="preserve">1990-1994 </t>
  </si>
  <si>
    <t xml:space="preserve">1995-1999 </t>
  </si>
  <si>
    <t>Graph 2_1</t>
  </si>
  <si>
    <t>Graph 1_1</t>
  </si>
  <si>
    <t>Graph 2_5</t>
  </si>
  <si>
    <t>Graph 2_6</t>
  </si>
  <si>
    <t>Graph 6_1</t>
  </si>
  <si>
    <t>Graph 6_3</t>
  </si>
  <si>
    <t>Sep 05</t>
  </si>
  <si>
    <t>Sep 06</t>
  </si>
  <si>
    <t>Dec 06</t>
  </si>
  <si>
    <t xml:space="preserve"> All</t>
  </si>
  <si>
    <t>Age, CC</t>
  </si>
  <si>
    <t>Graph 3_2</t>
  </si>
  <si>
    <t>Petrol fuel test cycle regime supply</t>
  </si>
  <si>
    <t xml:space="preserve"> New vehicles</t>
  </si>
  <si>
    <t>Used vehicles - Japanese test</t>
  </si>
  <si>
    <t>Used vehicles - Other tests</t>
  </si>
  <si>
    <t>New vehicles</t>
  </si>
  <si>
    <t>Used Vehicles</t>
  </si>
  <si>
    <t>Diesel fuel test cycle regime supply</t>
  </si>
  <si>
    <t>Used vehicles - All tests</t>
  </si>
  <si>
    <t>Uses</t>
  </si>
  <si>
    <t>Total</t>
  </si>
  <si>
    <t>Km (million)</t>
  </si>
  <si>
    <t>Petrol</t>
  </si>
  <si>
    <t>1.3a</t>
  </si>
  <si>
    <t>1.3b</t>
  </si>
  <si>
    <t>Fleet travel : LPV/LCV by new used/the rest</t>
  </si>
  <si>
    <t>Graph 1_3b</t>
  </si>
  <si>
    <t>Light commercial NZ new</t>
  </si>
  <si>
    <t>Light commercial used import</t>
  </si>
  <si>
    <t xml:space="preserve">1968&lt;= </t>
  </si>
  <si>
    <t xml:space="preserve">1969-1974 </t>
  </si>
  <si>
    <t xml:space="preserve">1975-1979 </t>
  </si>
  <si>
    <t xml:space="preserve">1980-1984 </t>
  </si>
  <si>
    <t xml:space="preserve">2000-2004 </t>
  </si>
  <si>
    <t xml:space="preserve">2005-2009 </t>
  </si>
  <si>
    <t>NOTE : this VKT total is sligthly different as the data is split differently in the estimation process</t>
  </si>
  <si>
    <t xml:space="preserve"> Vehicles</t>
  </si>
  <si>
    <t>The cc and travel means shown on this report are NOT the means for all the light fleet</t>
  </si>
  <si>
    <t>1.9</t>
  </si>
  <si>
    <t>Petrol energy efficiency</t>
  </si>
  <si>
    <t>Estimated petrol use</t>
  </si>
  <si>
    <t>Overall</t>
  </si>
  <si>
    <t>Vehicles</t>
  </si>
  <si>
    <t>LPV diesel travel</t>
  </si>
  <si>
    <t>LCV diesel travel</t>
  </si>
  <si>
    <t>1350-1599cc</t>
  </si>
  <si>
    <t>1600-1999cc</t>
  </si>
  <si>
    <t>2000-2999cc</t>
  </si>
  <si>
    <t>3000cc+</t>
  </si>
  <si>
    <t>Graph 8_2</t>
  </si>
  <si>
    <t>Used vehicles - all tests</t>
  </si>
  <si>
    <t>Heavy fleet</t>
  </si>
  <si>
    <t>Light commercial fleet</t>
  </si>
  <si>
    <t>2250-2499</t>
  </si>
  <si>
    <t>2500-2999</t>
  </si>
  <si>
    <t>Vehicles scrapped from the light fleet trends: Used/New numbers, Used/New average ages</t>
  </si>
  <si>
    <t>Travel and ownership trends</t>
  </si>
  <si>
    <t>On road - min fuel estimate</t>
  </si>
  <si>
    <t>info@transport.govt.nz</t>
  </si>
  <si>
    <t>Figure 1.6  Light fleet travel per capita by year</t>
  </si>
  <si>
    <t>Figure 1.7  Light fleet average vehicle travel by year</t>
  </si>
  <si>
    <t>Figure 1.4  Light fleet travel by year</t>
  </si>
  <si>
    <t>Engine capacity trends</t>
  </si>
  <si>
    <t>year_out</t>
  </si>
  <si>
    <t>year_of_manufacture</t>
  </si>
  <si>
    <t>Fuel Cycle value supply</t>
  </si>
  <si>
    <t>% with cycle values</t>
  </si>
  <si>
    <t>Total vehicles</t>
  </si>
  <si>
    <t>reg_month</t>
  </si>
  <si>
    <t>(***) 60000 farms (MAF), 41500 quad imports 2002-2006</t>
  </si>
  <si>
    <t>Okish</t>
  </si>
  <si>
    <t>On road, non-light fleet petrol</t>
  </si>
  <si>
    <t xml:space="preserve">First registered in NZ in 2006 </t>
  </si>
  <si>
    <t>Vehicle origin</t>
  </si>
  <si>
    <t>NZ petrol deliveries 2005 (million litres)</t>
  </si>
  <si>
    <t>New vehicles - Japanese test</t>
  </si>
  <si>
    <t>New vehicles - Euro test</t>
  </si>
  <si>
    <t>New vehicles - all tests</t>
  </si>
  <si>
    <t>Litres (million)</t>
  </si>
  <si>
    <t>Litres per year</t>
  </si>
  <si>
    <t>Notes</t>
  </si>
  <si>
    <t>Vehicle Fleet Emissions Model fuel use estimate</t>
  </si>
  <si>
    <t xml:space="preserve"> Used Vehicles</t>
  </si>
  <si>
    <t>Fuel Cycle values - Diesel vehicles</t>
  </si>
  <si>
    <t>Japanese test</t>
  </si>
  <si>
    <t>Euro test all vehicles</t>
  </si>
  <si>
    <t>Japan test vehicles</t>
  </si>
  <si>
    <t xml:space="preserve"> Euro test Japanese vehicles</t>
  </si>
  <si>
    <t xml:space="preserve"> Euro test non-Japanese vehicles</t>
  </si>
  <si>
    <t>Fuel Cycle values - Petrol vehicles</t>
  </si>
  <si>
    <t>New vehicle Japanese test</t>
  </si>
  <si>
    <t>New vehicle Euro test</t>
  </si>
  <si>
    <t>Used vehicle Japanese test</t>
  </si>
  <si>
    <t>Used vehicle Euro test</t>
  </si>
  <si>
    <t>Tot. new vehicle Japanese test</t>
  </si>
  <si>
    <t>Tot. new vehicle Euro test</t>
  </si>
  <si>
    <t>Tot. used vehicle Japanese test</t>
  </si>
  <si>
    <t>Tot. used vehicle Euro test</t>
  </si>
  <si>
    <t>reg_year</t>
  </si>
  <si>
    <t xml:space="preserve"> Japanese test</t>
  </si>
  <si>
    <t xml:space="preserve"> Euro test Non-Japanese vehicles</t>
  </si>
  <si>
    <t>All light fleet</t>
  </si>
  <si>
    <t>Light petrol fleet</t>
  </si>
  <si>
    <t>Used petrol light fleet</t>
  </si>
  <si>
    <t>Light diesel fleet</t>
  </si>
  <si>
    <t>Used diesel light fleet</t>
  </si>
  <si>
    <t>NZ New diesel light fleet</t>
  </si>
  <si>
    <t>Feed this ratio into the error bar</t>
  </si>
  <si>
    <t>percentage used in the graph</t>
  </si>
  <si>
    <t xml:space="preserve">  Growth relative to Jan 2000</t>
  </si>
  <si>
    <t>Monthly vehicle registrations</t>
  </si>
  <si>
    <t>Petrol vehicles with fuel consumption values, by test regime</t>
  </si>
  <si>
    <t>Diesel vehicles with fuel consumption values, by test regime</t>
  </si>
  <si>
    <t>Average petrol and diesel consumption, by test regime</t>
  </si>
  <si>
    <t>Average fuel consumption by vehicle source and regime</t>
  </si>
  <si>
    <t>Average fuel consumption by year</t>
  </si>
  <si>
    <t>0001-0999</t>
  </si>
  <si>
    <t>1000-1249</t>
  </si>
  <si>
    <t>1250-1499</t>
  </si>
  <si>
    <t>1500-1749</t>
  </si>
  <si>
    <t>1750-1999</t>
  </si>
  <si>
    <t>2000-2249</t>
  </si>
  <si>
    <t>Maritime NZ Review of the Pleasure Boat Safety Strategy</t>
  </si>
  <si>
    <t>Type</t>
  </si>
  <si>
    <t/>
  </si>
  <si>
    <t>Travel weighted average engine size and vehicle age</t>
  </si>
  <si>
    <t>Figure 1.9  Economy of petrol light fleet, by year</t>
  </si>
  <si>
    <t>The average light vehicle in use</t>
  </si>
  <si>
    <t>Used vehicles</t>
  </si>
  <si>
    <t>These curves show the percentage of vehicles of a certain YoM that were in the fleet at the start of</t>
  </si>
  <si>
    <t>Times per year</t>
  </si>
  <si>
    <t>Litres per time</t>
  </si>
  <si>
    <t>Estimate Quality</t>
  </si>
  <si>
    <t>Circuit racing (*)</t>
  </si>
  <si>
    <t>OK</t>
  </si>
  <si>
    <t xml:space="preserve">(*) 6 circuits x 90 circuit days year x 100 vehicles x 20 litres, </t>
  </si>
  <si>
    <t>Speedway (**)</t>
  </si>
  <si>
    <t>Rallying</t>
  </si>
  <si>
    <t>Guess</t>
  </si>
  <si>
    <t>Motocross/quads</t>
  </si>
  <si>
    <t>Agricultural quads (***)</t>
  </si>
  <si>
    <t>Non-road petrol, High estimates</t>
  </si>
  <si>
    <t>Motorcycles (licensed)</t>
  </si>
  <si>
    <t xml:space="preserve">  @6 L/100km</t>
  </si>
  <si>
    <t>Heavy goods petrol vehicles</t>
  </si>
  <si>
    <t>Petrol Buses</t>
  </si>
  <si>
    <t xml:space="preserve"> less 20% road going vehicles</t>
  </si>
  <si>
    <t>Boats (petrol) / jet skis</t>
  </si>
  <si>
    <t>(**) 31 tracks, 60 vehicles at 25 litres/time x 30 times a year</t>
  </si>
  <si>
    <t>Motor mowers (****)</t>
  </si>
  <si>
    <t>(****) 1.55 million households in 2006</t>
  </si>
  <si>
    <t>Non-road petrol, Low estimates</t>
  </si>
  <si>
    <t xml:space="preserve">Informed </t>
  </si>
  <si>
    <t>Informed</t>
  </si>
  <si>
    <t>Source : offroad</t>
  </si>
  <si>
    <t>Light petrol fleet economy estimates</t>
  </si>
  <si>
    <t>Petrol use  : other than by the on-road light fleet</t>
  </si>
  <si>
    <t>Note : the estimated number of vehicles is not in itself crucial as number of vehicles, average times per year, average fuel per time all combine to estimate</t>
  </si>
  <si>
    <t>fuel use. If you have information that will assist us in refining these estimates, then please contact info@transport.govt.nz</t>
  </si>
  <si>
    <t>Back to Contents</t>
  </si>
  <si>
    <t>FS_light_petrol_travel.sas</t>
  </si>
  <si>
    <t>Graph 1_9</t>
  </si>
  <si>
    <t>Motorcycle</t>
  </si>
  <si>
    <t>Entry and exit</t>
  </si>
  <si>
    <t>MoT maintenance</t>
  </si>
  <si>
    <t>Note : Boat estimate is powered hours and litres per hour</t>
  </si>
  <si>
    <t>New Asia</t>
  </si>
  <si>
    <t>New Europe</t>
  </si>
  <si>
    <t>Used Asia</t>
  </si>
  <si>
    <t xml:space="preserve"> LPV &lt; 1600</t>
  </si>
  <si>
    <t xml:space="preserve"> LPV &lt; 2000</t>
  </si>
  <si>
    <t xml:space="preserve"> LPV &lt; 3000</t>
  </si>
  <si>
    <t>VKT in millions</t>
  </si>
  <si>
    <t xml:space="preserve"> LPV &lt; 1350</t>
  </si>
  <si>
    <t>Note : scrappage has been established by finding vehicles active at the start of the year, but not active at the end of the year</t>
  </si>
  <si>
    <t>Active means either currently licensed, or relicensing less than one year overdue</t>
  </si>
  <si>
    <t>This mechanism misses vehicles that enter and leave the fleet during the year</t>
  </si>
  <si>
    <t xml:space="preserve">The WoF based approach has not been used as it is overly drastic for establishing scrappage </t>
  </si>
  <si>
    <t xml:space="preserve"> (a reasonable number of vehicles deemed inactive via outdated WoF/CoF eventually get a Wof/CoF)</t>
  </si>
  <si>
    <t>Note : scrappage has been established by finding vehicles active at the start of the year, not active at the end</t>
  </si>
  <si>
    <t xml:space="preserve"> or last registered (ie reregistered) in that period</t>
  </si>
  <si>
    <t xml:space="preserve">This report is based on vehicle either first registered in the indicated period, </t>
  </si>
  <si>
    <t>Motorcycle travel</t>
  </si>
  <si>
    <t xml:space="preserve"> Truck petrol travel</t>
  </si>
  <si>
    <t>Truck diesel travel</t>
  </si>
  <si>
    <t>Bus petrol travel</t>
  </si>
  <si>
    <t>Bus diesel travel</t>
  </si>
  <si>
    <t xml:space="preserve"> Petrol trucks</t>
  </si>
  <si>
    <t>Diesel trucks</t>
  </si>
  <si>
    <t>Diesel buses</t>
  </si>
  <si>
    <t>Light Petrol travel</t>
  </si>
  <si>
    <t>Light Diesel travel</t>
  </si>
  <si>
    <t>Electric bus travel</t>
  </si>
  <si>
    <t>Truck &lt;  5000</t>
  </si>
  <si>
    <t>Truck &lt;  7500</t>
  </si>
  <si>
    <t>Truck &lt; 10000</t>
  </si>
  <si>
    <t>Truck &lt; 12000</t>
  </si>
  <si>
    <t>Truck &lt; 15000</t>
  </si>
  <si>
    <t>Truck &lt; 20000</t>
  </si>
  <si>
    <t>Truck &lt; 25000</t>
  </si>
  <si>
    <t>Truck &lt; 30000</t>
  </si>
  <si>
    <t>Truck &gt; 30000</t>
  </si>
  <si>
    <t>Bus &lt;  7000</t>
  </si>
  <si>
    <t>Bus &lt; 12000</t>
  </si>
  <si>
    <t>Bus &gt; 12000</t>
  </si>
  <si>
    <t>2008 Diesel</t>
  </si>
  <si>
    <t>2008 Petrol</t>
  </si>
  <si>
    <t>Mar 08</t>
  </si>
  <si>
    <t>Jun 08</t>
  </si>
  <si>
    <t>Sep 08</t>
  </si>
  <si>
    <t>Dec 08</t>
  </si>
  <si>
    <t xml:space="preserve">First registered in NZ in 2008 </t>
  </si>
  <si>
    <t xml:space="preserve">2008Q1 </t>
  </si>
  <si>
    <t xml:space="preserve">2008Q2 </t>
  </si>
  <si>
    <t xml:space="preserve">2008Q3 </t>
  </si>
  <si>
    <t xml:space="preserve">2008Q4 </t>
  </si>
  <si>
    <t>Table 5</t>
  </si>
  <si>
    <t>Graph 1_4, Graph1_4a</t>
  </si>
  <si>
    <t>Table 3</t>
  </si>
  <si>
    <t>New no value</t>
  </si>
  <si>
    <t>Appendix A</t>
  </si>
  <si>
    <t>MVR vs Fleet stats</t>
  </si>
  <si>
    <t>Categorisation of fleet</t>
  </si>
  <si>
    <t>FS_appendix_A.sas</t>
  </si>
  <si>
    <t>Appendex A</t>
  </si>
  <si>
    <t>Jap. converted &lt;=120 gm/km</t>
  </si>
  <si>
    <t>Jap. converted&lt;=150 gm/km</t>
  </si>
  <si>
    <t>Jap. converted&lt;=170 gm/km</t>
  </si>
  <si>
    <t>Jap. converted&lt;=200 gm/km</t>
  </si>
  <si>
    <t>Jap. converted&lt;=220 gm/km</t>
  </si>
  <si>
    <t>Jap. converted&lt;=250 gm/km</t>
  </si>
  <si>
    <t>Jap. converted &gt;250 gm/km</t>
  </si>
  <si>
    <t>Euro test + converted Japanese test</t>
  </si>
  <si>
    <t>Figure 4.1a  Light fleet average engine capacity by month</t>
  </si>
  <si>
    <t>FS_travel_weighted_data_v2</t>
  </si>
  <si>
    <t>3.2b</t>
  </si>
  <si>
    <t>Same data as 1.3</t>
  </si>
  <si>
    <t>Passengers per light vehicle (**)</t>
  </si>
  <si>
    <t>(**) Sourced from MoT Travel Survey</t>
  </si>
  <si>
    <t>Table1</t>
  </si>
  <si>
    <t xml:space="preserve">NOTE : </t>
  </si>
  <si>
    <t>The vehicles included were in the fleet during some or all of the year involved, but may not have still been in the fleet at the end of that year</t>
  </si>
  <si>
    <t>Vehicles (*)</t>
  </si>
  <si>
    <t>Electric buses (**)</t>
  </si>
  <si>
    <t>(**) there were more trolley buses than this but many have stuck odometers so they drop out of the distance estimation programs</t>
  </si>
  <si>
    <t>FS_travel_v4</t>
  </si>
  <si>
    <t xml:space="preserve">Upto 1968 </t>
  </si>
  <si>
    <t xml:space="preserve">1969-74 </t>
  </si>
  <si>
    <t>Motorcycle NZ new</t>
  </si>
  <si>
    <t xml:space="preserve"> Motorcycle used</t>
  </si>
  <si>
    <t>Motorcycle new</t>
  </si>
  <si>
    <t>Motorcycle used</t>
  </si>
  <si>
    <t>Light commercial average age</t>
  </si>
  <si>
    <t>Light passenger average age</t>
  </si>
  <si>
    <t>Total LCV new</t>
  </si>
  <si>
    <t xml:space="preserve"> Total LCV used</t>
  </si>
  <si>
    <t>Total in</t>
  </si>
  <si>
    <t>All used</t>
  </si>
  <si>
    <t>Vehicle age and travel</t>
  </si>
  <si>
    <t>Motorcycles (not mopeds)</t>
  </si>
  <si>
    <t>Mcycle (not mopeds)</t>
  </si>
  <si>
    <t>Travel per motorcycle</t>
  </si>
  <si>
    <t>Vehicles from 1.1</t>
  </si>
  <si>
    <t>2009 Diesel</t>
  </si>
  <si>
    <t>2009 Petrol</t>
  </si>
  <si>
    <t>Mar 09</t>
  </si>
  <si>
    <t>Jun 09</t>
  </si>
  <si>
    <t>Sep 09</t>
  </si>
  <si>
    <t>Dec 09</t>
  </si>
  <si>
    <t xml:space="preserve">First registered in NZ in 2009 </t>
  </si>
  <si>
    <t xml:space="preserve">2009Q1 </t>
  </si>
  <si>
    <t xml:space="preserve">2009Q2 </t>
  </si>
  <si>
    <t xml:space="preserve">2009Q3 </t>
  </si>
  <si>
    <t xml:space="preserve">2009Q4 </t>
  </si>
  <si>
    <t>Light diesel %</t>
  </si>
  <si>
    <t xml:space="preserve">05Q2 </t>
  </si>
  <si>
    <t xml:space="preserve">05Q3 </t>
  </si>
  <si>
    <t xml:space="preserve">05Q4 </t>
  </si>
  <si>
    <t xml:space="preserve">06Q1 </t>
  </si>
  <si>
    <t xml:space="preserve">06Q2 </t>
  </si>
  <si>
    <t xml:space="preserve">06Q3 </t>
  </si>
  <si>
    <t xml:space="preserve">06Q4 </t>
  </si>
  <si>
    <t xml:space="preserve">07Q1 </t>
  </si>
  <si>
    <t xml:space="preserve">07Q2 </t>
  </si>
  <si>
    <t xml:space="preserve">07Q3 </t>
  </si>
  <si>
    <t xml:space="preserve">07Q4 </t>
  </si>
  <si>
    <t xml:space="preserve">08Q1 </t>
  </si>
  <si>
    <t xml:space="preserve">08Q2 </t>
  </si>
  <si>
    <t xml:space="preserve">08Q3 </t>
  </si>
  <si>
    <t xml:space="preserve">08Q4 </t>
  </si>
  <si>
    <t xml:space="preserve">09Q1 </t>
  </si>
  <si>
    <t xml:space="preserve">09Q2 </t>
  </si>
  <si>
    <t xml:space="preserve">09Q3 </t>
  </si>
  <si>
    <t xml:space="preserve">09Q4 </t>
  </si>
  <si>
    <t>Light fleet age distribution</t>
  </si>
  <si>
    <t>Age</t>
  </si>
  <si>
    <t>20+ years</t>
  </si>
  <si>
    <t>0-4 years</t>
  </si>
  <si>
    <t>5-9 years</t>
  </si>
  <si>
    <t>10-14 years</t>
  </si>
  <si>
    <t>15-19 years</t>
  </si>
  <si>
    <t>Fleet age in 5 year blocks by year</t>
  </si>
  <si>
    <t>Graph 2_11</t>
  </si>
  <si>
    <t>Diesel vehicles in the fleet</t>
  </si>
  <si>
    <t>Total MC new</t>
  </si>
  <si>
    <t>Total MC used</t>
  </si>
  <si>
    <t>Motorcycle average age</t>
  </si>
  <si>
    <t>7.4</t>
  </si>
  <si>
    <t>Graph 7_4</t>
  </si>
  <si>
    <t>Last WoF odometer reading of vehicles leaving the fleet</t>
  </si>
  <si>
    <t>year</t>
  </si>
  <si>
    <t xml:space="preserve"> Diesel</t>
  </si>
  <si>
    <t xml:space="preserve"> Petrol</t>
  </si>
  <si>
    <t xml:space="preserve"> NZ new</t>
  </si>
  <si>
    <t xml:space="preserve"> Used import</t>
  </si>
  <si>
    <t>Scrappage, Distances</t>
  </si>
  <si>
    <t>Scrappage distance.sas</t>
  </si>
  <si>
    <t>7.3a</t>
  </si>
  <si>
    <t>7.3b</t>
  </si>
  <si>
    <t>7.3c</t>
  </si>
  <si>
    <t xml:space="preserve"> Light private</t>
  </si>
  <si>
    <t>&lt;1350cc</t>
  </si>
  <si>
    <t>&lt;1600cc</t>
  </si>
  <si>
    <t>&lt;2000cc</t>
  </si>
  <si>
    <t>7.3d</t>
  </si>
  <si>
    <t>Average cc</t>
  </si>
  <si>
    <t>&lt;3000cc</t>
  </si>
  <si>
    <t>Average fuel consumption of NZ new vehicles : by cc range and fuel</t>
  </si>
  <si>
    <t>-1300cc</t>
  </si>
  <si>
    <t>1300-1599cc</t>
  </si>
  <si>
    <t>First registered in :</t>
  </si>
  <si>
    <t>Fuel consumption (litres/100 km)</t>
  </si>
  <si>
    <t>Diesel as a % of the equivalent petrol vehicle</t>
  </si>
  <si>
    <t>1300-1599</t>
  </si>
  <si>
    <t xml:space="preserve"> Petrol LPV new</t>
  </si>
  <si>
    <t xml:space="preserve"> Petrol LPV used</t>
  </si>
  <si>
    <t>Petrol LCV new</t>
  </si>
  <si>
    <t>Petrol LCV used</t>
  </si>
  <si>
    <t xml:space="preserve"> Petrol truck new</t>
  </si>
  <si>
    <t xml:space="preserve"> Petrol truck used</t>
  </si>
  <si>
    <t>Petrol bus new</t>
  </si>
  <si>
    <t>Petrol bus used</t>
  </si>
  <si>
    <t>August update</t>
  </si>
  <si>
    <t>Figure 3.2b Travel by new/used passenger light fleet</t>
  </si>
  <si>
    <t>1.1 Extra</t>
  </si>
  <si>
    <t>Graph 1_1extra</t>
  </si>
  <si>
    <t xml:space="preserve"> Light Private</t>
  </si>
  <si>
    <t>Light NZ new</t>
  </si>
  <si>
    <t>Light Used Imports</t>
  </si>
  <si>
    <t>Lights</t>
  </si>
  <si>
    <t>CO2 Emissions (from VFEM-Vehicle Fleet Emissions Model)</t>
  </si>
  <si>
    <t>×</t>
  </si>
  <si>
    <t>2010-2014</t>
  </si>
  <si>
    <t>Motorcycle Fleet average engine capacity by year</t>
  </si>
  <si>
    <t>2010 Diesel</t>
  </si>
  <si>
    <t>2010 Petrol</t>
  </si>
  <si>
    <t>Mar 10</t>
  </si>
  <si>
    <t>Jun 10</t>
  </si>
  <si>
    <t>Sep 10</t>
  </si>
  <si>
    <t>Dec 10</t>
  </si>
  <si>
    <t xml:space="preserve">First registered in NZ in 2010 </t>
  </si>
  <si>
    <t xml:space="preserve">2010Q1 </t>
  </si>
  <si>
    <t xml:space="preserve">2010Q2 </t>
  </si>
  <si>
    <t xml:space="preserve">2010Q3 </t>
  </si>
  <si>
    <t xml:space="preserve">2010Q4 </t>
  </si>
  <si>
    <t xml:space="preserve">10Q1 </t>
  </si>
  <si>
    <t xml:space="preserve">10Q2 </t>
  </si>
  <si>
    <t xml:space="preserve">10Q3 </t>
  </si>
  <si>
    <t xml:space="preserve">10Q4 </t>
  </si>
  <si>
    <t>6.8a, b</t>
  </si>
  <si>
    <t>Entry, fuel</t>
  </si>
  <si>
    <t>FS_diesel_regos</t>
  </si>
  <si>
    <t>Graph 6_8</t>
  </si>
  <si>
    <t>Light Vehicles entering the fleet, by used/new and fuel type</t>
  </si>
  <si>
    <t>Diesel LPV</t>
  </si>
  <si>
    <t>Diesel LCV</t>
  </si>
  <si>
    <t>Petrol LPV</t>
  </si>
  <si>
    <t>Petrol LCV</t>
  </si>
  <si>
    <t>NZ new light registrations</t>
  </si>
  <si>
    <t>Used registrations</t>
  </si>
  <si>
    <t>%diesel light in</t>
  </si>
  <si>
    <t>Figure 7.3a,b,c Last odometer reading of scrapped vehicles</t>
  </si>
  <si>
    <t>Figure 7.3d,e Last odometer reading of scrapped vehicles</t>
  </si>
  <si>
    <t xml:space="preserve">2010, but gone by the end of the year. For instance 14% of the 1983 used import LPV in the fleet at the </t>
  </si>
  <si>
    <t>start of the year were scrapped during the year</t>
  </si>
  <si>
    <t>x:\vkt\ruc\RUC_EECA_freight_analysis.sas</t>
  </si>
  <si>
    <t>Fuel test values by cc band</t>
  </si>
  <si>
    <t>Consumption by VFEM band.sas</t>
  </si>
  <si>
    <t>3000-3999cc</t>
  </si>
  <si>
    <t>4000+cc</t>
  </si>
  <si>
    <t>-1300</t>
  </si>
  <si>
    <t>Light used average age</t>
  </si>
  <si>
    <t>Y</t>
  </si>
  <si>
    <t>FS_travel_import_status_v5</t>
  </si>
  <si>
    <t xml:space="preserve">2010-2014 </t>
  </si>
  <si>
    <t>Graph 3_5</t>
  </si>
  <si>
    <t>Update all this block, so it matched the quarterly trends</t>
  </si>
  <si>
    <t>Travel split by fuel type and vehicle use</t>
  </si>
  <si>
    <t>375 L/year from MED analysis based on two stroke oil sales</t>
  </si>
  <si>
    <t>Note - a revised estimate of off road petrol use for pleasure craft is now being used</t>
  </si>
  <si>
    <t>powered boat to 375 litres</t>
  </si>
  <si>
    <t>It is from an analysis done for MED, and has reduced our annual estimate per petrol</t>
  </si>
  <si>
    <t>See http://www.med.govt.nz/templates/MultipageDocumentPage____40946.aspx</t>
  </si>
  <si>
    <t>Diesel light fleet age distribution</t>
  </si>
  <si>
    <t>vfem_year_of_manufacture</t>
  </si>
  <si>
    <t>Frequency</t>
  </si>
  <si>
    <t>Light diesel YoM breakdown</t>
  </si>
  <si>
    <t>Graph 2_12</t>
  </si>
  <si>
    <t>%new light that are diesel</t>
  </si>
  <si>
    <t>Light passenger per capita</t>
  </si>
  <si>
    <t>2011 Diesel</t>
  </si>
  <si>
    <t>2011 Petrol</t>
  </si>
  <si>
    <t>Light vehicles entering the fleet, by fuel type and new/used</t>
  </si>
  <si>
    <t>Mar 11</t>
  </si>
  <si>
    <t>Jun 11</t>
  </si>
  <si>
    <t>Sep 11</t>
  </si>
  <si>
    <t>Dec 11</t>
  </si>
  <si>
    <t>First registered in NZ in 2011</t>
  </si>
  <si>
    <t xml:space="preserve">2011Q1 </t>
  </si>
  <si>
    <t xml:space="preserve">2011Q2 </t>
  </si>
  <si>
    <t xml:space="preserve">2011Q3 </t>
  </si>
  <si>
    <t xml:space="preserve">2011Q4 </t>
  </si>
  <si>
    <t xml:space="preserve">11Q1 </t>
  </si>
  <si>
    <t xml:space="preserve">11Q2 </t>
  </si>
  <si>
    <t xml:space="preserve">11Q3 </t>
  </si>
  <si>
    <t xml:space="preserve">11Q4 </t>
  </si>
  <si>
    <t>2009 estimates</t>
  </si>
  <si>
    <t>2010 estimates</t>
  </si>
  <si>
    <t>7.3a,b,c,d,e,</t>
  </si>
  <si>
    <t>Graph 7.3a--7.3e</t>
  </si>
  <si>
    <t>Canada 2009</t>
  </si>
  <si>
    <t>Derosiers report quoted on the web</t>
  </si>
  <si>
    <t xml:space="preserve">Usa 2011 </t>
  </si>
  <si>
    <t>Polk report, quoted on the web</t>
  </si>
  <si>
    <t>Mar05</t>
  </si>
  <si>
    <t>Sep05</t>
  </si>
  <si>
    <t>Mar06</t>
  </si>
  <si>
    <t>Sep06</t>
  </si>
  <si>
    <t>Mar07</t>
  </si>
  <si>
    <t>Sep07</t>
  </si>
  <si>
    <t>Mar08</t>
  </si>
  <si>
    <t>Sep08</t>
  </si>
  <si>
    <t>Mar09</t>
  </si>
  <si>
    <t>Sep09</t>
  </si>
  <si>
    <t>Mar10</t>
  </si>
  <si>
    <t>Sep10</t>
  </si>
  <si>
    <t>Mar11</t>
  </si>
  <si>
    <t>Sep11</t>
  </si>
  <si>
    <t>Motive and alternative motive power</t>
  </si>
  <si>
    <t>Table 6</t>
  </si>
  <si>
    <t>motive_power</t>
  </si>
  <si>
    <t>alternative_motive_power</t>
  </si>
  <si>
    <t>1 Petrol</t>
  </si>
  <si>
    <t>2 Diesel</t>
  </si>
  <si>
    <t>3 Electricity</t>
  </si>
  <si>
    <t>4 CNG</t>
  </si>
  <si>
    <t>5 LPG</t>
  </si>
  <si>
    <t>6 Unknown</t>
  </si>
  <si>
    <t>Light vehicles</t>
  </si>
  <si>
    <t>No alternative fuel</t>
  </si>
  <si>
    <t>With an alternative fuel</t>
  </si>
  <si>
    <t>Electricity</t>
  </si>
  <si>
    <t>CNG</t>
  </si>
  <si>
    <t>LPG</t>
  </si>
  <si>
    <t>Unknown</t>
  </si>
  <si>
    <t>Motorcycles and mopeds</t>
  </si>
  <si>
    <t>Truck</t>
  </si>
  <si>
    <t>LPG, CNG and electric fuel trends in the light fleet</t>
  </si>
  <si>
    <t>CNG, LPG and electricity trends in the light fleet</t>
  </si>
  <si>
    <t>Graph 8_4a</t>
  </si>
  <si>
    <t>Table of year by motive_power</t>
  </si>
  <si>
    <t>Table of year by alternative_motive_power</t>
  </si>
  <si>
    <t>NZ new light average age</t>
  </si>
  <si>
    <t>Figure 1.3a  Travel by light passenger/light commercial/other</t>
  </si>
  <si>
    <t>Figure 1.3b  Travel by light new/used import, other</t>
  </si>
  <si>
    <t>Table Fleet breakdown 2000-current year</t>
  </si>
  <si>
    <t>Table Fleet travel</t>
  </si>
  <si>
    <t>Figure 2.5a Light fleet year of manufacture</t>
  </si>
  <si>
    <t>Figure 2.5b Light passenger fleet year of manufacture in 5 year blocks</t>
  </si>
  <si>
    <t>Figure 2.6a Motorcycle year of manufacture</t>
  </si>
  <si>
    <t>Figure 2.6b Motorcycle year of manufacture in 5 year blocks</t>
  </si>
  <si>
    <t>Figure 2.7a Truck year of manufacture</t>
  </si>
  <si>
    <t>Figure 2.7b Truck year of manufacture in 5 year blocks</t>
  </si>
  <si>
    <t>Figure 2.8a Bus year of manufacture</t>
  </si>
  <si>
    <t>Figure 2.8b Bus year of manufacture in 5 year blocks</t>
  </si>
  <si>
    <t>Figure 3.5  Average light travel by year of manufacture</t>
  </si>
  <si>
    <t>Figure 5.1  Entry and exit from the fleet</t>
  </si>
  <si>
    <t>Figure 5.2abcd  Vehicles entering/leaving the fleet by Year of Manufacture</t>
  </si>
  <si>
    <t>Figure 5.3  Detailed engine size breakdown of vehicles entering and leaving the light fleet</t>
  </si>
  <si>
    <t>Figure 6.2b Used light imports : Year of manufacture and fuel</t>
  </si>
  <si>
    <t>Figure 7.4  Scrappage curves</t>
  </si>
  <si>
    <t>Figure 4.3a  Light passenger average travel by cc band, by year of manufacture</t>
  </si>
  <si>
    <t>Figure 4.3b  Light commercial average travel by cc band, by year of manufacture</t>
  </si>
  <si>
    <t>Table 5 Unknown used diesel fuel values by cc and quarter</t>
  </si>
  <si>
    <t>Table 6 Unknown used petrol fuel values by cc and quarter</t>
  </si>
  <si>
    <t>Figure 8.4ab LPG, CNG and electric light vehicles</t>
  </si>
  <si>
    <t>Figure 1.8  International comparisons of fleet ages</t>
  </si>
  <si>
    <t>15 years+</t>
  </si>
  <si>
    <t>2000 to 2006</t>
  </si>
  <si>
    <t>Increase in lights</t>
  </si>
  <si>
    <t>Five year compounded annual tonne-km growth</t>
  </si>
  <si>
    <t>Five year compounded annual GDP growth</t>
  </si>
  <si>
    <t>Update all this block, so it matches the quarterly trends</t>
  </si>
  <si>
    <t>GDP sourced from TMIF (http://www.transport.govt.nz/ourwork/TMIF/Pages/PG002.aspx)</t>
  </si>
  <si>
    <t>Heavy diesel</t>
  </si>
  <si>
    <t>2011 estimates</t>
  </si>
  <si>
    <t>2007 to 2012</t>
  </si>
  <si>
    <t>Popn (***)</t>
  </si>
  <si>
    <t>2012 Diesel</t>
  </si>
  <si>
    <t>2012 Petrol</t>
  </si>
  <si>
    <t>Pre 2000</t>
  </si>
  <si>
    <t>Update the formulae above, not just the data</t>
  </si>
  <si>
    <t>Mar12</t>
  </si>
  <si>
    <t>Jun 12</t>
  </si>
  <si>
    <t>Sep12</t>
  </si>
  <si>
    <t>Dec 12</t>
  </si>
  <si>
    <t>Mar 12</t>
  </si>
  <si>
    <t>Sep 12</t>
  </si>
  <si>
    <t xml:space="preserve">First registered in NZ in 2011 </t>
  </si>
  <si>
    <t>First registered in NZ in 2012</t>
  </si>
  <si>
    <t xml:space="preserve">2012Q1 </t>
  </si>
  <si>
    <t xml:space="preserve">2012Q2 </t>
  </si>
  <si>
    <t xml:space="preserve">2012Q3 </t>
  </si>
  <si>
    <t xml:space="preserve">2012Q4 </t>
  </si>
  <si>
    <t xml:space="preserve">12Q1 </t>
  </si>
  <si>
    <t xml:space="preserve">12Q2 </t>
  </si>
  <si>
    <t xml:space="preserve">12Q3 </t>
  </si>
  <si>
    <t xml:space="preserve">12Q4 </t>
  </si>
  <si>
    <t>New petrol test average</t>
  </si>
  <si>
    <t>8.4a</t>
  </si>
  <si>
    <t>Update formulas for this row</t>
  </si>
  <si>
    <t>All fleet</t>
  </si>
  <si>
    <t>Change in total light</t>
  </si>
  <si>
    <t>Change in light passenger</t>
  </si>
  <si>
    <t xml:space="preserve">It does not use the WoF more than 6 months outdated method to remove </t>
  </si>
  <si>
    <t>defunct vehicles, so reports higher numbers of vehicles than other reports</t>
  </si>
  <si>
    <t>NZ Litres (million) (*)</t>
  </si>
  <si>
    <t>(*) Petrol use in litres from quarterly fleet report, petrol deliveries tab</t>
  </si>
  <si>
    <t>Travel by passenger/commercial and YoM</t>
  </si>
  <si>
    <t>Extra material - not published</t>
  </si>
  <si>
    <t>9.0a</t>
  </si>
  <si>
    <t>9.b</t>
  </si>
  <si>
    <t>9.0c,d</t>
  </si>
  <si>
    <t>9.0e,f</t>
  </si>
  <si>
    <t>Graph 9_0a</t>
  </si>
  <si>
    <t>Graph 9_0b</t>
  </si>
  <si>
    <t>Graph 9_0c,d</t>
  </si>
  <si>
    <t>Graph 9_0e,f</t>
  </si>
  <si>
    <t>Average vehicle age leaving the fleet</t>
  </si>
  <si>
    <t xml:space="preserve"> year_out</t>
  </si>
  <si>
    <t xml:space="preserve"> petrol_veh</t>
  </si>
  <si>
    <t xml:space="preserve"> diesel_veh</t>
  </si>
  <si>
    <t>Petrol scrappage age</t>
  </si>
  <si>
    <t>Diesel scrappage age</t>
  </si>
  <si>
    <t xml:space="preserve">     .</t>
  </si>
  <si>
    <t>Figure 2.11 Light fleet age structure</t>
  </si>
  <si>
    <t>Figure 9.0a  Vehicles with fuel test cycle values, by registration month</t>
  </si>
  <si>
    <t>Figure 9.0b  Vehicles registered by month</t>
  </si>
  <si>
    <t>Figure 9.0c  Petrol fuel consumption by test regime by registration month</t>
  </si>
  <si>
    <t>Figure 9.0d  Diesel fuel consumption by test regime by registration month</t>
  </si>
  <si>
    <t>Figure 9.0e  Average petrol consumption by test regime by year of registration</t>
  </si>
  <si>
    <t>Figure 9.0f  Average diesel consumption by test regime by year of registration</t>
  </si>
  <si>
    <t>Figure 9.1 New lights : quarterly CO2 emissions bands</t>
  </si>
  <si>
    <t>Figure 9.2 Used lights : quarterly CO2 emissions bands</t>
  </si>
  <si>
    <t>Figure 9.3 Used+new lights : quarterly CO2 emissions bands</t>
  </si>
  <si>
    <t>Figure 9.4 Average quarterly CO2 emissions of light fleet registrations</t>
  </si>
  <si>
    <t>Figure 9.5a Percentage of petrol vehicles with fuel test values</t>
  </si>
  <si>
    <t>Figure 9.5b Percentage of diesel vehicles with fuel test values</t>
  </si>
  <si>
    <t>Figure 9.5c Average petrol consumption by test regime by year/month of registration</t>
  </si>
  <si>
    <t>Figure 9.5d Average diesel consumption by test regime by year/month of registration</t>
  </si>
  <si>
    <t>Figure 9.6 NZ new petrol/diesel consumption by engine size</t>
  </si>
  <si>
    <t>% diesel</t>
  </si>
  <si>
    <t>Travel per light veh</t>
  </si>
  <si>
    <t xml:space="preserve"> make sure these calculations cover 4 periods</t>
  </si>
  <si>
    <t>Travel change</t>
  </si>
  <si>
    <t>Fuel change</t>
  </si>
  <si>
    <t>(*) Vehicles that were in the fleet at some point in the year, this is different to vehicles in the fleet at the end of the year</t>
  </si>
  <si>
    <t>Analysis produced by Ministry of Transport</t>
  </si>
  <si>
    <t>Upto 2 years old</t>
  </si>
  <si>
    <t>Upto 4 years old</t>
  </si>
  <si>
    <t>Upto 6 years old</t>
  </si>
  <si>
    <t>Upto 8 years old</t>
  </si>
  <si>
    <t>Upto 10 years old</t>
  </si>
  <si>
    <t>Upto 15 years old</t>
  </si>
  <si>
    <t>Upto 20 years old</t>
  </si>
  <si>
    <t>Built by hand</t>
  </si>
  <si>
    <t>Upto 1 year old</t>
  </si>
  <si>
    <t>Upto 3 years old</t>
  </si>
  <si>
    <t>Cumulative share</t>
  </si>
  <si>
    <t>Table1 Light fleet age</t>
  </si>
  <si>
    <t>Cumulative number</t>
  </si>
  <si>
    <t>Light passenger vehicles per 1000</t>
  </si>
  <si>
    <t>Light commercial vehicles per 1000</t>
  </si>
  <si>
    <t>Emissions standard</t>
  </si>
  <si>
    <t>Light vehicle standards</t>
  </si>
  <si>
    <t>Graph 9.11</t>
  </si>
  <si>
    <t>Emissions standards of vehicles in the light fleet</t>
  </si>
  <si>
    <t>vfem_motive_power</t>
  </si>
  <si>
    <t>fc_regime_text</t>
  </si>
  <si>
    <t>COUNT</t>
  </si>
  <si>
    <t>Euro 1 petrol</t>
  </si>
  <si>
    <t>Euro 2 petrol</t>
  </si>
  <si>
    <t>Euro 3 or 4 petrol</t>
  </si>
  <si>
    <t>Euro 3 petrol</t>
  </si>
  <si>
    <t>Euro 4 petrol</t>
  </si>
  <si>
    <t>Euro 5 petrol</t>
  </si>
  <si>
    <t>Japan pre-1998 petrol</t>
  </si>
  <si>
    <t>Japan 00/02 petrol</t>
  </si>
  <si>
    <t>Japan 98 petrol</t>
  </si>
  <si>
    <t>Japan 05 petrol</t>
  </si>
  <si>
    <t>Japan 09 petrol</t>
  </si>
  <si>
    <t>Australian pre-Euro 2</t>
  </si>
  <si>
    <t>US petrol</t>
  </si>
  <si>
    <t>No info</t>
  </si>
  <si>
    <t>Euro 1 diesel</t>
  </si>
  <si>
    <t>Euro 2 diesel</t>
  </si>
  <si>
    <t>Euro 3 diesel</t>
  </si>
  <si>
    <t>Euro 4 diesel</t>
  </si>
  <si>
    <t>Euro 5 diesel</t>
  </si>
  <si>
    <t>Euro 6 diesel</t>
  </si>
  <si>
    <t>Japan pre-97 diesel</t>
  </si>
  <si>
    <t>Japan 97/99 diesel</t>
  </si>
  <si>
    <t>Japan 02/04 diesel</t>
  </si>
  <si>
    <t>Japan 05 diesel</t>
  </si>
  <si>
    <t>Japan 09 diesel</t>
  </si>
  <si>
    <t>US diesel</t>
  </si>
  <si>
    <t>Known</t>
  </si>
  <si>
    <t>Not known</t>
  </si>
  <si>
    <t>Light petrol vehicles - known/unknown emissions regime</t>
  </si>
  <si>
    <t>Light diesel vehicles - known/unknown emissions regime</t>
  </si>
  <si>
    <t>Graph 1_1 fuel</t>
  </si>
  <si>
    <t xml:space="preserve"> Light new petrol</t>
  </si>
  <si>
    <t xml:space="preserve"> light used petrol</t>
  </si>
  <si>
    <t xml:space="preserve"> Light new diesel</t>
  </si>
  <si>
    <t xml:space="preserve"> Light used diesel</t>
  </si>
  <si>
    <t>New petrol</t>
  </si>
  <si>
    <t>Used petrol</t>
  </si>
  <si>
    <t>New diesel</t>
  </si>
  <si>
    <t>Used diesel</t>
  </si>
  <si>
    <t xml:space="preserve"> Other all</t>
  </si>
  <si>
    <t>&lt;= 1980</t>
  </si>
  <si>
    <t>2013 Diesel</t>
  </si>
  <si>
    <t>2013 Petrol</t>
  </si>
  <si>
    <t xml:space="preserve">Average vehicle age leaving the light fleet </t>
  </si>
  <si>
    <t>Mar13</t>
  </si>
  <si>
    <t>Jun 13</t>
  </si>
  <si>
    <t>Sep13</t>
  </si>
  <si>
    <t>Dec 13</t>
  </si>
  <si>
    <t>First registered in NZ in 2013</t>
  </si>
  <si>
    <t xml:space="preserve">2013Q1 </t>
  </si>
  <si>
    <t xml:space="preserve">2013Q2 </t>
  </si>
  <si>
    <t xml:space="preserve">2013Q3 </t>
  </si>
  <si>
    <t xml:space="preserve">2013Q4 </t>
  </si>
  <si>
    <t xml:space="preserve">13Q1 </t>
  </si>
  <si>
    <t xml:space="preserve">13Q2 </t>
  </si>
  <si>
    <t xml:space="preserve">13Q3 </t>
  </si>
  <si>
    <t xml:space="preserve">13Q4 </t>
  </si>
  <si>
    <t>Euro 6 petrol</t>
  </si>
  <si>
    <t>FS_Average_cc_v4</t>
  </si>
  <si>
    <t>FS_age_profile_change_v4</t>
  </si>
  <si>
    <t>Graph 7_1, 7_1a</t>
  </si>
  <si>
    <t>Graph 9_5a,b</t>
  </si>
  <si>
    <t>Graph 9_5c,d</t>
  </si>
  <si>
    <t>9.5a,b</t>
  </si>
  <si>
    <t>9.5c,d</t>
  </si>
  <si>
    <t>9.6</t>
  </si>
  <si>
    <t>Graph 9.6</t>
  </si>
  <si>
    <t>Figure 9.11abcd Emissions standards of vehicles in the light fleet</t>
  </si>
  <si>
    <t>2007 to 2013</t>
  </si>
  <si>
    <t>Change</t>
  </si>
  <si>
    <t>1990s fleet</t>
  </si>
  <si>
    <t>Graph 2_13</t>
  </si>
  <si>
    <t>Figure 2.13 Light diesel fleet age breakdown</t>
  </si>
  <si>
    <t>1990s light vehicle survival</t>
  </si>
  <si>
    <t xml:space="preserve"> Vehicle year</t>
  </si>
  <si>
    <t>Fleet year</t>
  </si>
  <si>
    <t>Change in vehicle numbers (numbers)</t>
  </si>
  <si>
    <t>Scrappage rates for vehicles of the same age, manufactured in different years</t>
  </si>
  <si>
    <t>2012 estimates</t>
  </si>
  <si>
    <t>8.0a,b, 8.2a,b, Table4</t>
  </si>
  <si>
    <t>Table 7</t>
  </si>
  <si>
    <t>Growth after 2007</t>
  </si>
  <si>
    <t>2007 to 2008</t>
  </si>
  <si>
    <t>2008 to 2009</t>
  </si>
  <si>
    <t>2009 to 2010</t>
  </si>
  <si>
    <t>2010 to 2011</t>
  </si>
  <si>
    <t>2011 to 2012</t>
  </si>
  <si>
    <t>2012 to 2013</t>
  </si>
  <si>
    <t>Figure 2.12 Scrappage of 1990s vehicles</t>
  </si>
  <si>
    <t>Diesel ages.sas</t>
  </si>
  <si>
    <t>Vehicles scrapped from the light fleet : Petrol/diesel and New/used final odo readings</t>
  </si>
  <si>
    <t>Number of 3000+ cc diesels</t>
  </si>
  <si>
    <t>Graph 7.3text</t>
  </si>
  <si>
    <t>Table 5b</t>
  </si>
  <si>
    <t>Hybrids and electrics</t>
  </si>
  <si>
    <t>x:\MVR_data\fleet_scrappage_v6.sas</t>
  </si>
  <si>
    <t>vfem_veh_dereg_base_dec13 sas dataset</t>
  </si>
  <si>
    <t>vfem_veh_dereg_entire_dec13 sas dataset</t>
  </si>
  <si>
    <t>vfem_veh_dereg_base_dec13 sas and veh_vkt_dec13 sas dataset</t>
  </si>
  <si>
    <t>veh_vkt_dec13 sas dataset</t>
  </si>
  <si>
    <t>vfem_veh_dereg_base_dec13 sas and veh_vkt_dec13 sas datasets</t>
  </si>
  <si>
    <t>2006 to 2007</t>
  </si>
  <si>
    <t>2005 to 2006</t>
  </si>
  <si>
    <t>2004 to 2005</t>
  </si>
  <si>
    <t>2003 to 2004</t>
  </si>
  <si>
    <t>2002 to 2003</t>
  </si>
  <si>
    <t>2001 to 2002</t>
  </si>
  <si>
    <t>Table 2 : Change in vehicle numbers (percentages)</t>
  </si>
  <si>
    <t>Travel growth</t>
  </si>
  <si>
    <t>Canada 2011</t>
  </si>
  <si>
    <t>Usa 2012</t>
  </si>
  <si>
    <t>AIA on the web (Automotive industries)</t>
  </si>
  <si>
    <t>Total lights out</t>
  </si>
  <si>
    <t>Light registrations</t>
  </si>
  <si>
    <t>NZ new Hybrids</t>
  </si>
  <si>
    <t>Used imported hybrids</t>
  </si>
  <si>
    <t>For the quarterly stats:</t>
  </si>
  <si>
    <t>Light vehicle summary</t>
  </si>
  <si>
    <t>Exit</t>
  </si>
  <si>
    <t>Scrapped</t>
  </si>
  <si>
    <t>Mcycle</t>
  </si>
  <si>
    <t>Travel relative to 2001</t>
  </si>
  <si>
    <t>Highlights</t>
  </si>
  <si>
    <t>Light fleet size</t>
  </si>
  <si>
    <t>Light fleet growth</t>
  </si>
  <si>
    <t>Highlights - light vehicle entry and exit</t>
  </si>
  <si>
    <t>Highlights - light vehicle average scrappage age</t>
  </si>
  <si>
    <t>Travel per person</t>
  </si>
  <si>
    <t>Travel per light vehicle</t>
  </si>
  <si>
    <t>Number of vehicles with travel recorded during the year (*)</t>
  </si>
  <si>
    <t>(*) if a vehicle is in the fleet for part of the year then that fraction is included in the calculation above</t>
  </si>
  <si>
    <t>ie a truck in the fleet all year plus another for 3 months = 1.25 fleet years</t>
  </si>
  <si>
    <t>Million tonnes</t>
  </si>
  <si>
    <t>Table 3 Light fleet travel by engine size</t>
  </si>
  <si>
    <t>Table 5 Main and alternative fuels</t>
  </si>
  <si>
    <t>Table 5 Electric and hybrid vehicles</t>
  </si>
  <si>
    <t>Graph 8_4</t>
  </si>
  <si>
    <t>Table 5a</t>
  </si>
  <si>
    <t>FS_fleet_composition_trend_v4</t>
  </si>
  <si>
    <t>7.3e</t>
  </si>
  <si>
    <t xml:space="preserve">The fuel delivery may be revised by MBIE when the </t>
  </si>
  <si>
    <t>Road freight VKT and tonne-km estimates</t>
  </si>
  <si>
    <t>Changes to RUC in 2012 mean that technique is no longer viable</t>
  </si>
  <si>
    <t>WIMS/RUC approach</t>
  </si>
  <si>
    <t>WIMS + RUC tkm</t>
  </si>
  <si>
    <t>RUC Truck km (millions)</t>
  </si>
  <si>
    <t>RUC Trailer km (millions)</t>
  </si>
  <si>
    <t>Average load</t>
  </si>
  <si>
    <t>Tonne km, base year 2001</t>
  </si>
  <si>
    <t>Truck km growth, base 2001</t>
  </si>
  <si>
    <t>Travel 2001 to 2007</t>
  </si>
  <si>
    <t>Change in last yr</t>
  </si>
  <si>
    <t>Population growth</t>
  </si>
  <si>
    <t>Light fleet regional ownership</t>
  </si>
  <si>
    <t>Northland</t>
  </si>
  <si>
    <t>Auckland</t>
  </si>
  <si>
    <t>Waikato</t>
  </si>
  <si>
    <t>Bay of Plenty</t>
  </si>
  <si>
    <t>Gisborne</t>
  </si>
  <si>
    <t>Hawkes Bay</t>
  </si>
  <si>
    <t>Taranaki</t>
  </si>
  <si>
    <t>Horowhenua/Wanganui</t>
  </si>
  <si>
    <t>Wellington</t>
  </si>
  <si>
    <t>Nelson/Marlborough</t>
  </si>
  <si>
    <t>Canterbury</t>
  </si>
  <si>
    <t>West Coast</t>
  </si>
  <si>
    <t>Otago</t>
  </si>
  <si>
    <t>Southland</t>
  </si>
  <si>
    <t>NZ</t>
  </si>
  <si>
    <t>Population</t>
  </si>
  <si>
    <t>Auckland (1)</t>
  </si>
  <si>
    <t>Hawke's Bay</t>
  </si>
  <si>
    <t>Manawatu-Wanganui</t>
  </si>
  <si>
    <t>Nelson - Marlborough - Tasman</t>
  </si>
  <si>
    <t>Light vehicles per 1000 popn</t>
  </si>
  <si>
    <t xml:space="preserve">(***) Infoshare DPE056AA, June population
</t>
  </si>
  <si>
    <t>Infoshare DPE051AA, June population, series created Nov 2013</t>
  </si>
  <si>
    <t>Nelson - Marl</t>
  </si>
  <si>
    <t>Chathams</t>
  </si>
  <si>
    <t>NZ total includes the Chathams and unknown regions</t>
  </si>
  <si>
    <t>Figure 1.5b Regional light fleet ownership per capita</t>
  </si>
  <si>
    <t>Used imported electric vehicles</t>
  </si>
  <si>
    <t>Electrics and hybrids in the fleet at the end of each year</t>
  </si>
  <si>
    <t>Plug in hybrids</t>
  </si>
  <si>
    <t>2013 estimates</t>
  </si>
  <si>
    <t>Changes in these estimates</t>
  </si>
  <si>
    <t xml:space="preserve">The diesel use factors in VFEM have been updated using values obtained from operator fuel purchase records </t>
  </si>
  <si>
    <t>That has seen a significant increase in the heavy vehicle factors, but the light factors were OK</t>
  </si>
  <si>
    <t>All these estimates have been updated following some fine tuning of the VFEM model</t>
  </si>
  <si>
    <t>VFEM has been adjusted to report petrol use at the level we believe is used on the roads (petrol used less non-road use)</t>
  </si>
  <si>
    <t>VFEM is under-reporting diesel by about 10%, as compared with MBIE estimates of diesel used for  transport, after accounting for diesel used on rail.</t>
  </si>
  <si>
    <t>Figure 2.5c Light passenger fleet year of manufacture in 5 year blocks</t>
  </si>
  <si>
    <t>Trucks from 2005</t>
  </si>
  <si>
    <t>Figure 3.2d</t>
  </si>
  <si>
    <t>Figure 3.2e</t>
  </si>
  <si>
    <t>Buses from 2005</t>
  </si>
  <si>
    <t xml:space="preserve">Light vehicles per 1000 </t>
  </si>
  <si>
    <t>Light vehicles per 1000</t>
  </si>
  <si>
    <t>2000 to 2001</t>
  </si>
  <si>
    <t>Road tonne-km estimates were produced using Road Uesr Charges (RUC) data</t>
  </si>
  <si>
    <t>An alternative has been developed using NZTA Weight in Motion Site (WIMS) data, combined with vehicle register data</t>
  </si>
  <si>
    <t>2010 Lights</t>
  </si>
  <si>
    <t>2005</t>
  </si>
  <si>
    <t>2002 Cars</t>
  </si>
  <si>
    <t>601cc +</t>
  </si>
  <si>
    <t>2001-06</t>
  </si>
  <si>
    <t>2002-07</t>
  </si>
  <si>
    <t>2003-08</t>
  </si>
  <si>
    <t>2004-09</t>
  </si>
  <si>
    <t>2005-10</t>
  </si>
  <si>
    <t>2006-11</t>
  </si>
  <si>
    <t>2007-12</t>
  </si>
  <si>
    <t>2008-13</t>
  </si>
  <si>
    <t>Net migration</t>
  </si>
  <si>
    <t>June year</t>
  </si>
  <si>
    <t>Petrol/Diesel vehicles and travel, CNG/LPG/electric/Hybrid</t>
  </si>
  <si>
    <t>03/04</t>
  </si>
  <si>
    <t>05/06</t>
  </si>
  <si>
    <t>07/08</t>
  </si>
  <si>
    <t>09/10</t>
  </si>
  <si>
    <t>11/12</t>
  </si>
  <si>
    <t>13/14</t>
  </si>
  <si>
    <t>61-125cc</t>
  </si>
  <si>
    <t>126-600 cc</t>
  </si>
  <si>
    <t>2007 Cars</t>
  </si>
  <si>
    <t>New Zealanders arriving</t>
  </si>
  <si>
    <t>New Zealanders leaving</t>
  </si>
  <si>
    <t>&lt;=120 g/km</t>
  </si>
  <si>
    <t>&lt;=150 g/km</t>
  </si>
  <si>
    <t>&lt;=200 g/km</t>
  </si>
  <si>
    <t>&lt;=170 g/km</t>
  </si>
  <si>
    <t>&lt;=220 g/km</t>
  </si>
  <si>
    <t>&lt;=250 g/km</t>
  </si>
  <si>
    <t>&gt;250 g/km</t>
  </si>
  <si>
    <t xml:space="preserve"> </t>
  </si>
  <si>
    <t>Light passenger travel per capita</t>
  </si>
  <si>
    <t>Light commercial travel per capita</t>
  </si>
  <si>
    <t>Overall population growth</t>
  </si>
  <si>
    <t>Non-New Zealanders arriving</t>
  </si>
  <si>
    <t>Non-New Zealanders leaving</t>
  </si>
  <si>
    <t>Natural population growth</t>
  </si>
  <si>
    <t>To work</t>
  </si>
  <si>
    <t>Social/recreational</t>
  </si>
  <si>
    <t>Trip purpose</t>
  </si>
  <si>
    <t>Million km of travel</t>
  </si>
  <si>
    <t>Personal/shopping</t>
  </si>
  <si>
    <t>X:\JAS\OngoingTravelSurvey\SAS scripts\drivingbyyear_poke.sas</t>
  </si>
  <si>
    <t>Figure 1.11 Population and fleet growth</t>
  </si>
  <si>
    <t>Figure 1.12 Trip purpose</t>
  </si>
  <si>
    <t>Figure 8.2  Petrol and diesel travel</t>
  </si>
  <si>
    <t>FS_fuel_cycles_v11.sas</t>
  </si>
  <si>
    <t>Light growth to 2013</t>
  </si>
  <si>
    <t>Other growth to 2013</t>
  </si>
  <si>
    <t>2013 to 2014</t>
  </si>
  <si>
    <t>NZ New electric vehicles</t>
  </si>
  <si>
    <t>x:\MVR_data\analysis\electrics_hybrids v2.csv</t>
  </si>
  <si>
    <t>x:\MVR_data\analysis\hybrids_plus_electric v2.sas</t>
  </si>
  <si>
    <t>FS_travel_and_ownership_trends_v5</t>
  </si>
  <si>
    <t>Growth 2001 to 2014</t>
  </si>
  <si>
    <t>Travel 2014</t>
  </si>
  <si>
    <t>-1980</t>
  </si>
  <si>
    <t>Table 1 : December 2014 light fleet</t>
  </si>
  <si>
    <t>Note Average travel not graphed for the 2014 YoM vehicles - it is far lower as the vehicles are only in the fleet for part of the year, and many have not had a second inspection so it has been estimated</t>
  </si>
  <si>
    <t>2014 Diesel</t>
  </si>
  <si>
    <t>2014 Petrol</t>
  </si>
  <si>
    <t>2014 registrations</t>
  </si>
  <si>
    <t>Used imports entering the fleet : year of manufacture and fuel type</t>
  </si>
  <si>
    <t>There are no values for 2014 YoM as none of these vehicles were active at the start of the year</t>
  </si>
  <si>
    <t>Dec 14</t>
  </si>
  <si>
    <t>First registered in NZ in 2014</t>
  </si>
  <si>
    <t xml:space="preserve">14Q1 </t>
  </si>
  <si>
    <t xml:space="preserve">14Q2 </t>
  </si>
  <si>
    <t xml:space="preserve">14Q3 </t>
  </si>
  <si>
    <t xml:space="preserve">14Q4 </t>
  </si>
  <si>
    <t xml:space="preserve">2014Q1 </t>
  </si>
  <si>
    <t xml:space="preserve">2014Q2 </t>
  </si>
  <si>
    <t xml:space="preserve">2014Q3 </t>
  </si>
  <si>
    <t xml:space="preserve">2014Q4 </t>
  </si>
  <si>
    <t>Chain value series, 09/10 prices</t>
  </si>
  <si>
    <t>2009-14</t>
  </si>
  <si>
    <t>Tkm growth</t>
  </si>
  <si>
    <t>2014 estimates</t>
  </si>
  <si>
    <t>04/05</t>
  </si>
  <si>
    <t>06/07</t>
  </si>
  <si>
    <t>08/09</t>
  </si>
  <si>
    <t>10/11</t>
  </si>
  <si>
    <t>12/13</t>
  </si>
  <si>
    <t>14/15</t>
  </si>
  <si>
    <t>Infoshare</t>
  </si>
  <si>
    <t>DPE070AA</t>
  </si>
  <si>
    <t>and http://www.stats.govt.nz/browse_for_stats/population/Migration/IntTravelAndMigration_HOTPJun15.aspx</t>
  </si>
  <si>
    <t>The New Zealand 2014 Vehicle Fleet : Data Spreadsheet</t>
  </si>
  <si>
    <t>Version 1.0, August 2015</t>
  </si>
  <si>
    <t>NZ new buses</t>
  </si>
  <si>
    <t>Used buses</t>
  </si>
  <si>
    <t>NZ new trucks</t>
  </si>
  <si>
    <t>Used trucks</t>
  </si>
  <si>
    <t>NZ new lights</t>
  </si>
  <si>
    <t>Used lights</t>
  </si>
  <si>
    <t>The 2014 value suggests a few too mnay vehicles have been scrapped by the new fleet process</t>
  </si>
  <si>
    <t>The graph may change a little with more time, as a few of the vehicles thought to have left the fleet are re-licensed</t>
  </si>
  <si>
    <t>Table 4 : 2014 Fleet</t>
  </si>
  <si>
    <t>Light vehicles in the 2014 fleet</t>
  </si>
  <si>
    <t>9.5 unpublished</t>
  </si>
  <si>
    <t>Travel 2013</t>
  </si>
  <si>
    <t>Travel 2007 to 2012</t>
  </si>
  <si>
    <t>Drop 2006 to 2014</t>
  </si>
  <si>
    <t>Fuel types in the fleet</t>
  </si>
  <si>
    <t>Conventional Hybrids</t>
  </si>
  <si>
    <t>Australia 2014</t>
  </si>
  <si>
    <t>NZ light 2014</t>
  </si>
  <si>
    <t>Usa 2013</t>
  </si>
  <si>
    <t>2011 lights</t>
  </si>
  <si>
    <t>2013 lights</t>
  </si>
  <si>
    <t>2012 lights</t>
  </si>
  <si>
    <t>Improvement from 2011</t>
  </si>
  <si>
    <t>Table3</t>
  </si>
  <si>
    <t xml:space="preserve"> Vehicles &lt; 2000cc</t>
  </si>
  <si>
    <t>Vehicles &gt;= 2000cc</t>
  </si>
  <si>
    <t>% 2000+ cc</t>
  </si>
  <si>
    <t>New average age</t>
  </si>
  <si>
    <t>Used average age</t>
  </si>
  <si>
    <t>Total out</t>
  </si>
  <si>
    <t>FS_annual_fleet_change_v8</t>
  </si>
  <si>
    <t>FS_fleet_in_out_v7</t>
  </si>
  <si>
    <t>1990s vehicle numbers in the 2000-2014 fleets</t>
  </si>
  <si>
    <t>Graph 9_6 + pivot</t>
  </si>
  <si>
    <t>Graph 1.5b</t>
  </si>
  <si>
    <t>?</t>
  </si>
  <si>
    <t>RUC extract + mvr data\WIMS\WIMS tonne km v3.xlxs</t>
  </si>
  <si>
    <t>Truck vehicle share</t>
  </si>
  <si>
    <t>Bus vehicle share</t>
  </si>
  <si>
    <t>Note Average travel not graphed for the 2014 YoM vehicles - it is far lower as the vehicles are only in the fleet for part of the year, and many have had had a second inspection so it has been estimated</t>
  </si>
  <si>
    <t>Vehicles 2000+ cc</t>
  </si>
  <si>
    <t>x</t>
  </si>
  <si>
    <t>probl</t>
  </si>
  <si>
    <t>up to 60cc</t>
  </si>
  <si>
    <t>126-250cc</t>
  </si>
  <si>
    <t>251-600cc</t>
  </si>
  <si>
    <t>601-1000cc</t>
  </si>
  <si>
    <t>more than 1000cc</t>
  </si>
  <si>
    <t>Used import</t>
  </si>
  <si>
    <t>4000cc+</t>
  </si>
  <si>
    <t>1001cc +</t>
  </si>
  <si>
    <t>Total alternative fuel vehicles</t>
  </si>
  <si>
    <t>Electric vehicles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</si>
</sst>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_-* #,##0.0_-;\-* #,##0.0_-;_-* &quot;-&quot;??_-;_-@_-"/>
    <numFmt numFmtId="168" formatCode="_-* #,##0_-;\-* #,##0_-;_-* &quot;-&quot;??_-;_-@_-"/>
    <numFmt numFmtId="169" formatCode="&quot;$&quot;#,##0\ ;\(&quot;$&quot;#,##0\)"/>
    <numFmt numFmtId="170" formatCode="&quot;$&quot;#,##0.00;[Red]\(&quot;$&quot;#,##0.00\)"/>
    <numFmt numFmtId="171" formatCode="[Blue]#,##0"/>
    <numFmt numFmtId="172" formatCode="[Blue]0.0;\-0.0"/>
    <numFmt numFmtId="173" formatCode="yyyy"/>
    <numFmt numFmtId="174" formatCode="#,##0_ ;\-#,##0\ "/>
    <numFmt numFmtId="175" formatCode="#,##0\ \ "/>
    <numFmt numFmtId="176" formatCode="#,##0\ \ \ \ "/>
    <numFmt numFmtId="177" formatCode="#,##0.000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8"/>
      <name val="Helv"/>
    </font>
    <font>
      <sz val="12"/>
      <name val="Courier"/>
      <family val="3"/>
    </font>
    <font>
      <sz val="12"/>
      <color indexed="24"/>
      <name val="Arial"/>
      <family val="2"/>
    </font>
    <font>
      <sz val="10"/>
      <name val="Helv"/>
    </font>
    <font>
      <sz val="8.5"/>
      <name val="LinePrinter"/>
    </font>
    <font>
      <sz val="8"/>
      <name val="Helv"/>
    </font>
    <font>
      <b/>
      <sz val="8.5"/>
      <name val="LinePrinter"/>
    </font>
    <font>
      <sz val="18"/>
      <color indexed="24"/>
      <name val="Arial"/>
      <family val="2"/>
    </font>
    <font>
      <sz val="8"/>
      <color indexed="24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20"/>
      <color indexed="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u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color indexed="9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23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color indexed="9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 Mäori"/>
      <family val="2"/>
    </font>
    <font>
      <b/>
      <sz val="10"/>
      <color theme="1"/>
      <name val="Arial"/>
      <family val="2"/>
    </font>
    <font>
      <b/>
      <sz val="16"/>
      <color rgb="FFFFFF00"/>
      <name val="Arial"/>
      <family val="2"/>
    </font>
    <font>
      <i/>
      <sz val="10"/>
      <color theme="3" tint="0.59999389629810485"/>
      <name val="Arial"/>
      <family val="2"/>
    </font>
    <font>
      <sz val="10"/>
      <color theme="6" tint="-0.24997711111789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9"/>
      <color theme="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rgb="FFCECE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/>
      <top/>
      <bottom/>
      <diagonal/>
    </border>
  </borders>
  <cellStyleXfs count="27">
    <xf numFmtId="0" fontId="0" fillId="0" borderId="0"/>
    <xf numFmtId="0" fontId="8" fillId="0" borderId="0">
      <protection locked="0"/>
    </xf>
    <xf numFmtId="0" fontId="9" fillId="0" borderId="0" applyNumberFormat="0" applyFont="0" applyFill="0" applyBorder="0" applyProtection="0">
      <alignment horizontal="right"/>
    </xf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5" fontId="12" fillId="0" borderId="0" applyFont="0" applyFill="0" applyBorder="0" applyProtection="0">
      <alignment horizontal="right"/>
    </xf>
    <xf numFmtId="2" fontId="10" fillId="0" borderId="0" applyFont="0" applyFill="0" applyBorder="0" applyAlignment="0" applyProtection="0"/>
    <xf numFmtId="171" fontId="13" fillId="0" borderId="0"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2" fontId="13" fillId="0" borderId="0">
      <protection locked="0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9" fontId="1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7" fillId="0" borderId="0">
      <alignment vertical="top"/>
    </xf>
    <xf numFmtId="4" fontId="9" fillId="0" borderId="1" applyNumberFormat="0" applyFont="0" applyFill="0" applyAlignment="0" applyProtection="0"/>
    <xf numFmtId="2" fontId="8" fillId="1" borderId="2" applyNumberFormat="0" applyBorder="0" applyProtection="0">
      <alignment horizontal="left"/>
    </xf>
    <xf numFmtId="4" fontId="9" fillId="0" borderId="3" applyNumberFormat="0" applyFont="0" applyFill="0" applyAlignment="0" applyProtection="0"/>
    <xf numFmtId="173" fontId="12" fillId="0" borderId="0" applyFont="0" applyFill="0" applyBorder="0" applyAlignment="0" applyProtection="0"/>
  </cellStyleXfs>
  <cellXfs count="827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1" fontId="0" fillId="0" borderId="0" xfId="0" applyNumberFormat="1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vertical="top" wrapText="1"/>
    </xf>
    <xf numFmtId="17" fontId="0" fillId="0" borderId="0" xfId="0" quotePrefix="1" applyNumberFormat="1"/>
    <xf numFmtId="0" fontId="0" fillId="0" borderId="4" xfId="0" applyBorder="1"/>
    <xf numFmtId="0" fontId="0" fillId="0" borderId="0" xfId="0" applyAlignment="1">
      <alignment horizontal="center" wrapText="1"/>
    </xf>
    <xf numFmtId="166" fontId="0" fillId="0" borderId="0" xfId="20" applyNumberFormat="1" applyFont="1"/>
    <xf numFmtId="0" fontId="17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center" vertical="top"/>
    </xf>
    <xf numFmtId="0" fontId="0" fillId="0" borderId="0" xfId="0" quotePrefix="1" applyAlignment="1">
      <alignment vertical="top"/>
    </xf>
    <xf numFmtId="165" fontId="0" fillId="0" borderId="0" xfId="0" applyNumberFormat="1" applyAlignment="1">
      <alignment horizontal="center" vertical="top"/>
    </xf>
    <xf numFmtId="0" fontId="0" fillId="2" borderId="0" xfId="0" applyFill="1"/>
    <xf numFmtId="0" fontId="6" fillId="2" borderId="0" xfId="14" applyFill="1" applyAlignment="1" applyProtection="1"/>
    <xf numFmtId="0" fontId="6" fillId="2" borderId="0" xfId="14" applyFont="1" applyFill="1" applyAlignment="1" applyProtection="1"/>
    <xf numFmtId="0" fontId="18" fillId="2" borderId="0" xfId="0" applyFont="1" applyFill="1"/>
    <xf numFmtId="17" fontId="2" fillId="0" borderId="0" xfId="0" quotePrefix="1" applyNumberFormat="1" applyFont="1"/>
    <xf numFmtId="0" fontId="2" fillId="0" borderId="0" xfId="0" applyFont="1" applyAlignment="1">
      <alignment vertical="top" wrapText="1"/>
    </xf>
    <xf numFmtId="0" fontId="0" fillId="3" borderId="0" xfId="0" applyFill="1"/>
    <xf numFmtId="0" fontId="20" fillId="3" borderId="0" xfId="0" applyFont="1" applyFill="1"/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0" fillId="4" borderId="7" xfId="0" applyFill="1" applyBorder="1"/>
    <xf numFmtId="0" fontId="0" fillId="4" borderId="1" xfId="0" applyFill="1" applyBorder="1"/>
    <xf numFmtId="10" fontId="0" fillId="4" borderId="1" xfId="20" applyNumberFormat="1" applyFont="1" applyFill="1" applyBorder="1" applyAlignment="1">
      <alignment horizontal="center"/>
    </xf>
    <xf numFmtId="10" fontId="0" fillId="4" borderId="8" xfId="20" applyNumberFormat="1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0" fontId="0" fillId="4" borderId="1" xfId="20" applyNumberFormat="1" applyFont="1" applyFill="1" applyBorder="1" applyAlignment="1">
      <alignment horizontal="center" vertical="top"/>
    </xf>
    <xf numFmtId="0" fontId="0" fillId="4" borderId="1" xfId="0" quotePrefix="1" applyFill="1" applyBorder="1"/>
    <xf numFmtId="0" fontId="0" fillId="4" borderId="8" xfId="0" applyFill="1" applyBorder="1"/>
    <xf numFmtId="0" fontId="0" fillId="0" borderId="0" xfId="0" applyAlignment="1"/>
    <xf numFmtId="0" fontId="4" fillId="0" borderId="0" xfId="0" applyFont="1"/>
    <xf numFmtId="0" fontId="2" fillId="0" borderId="0" xfId="0" applyFont="1" applyAlignment="1">
      <alignment horizontal="left"/>
    </xf>
    <xf numFmtId="0" fontId="20" fillId="5" borderId="0" xfId="0" applyFont="1" applyFill="1" applyAlignment="1">
      <alignment vertical="center"/>
    </xf>
    <xf numFmtId="0" fontId="0" fillId="5" borderId="0" xfId="0" applyFill="1"/>
    <xf numFmtId="0" fontId="0" fillId="0" borderId="0" xfId="0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0" borderId="0" xfId="0" applyFill="1"/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6" fillId="0" borderId="0" xfId="0" applyFont="1" applyFill="1"/>
    <xf numFmtId="0" fontId="0" fillId="0" borderId="1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3" applyNumberFormat="1" applyFont="1" applyBorder="1" applyAlignment="1">
      <alignment horizontal="center"/>
    </xf>
    <xf numFmtId="0" fontId="29" fillId="0" borderId="0" xfId="0" applyFont="1" applyFill="1" applyBorder="1"/>
    <xf numFmtId="0" fontId="0" fillId="0" borderId="4" xfId="0" applyFill="1" applyBorder="1"/>
    <xf numFmtId="0" fontId="0" fillId="0" borderId="0" xfId="3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0" fillId="0" borderId="0" xfId="0" applyNumberFormat="1" applyFill="1" applyBorder="1" applyAlignment="1">
      <alignment horizontal="center"/>
    </xf>
    <xf numFmtId="0" fontId="0" fillId="0" borderId="0" xfId="0" quotePrefix="1" applyBorder="1"/>
    <xf numFmtId="0" fontId="29" fillId="0" borderId="0" xfId="0" applyFont="1" applyFill="1" applyBorder="1" applyAlignment="1">
      <alignment horizontal="left"/>
    </xf>
    <xf numFmtId="43" fontId="0" fillId="0" borderId="0" xfId="0" applyNumberFormat="1" applyBorder="1"/>
    <xf numFmtId="0" fontId="0" fillId="0" borderId="10" xfId="0" applyBorder="1"/>
    <xf numFmtId="0" fontId="26" fillId="3" borderId="0" xfId="0" applyFont="1" applyFill="1" applyAlignment="1">
      <alignment vertical="center"/>
    </xf>
    <xf numFmtId="0" fontId="27" fillId="3" borderId="7" xfId="0" applyFont="1" applyFill="1" applyBorder="1"/>
    <xf numFmtId="0" fontId="28" fillId="3" borderId="1" xfId="0" applyFont="1" applyFill="1" applyBorder="1"/>
    <xf numFmtId="0" fontId="0" fillId="3" borderId="1" xfId="0" applyFill="1" applyBorder="1"/>
    <xf numFmtId="0" fontId="26" fillId="3" borderId="0" xfId="0" applyFont="1" applyFill="1" applyBorder="1"/>
    <xf numFmtId="0" fontId="0" fillId="0" borderId="0" xfId="0" applyFill="1" applyBorder="1" applyAlignment="1">
      <alignment horizontal="center" vertical="top" wrapText="1"/>
    </xf>
    <xf numFmtId="0" fontId="29" fillId="0" borderId="0" xfId="0" quotePrefix="1" applyFont="1" applyFill="1" applyBorder="1"/>
    <xf numFmtId="0" fontId="26" fillId="3" borderId="1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10" fontId="2" fillId="0" borderId="0" xfId="2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167" fontId="0" fillId="0" borderId="0" xfId="3" applyNumberFormat="1" applyFont="1" applyFill="1" applyBorder="1"/>
    <xf numFmtId="167" fontId="2" fillId="0" borderId="0" xfId="0" applyNumberFormat="1" applyFont="1" applyBorder="1" applyAlignment="1">
      <alignment vertical="center"/>
    </xf>
    <xf numFmtId="168" fontId="0" fillId="4" borderId="0" xfId="3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Fill="1" applyAlignment="1">
      <alignment horizontal="center"/>
    </xf>
    <xf numFmtId="167" fontId="0" fillId="6" borderId="0" xfId="0" applyNumberFormat="1" applyFill="1" applyBorder="1"/>
    <xf numFmtId="167" fontId="0" fillId="6" borderId="0" xfId="3" applyNumberFormat="1" applyFont="1" applyFill="1" applyBorder="1"/>
    <xf numFmtId="166" fontId="30" fillId="0" borderId="0" xfId="20" applyNumberFormat="1" applyFont="1" applyFill="1"/>
    <xf numFmtId="166" fontId="0" fillId="0" borderId="0" xfId="20" applyNumberFormat="1" applyFont="1" applyFill="1"/>
    <xf numFmtId="0" fontId="3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6" fontId="30" fillId="0" borderId="0" xfId="20" applyNumberFormat="1" applyFont="1" applyFill="1" applyAlignment="1">
      <alignment horizontal="center"/>
    </xf>
    <xf numFmtId="166" fontId="0" fillId="0" borderId="0" xfId="20" applyNumberFormat="1" applyFont="1" applyFill="1" applyAlignment="1">
      <alignment horizontal="center"/>
    </xf>
    <xf numFmtId="0" fontId="0" fillId="0" borderId="0" xfId="0" quotePrefix="1" applyFill="1"/>
    <xf numFmtId="168" fontId="0" fillId="0" borderId="0" xfId="3" applyNumberFormat="1" applyFont="1" applyFill="1" applyBorder="1" applyAlignment="1">
      <alignment horizontal="center"/>
    </xf>
    <xf numFmtId="0" fontId="6" fillId="3" borderId="0" xfId="14" applyFill="1" applyAlignment="1" applyProtection="1">
      <alignment vertical="center"/>
    </xf>
    <xf numFmtId="0" fontId="0" fillId="4" borderId="4" xfId="0" quotePrefix="1" applyFill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6" borderId="0" xfId="0" applyFill="1" applyBorder="1"/>
    <xf numFmtId="2" fontId="0" fillId="6" borderId="0" xfId="0" applyNumberFormat="1" applyFill="1" applyBorder="1" applyAlignment="1">
      <alignment horizontal="center"/>
    </xf>
    <xf numFmtId="0" fontId="0" fillId="6" borderId="7" xfId="0" applyFill="1" applyBorder="1"/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0" fillId="6" borderId="4" xfId="0" applyFill="1" applyBorder="1"/>
    <xf numFmtId="2" fontId="0" fillId="6" borderId="5" xfId="0" applyNumberFormat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2" fontId="0" fillId="6" borderId="1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Border="1"/>
    <xf numFmtId="166" fontId="0" fillId="0" borderId="0" xfId="20" applyNumberFormat="1" applyFont="1" applyAlignment="1">
      <alignment horizontal="center"/>
    </xf>
    <xf numFmtId="0" fontId="0" fillId="0" borderId="9" xfId="0" applyBorder="1"/>
    <xf numFmtId="43" fontId="0" fillId="0" borderId="10" xfId="0" applyNumberFormat="1" applyBorder="1"/>
    <xf numFmtId="10" fontId="2" fillId="0" borderId="10" xfId="20" applyNumberFormat="1" applyFont="1" applyBorder="1"/>
    <xf numFmtId="0" fontId="0" fillId="0" borderId="11" xfId="0" applyBorder="1"/>
    <xf numFmtId="10" fontId="2" fillId="0" borderId="0" xfId="20" applyNumberFormat="1" applyFont="1" applyAlignment="1">
      <alignment vertical="center"/>
    </xf>
    <xf numFmtId="10" fontId="0" fillId="0" borderId="0" xfId="20" applyNumberFormat="1" applyFont="1" applyFill="1"/>
    <xf numFmtId="10" fontId="0" fillId="0" borderId="0" xfId="20" applyNumberFormat="1" applyFont="1" applyFill="1" applyAlignment="1">
      <alignment horizontal="left" indent="2"/>
    </xf>
    <xf numFmtId="0" fontId="0" fillId="0" borderId="0" xfId="0" applyFill="1" applyAlignment="1">
      <alignment vertical="center"/>
    </xf>
    <xf numFmtId="10" fontId="0" fillId="0" borderId="0" xfId="20" applyNumberFormat="1" applyFont="1" applyFill="1" applyBorder="1"/>
    <xf numFmtId="0" fontId="0" fillId="0" borderId="7" xfId="0" applyBorder="1"/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7" xfId="0" applyFont="1" applyBorder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2" fillId="7" borderId="0" xfId="0" applyFont="1" applyFill="1" applyAlignment="1">
      <alignment horizontal="center" vertical="top"/>
    </xf>
    <xf numFmtId="0" fontId="32" fillId="7" borderId="0" xfId="0" applyFont="1" applyFill="1"/>
    <xf numFmtId="0" fontId="0" fillId="0" borderId="0" xfId="0" applyFill="1" applyAlignment="1">
      <alignment horizontal="center" vertical="top" wrapText="1"/>
    </xf>
    <xf numFmtId="2" fontId="0" fillId="0" borderId="0" xfId="0" applyNumberFormat="1"/>
    <xf numFmtId="0" fontId="20" fillId="0" borderId="0" xfId="0" applyFont="1" applyFill="1" applyAlignment="1">
      <alignment vertic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quotePrefix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66" fontId="0" fillId="0" borderId="0" xfId="20" applyNumberFormat="1" applyFont="1" applyAlignment="1">
      <alignment vertical="top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2" fillId="8" borderId="0" xfId="0" applyFont="1" applyFill="1"/>
    <xf numFmtId="0" fontId="2" fillId="0" borderId="2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2" xfId="14" applyFont="1" applyFill="1" applyBorder="1" applyAlignment="1" applyProtection="1">
      <alignment vertical="center"/>
    </xf>
    <xf numFmtId="0" fontId="6" fillId="0" borderId="6" xfId="14" applyFill="1" applyBorder="1" applyAlignment="1" applyProtection="1">
      <alignment vertical="center"/>
    </xf>
    <xf numFmtId="0" fontId="0" fillId="0" borderId="6" xfId="0" applyFill="1" applyBorder="1"/>
    <xf numFmtId="0" fontId="0" fillId="0" borderId="12" xfId="0" applyFill="1" applyBorder="1"/>
    <xf numFmtId="1" fontId="0" fillId="0" borderId="4" xfId="0" applyNumberFormat="1" applyBorder="1" applyAlignment="1">
      <alignment horizontal="center"/>
    </xf>
    <xf numFmtId="0" fontId="35" fillId="0" borderId="0" xfId="0" applyFont="1" applyFill="1"/>
    <xf numFmtId="0" fontId="35" fillId="2" borderId="0" xfId="0" applyFont="1" applyFill="1"/>
    <xf numFmtId="9" fontId="0" fillId="0" borderId="0" xfId="2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6" fillId="0" borderId="0" xfId="14" applyFill="1" applyAlignment="1" applyProtection="1">
      <alignment vertical="center"/>
    </xf>
    <xf numFmtId="0" fontId="0" fillId="0" borderId="0" xfId="0" applyFill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2" fontId="31" fillId="0" borderId="0" xfId="18" applyNumberFormat="1" applyFont="1" applyFill="1" applyBorder="1" applyAlignment="1">
      <alignment horizontal="center"/>
    </xf>
    <xf numFmtId="2" fontId="4" fillId="0" borderId="0" xfId="19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quotePrefix="1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horizontal="center" vertical="top"/>
    </xf>
    <xf numFmtId="1" fontId="0" fillId="0" borderId="0" xfId="0" applyNumberForma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37" fillId="3" borderId="0" xfId="0" applyFont="1" applyFill="1"/>
    <xf numFmtId="0" fontId="24" fillId="3" borderId="0" xfId="0" applyFont="1" applyFill="1"/>
    <xf numFmtId="0" fontId="20" fillId="3" borderId="0" xfId="0" applyFont="1" applyFill="1" applyBorder="1"/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vertical="top" wrapText="1"/>
    </xf>
    <xf numFmtId="0" fontId="22" fillId="3" borderId="0" xfId="14" applyFont="1" applyFill="1" applyAlignment="1" applyProtection="1"/>
    <xf numFmtId="0" fontId="27" fillId="3" borderId="0" xfId="0" applyFont="1" applyFill="1" applyAlignment="1">
      <alignment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2" xfId="0" applyBorder="1"/>
    <xf numFmtId="2" fontId="0" fillId="0" borderId="0" xfId="0" applyNumberFormat="1" applyAlignment="1">
      <alignment horizontal="right"/>
    </xf>
    <xf numFmtId="0" fontId="38" fillId="3" borderId="0" xfId="14" applyFont="1" applyFill="1" applyAlignment="1" applyProtection="1">
      <alignment vertical="center"/>
    </xf>
    <xf numFmtId="0" fontId="0" fillId="9" borderId="0" xfId="0" applyFill="1" applyAlignment="1">
      <alignment vertical="top" wrapText="1"/>
    </xf>
    <xf numFmtId="0" fontId="0" fillId="9" borderId="0" xfId="0" quotePrefix="1" applyFill="1" applyAlignment="1">
      <alignment wrapText="1"/>
    </xf>
    <xf numFmtId="2" fontId="0" fillId="0" borderId="0" xfId="0" applyNumberFormat="1" applyFill="1" applyAlignment="1">
      <alignment horizontal="right"/>
    </xf>
    <xf numFmtId="0" fontId="0" fillId="9" borderId="0" xfId="0" quotePrefix="1" applyFill="1" applyAlignment="1">
      <alignment vertical="top" wrapText="1"/>
    </xf>
    <xf numFmtId="0" fontId="4" fillId="9" borderId="0" xfId="0" quotePrefix="1" applyFont="1" applyFill="1" applyAlignment="1">
      <alignment vertical="top" wrapText="1"/>
    </xf>
    <xf numFmtId="0" fontId="0" fillId="10" borderId="0" xfId="0" applyFill="1"/>
    <xf numFmtId="0" fontId="4" fillId="9" borderId="0" xfId="0" applyFont="1" applyFill="1" applyAlignment="1">
      <alignment vertical="top" wrapText="1"/>
    </xf>
    <xf numFmtId="0" fontId="0" fillId="0" borderId="8" xfId="0" applyBorder="1" applyAlignment="1">
      <alignment horizontal="center"/>
    </xf>
    <xf numFmtId="0" fontId="0" fillId="9" borderId="0" xfId="0" quotePrefix="1" applyFill="1" applyAlignment="1">
      <alignment horizontal="left" vertical="top" wrapText="1"/>
    </xf>
    <xf numFmtId="9" fontId="0" fillId="0" borderId="0" xfId="20" applyFont="1"/>
    <xf numFmtId="0" fontId="0" fillId="0" borderId="0" xfId="20" applyNumberFormat="1" applyFont="1"/>
    <xf numFmtId="0" fontId="4" fillId="9" borderId="0" xfId="0" applyFont="1" applyFill="1" applyAlignment="1">
      <alignment horizontal="left" vertical="top" wrapText="1"/>
    </xf>
    <xf numFmtId="17" fontId="4" fillId="0" borderId="0" xfId="0" quotePrefix="1" applyNumberFormat="1" applyFont="1"/>
    <xf numFmtId="0" fontId="0" fillId="9" borderId="0" xfId="0" applyFill="1" applyAlignment="1">
      <alignment horizontal="left" vertical="top" wrapText="1"/>
    </xf>
    <xf numFmtId="0" fontId="0" fillId="9" borderId="0" xfId="0" quotePrefix="1" applyFill="1"/>
    <xf numFmtId="9" fontId="0" fillId="0" borderId="0" xfId="20" applyNumberFormat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center" wrapText="1"/>
    </xf>
    <xf numFmtId="0" fontId="0" fillId="10" borderId="5" xfId="0" applyFill="1" applyBorder="1" applyAlignment="1">
      <alignment horizontal="center" vertical="top" wrapText="1"/>
    </xf>
    <xf numFmtId="0" fontId="4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12" borderId="13" xfId="0" applyFill="1" applyBorder="1"/>
    <xf numFmtId="0" fontId="0" fillId="11" borderId="0" xfId="0" applyFill="1" applyBorder="1"/>
    <xf numFmtId="0" fontId="4" fillId="0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13" borderId="0" xfId="0" applyFill="1" applyAlignment="1">
      <alignment vertical="top" wrapText="1"/>
    </xf>
    <xf numFmtId="0" fontId="0" fillId="11" borderId="0" xfId="0" quotePrefix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4" xfId="0" applyFill="1" applyBorder="1" applyAlignment="1">
      <alignment horizontal="center" wrapText="1"/>
    </xf>
    <xf numFmtId="0" fontId="0" fillId="14" borderId="0" xfId="0" applyFill="1"/>
    <xf numFmtId="0" fontId="0" fillId="14" borderId="0" xfId="0" applyFill="1" applyAlignment="1">
      <alignment horizontal="center" vertical="top" wrapText="1"/>
    </xf>
    <xf numFmtId="1" fontId="0" fillId="14" borderId="0" xfId="0" applyNumberFormat="1" applyFill="1" applyAlignment="1">
      <alignment horizontal="center" vertical="top" wrapText="1"/>
    </xf>
    <xf numFmtId="0" fontId="0" fillId="0" borderId="0" xfId="0" quotePrefix="1" applyAlignment="1">
      <alignment horizontal="right"/>
    </xf>
    <xf numFmtId="0" fontId="0" fillId="10" borderId="15" xfId="0" applyFill="1" applyBorder="1" applyAlignment="1">
      <alignment horizontal="center" vertical="top" wrapText="1"/>
    </xf>
    <xf numFmtId="0" fontId="0" fillId="15" borderId="0" xfId="0" applyFill="1"/>
    <xf numFmtId="165" fontId="0" fillId="15" borderId="0" xfId="0" applyNumberForma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4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1" fillId="16" borderId="2" xfId="0" applyFont="1" applyFill="1" applyBorder="1" applyAlignment="1">
      <alignment vertical="center"/>
    </xf>
    <xf numFmtId="0" fontId="36" fillId="16" borderId="6" xfId="14" applyFont="1" applyFill="1" applyBorder="1" applyAlignment="1" applyProtection="1">
      <alignment vertical="center"/>
    </xf>
    <xf numFmtId="0" fontId="24" fillId="16" borderId="12" xfId="0" applyFont="1" applyFill="1" applyBorder="1" applyAlignment="1">
      <alignment vertical="center"/>
    </xf>
    <xf numFmtId="0" fontId="24" fillId="16" borderId="6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4" borderId="4" xfId="0" applyFont="1" applyFill="1" applyBorder="1"/>
    <xf numFmtId="1" fontId="0" fillId="15" borderId="4" xfId="0" applyNumberFormat="1" applyFill="1" applyBorder="1" applyAlignment="1">
      <alignment horizontal="center"/>
    </xf>
    <xf numFmtId="1" fontId="0" fillId="15" borderId="0" xfId="0" applyNumberFormat="1" applyFill="1" applyBorder="1" applyAlignment="1">
      <alignment horizontal="center"/>
    </xf>
    <xf numFmtId="2" fontId="0" fillId="15" borderId="4" xfId="0" applyNumberFormat="1" applyFill="1" applyBorder="1" applyAlignment="1">
      <alignment horizontal="center"/>
    </xf>
    <xf numFmtId="2" fontId="0" fillId="15" borderId="0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2" fontId="0" fillId="15" borderId="10" xfId="0" applyNumberFormat="1" applyFill="1" applyBorder="1" applyAlignment="1">
      <alignment horizontal="center"/>
    </xf>
    <xf numFmtId="0" fontId="0" fillId="15" borderId="0" xfId="0" applyFill="1" applyBorder="1"/>
    <xf numFmtId="0" fontId="0" fillId="15" borderId="4" xfId="0" applyFill="1" applyBorder="1" applyAlignment="1">
      <alignment horizontal="left"/>
    </xf>
    <xf numFmtId="0" fontId="0" fillId="15" borderId="1" xfId="0" applyFill="1" applyBorder="1" applyAlignment="1">
      <alignment vertical="center"/>
    </xf>
    <xf numFmtId="0" fontId="2" fillId="15" borderId="7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14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48" fillId="14" borderId="2" xfId="0" applyFont="1" applyFill="1" applyBorder="1"/>
    <xf numFmtId="9" fontId="39" fillId="14" borderId="4" xfId="20" applyFont="1" applyFill="1" applyBorder="1" applyAlignment="1">
      <alignment horizontal="center"/>
    </xf>
    <xf numFmtId="9" fontId="39" fillId="14" borderId="0" xfId="20" applyFont="1" applyFill="1" applyBorder="1" applyAlignment="1">
      <alignment horizontal="center"/>
    </xf>
    <xf numFmtId="9" fontId="39" fillId="14" borderId="9" xfId="20" applyFont="1" applyFill="1" applyBorder="1" applyAlignment="1">
      <alignment horizontal="center"/>
    </xf>
    <xf numFmtId="9" fontId="39" fillId="14" borderId="10" xfId="20" applyFont="1" applyFill="1" applyBorder="1" applyAlignment="1">
      <alignment horizontal="center"/>
    </xf>
    <xf numFmtId="0" fontId="49" fillId="3" borderId="0" xfId="0" applyFont="1" applyFill="1" applyAlignment="1">
      <alignment vertical="center"/>
    </xf>
    <xf numFmtId="0" fontId="0" fillId="17" borderId="0" xfId="0" applyFill="1" applyAlignment="1">
      <alignment horizontal="center" wrapText="1"/>
    </xf>
    <xf numFmtId="0" fontId="0" fillId="9" borderId="0" xfId="0" applyFill="1" applyAlignment="1">
      <alignment wrapText="1"/>
    </xf>
    <xf numFmtId="0" fontId="40" fillId="17" borderId="0" xfId="0" applyFont="1" applyFill="1" applyAlignment="1">
      <alignment horizontal="center" vertical="center"/>
    </xf>
    <xf numFmtId="17" fontId="1" fillId="0" borderId="0" xfId="0" quotePrefix="1" applyNumberFormat="1" applyFont="1"/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4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quotePrefix="1" applyFont="1" applyFill="1" applyBorder="1" applyAlignment="1">
      <alignment horizontal="right"/>
    </xf>
    <xf numFmtId="166" fontId="0" fillId="0" borderId="0" xfId="20" applyNumberFormat="1" applyFont="1" applyFill="1" applyBorder="1"/>
    <xf numFmtId="0" fontId="1" fillId="4" borderId="9" xfId="0" applyFont="1" applyFill="1" applyBorder="1"/>
    <xf numFmtId="0" fontId="0" fillId="14" borderId="4" xfId="0" applyFill="1" applyBorder="1"/>
    <xf numFmtId="9" fontId="39" fillId="14" borderId="5" xfId="20" applyFont="1" applyFill="1" applyBorder="1" applyAlignment="1">
      <alignment horizontal="center"/>
    </xf>
    <xf numFmtId="0" fontId="0" fillId="14" borderId="9" xfId="0" applyFill="1" applyBorder="1"/>
    <xf numFmtId="9" fontId="39" fillId="14" borderId="11" xfId="20" applyFont="1" applyFill="1" applyBorder="1" applyAlignment="1">
      <alignment horizontal="center"/>
    </xf>
    <xf numFmtId="0" fontId="0" fillId="14" borderId="4" xfId="0" quotePrefix="1" applyFill="1" applyBorder="1"/>
    <xf numFmtId="0" fontId="0" fillId="0" borderId="16" xfId="0" applyBorder="1" applyAlignment="1">
      <alignment horizontal="center" vertical="top" wrapText="1"/>
    </xf>
    <xf numFmtId="2" fontId="0" fillId="0" borderId="4" xfId="0" applyNumberFormat="1" applyFill="1" applyBorder="1" applyAlignment="1">
      <alignment horizontal="center"/>
    </xf>
    <xf numFmtId="0" fontId="1" fillId="18" borderId="0" xfId="0" applyFont="1" applyFill="1" applyAlignment="1">
      <alignment horizontal="center" vertical="center"/>
    </xf>
    <xf numFmtId="0" fontId="0" fillId="19" borderId="7" xfId="0" applyFill="1" applyBorder="1"/>
    <xf numFmtId="0" fontId="0" fillId="19" borderId="1" xfId="0" applyFill="1" applyBorder="1" applyAlignment="1">
      <alignment horizontal="center" vertical="top" wrapText="1"/>
    </xf>
    <xf numFmtId="0" fontId="0" fillId="19" borderId="8" xfId="0" applyFill="1" applyBorder="1" applyAlignment="1">
      <alignment horizontal="center" vertical="top" wrapText="1"/>
    </xf>
    <xf numFmtId="0" fontId="0" fillId="19" borderId="4" xfId="0" applyFill="1" applyBorder="1"/>
    <xf numFmtId="2" fontId="0" fillId="19" borderId="0" xfId="0" applyNumberFormat="1" applyFill="1" applyBorder="1" applyAlignment="1">
      <alignment horizontal="center"/>
    </xf>
    <xf numFmtId="1" fontId="0" fillId="19" borderId="5" xfId="0" applyNumberFormat="1" applyFill="1" applyBorder="1" applyAlignment="1">
      <alignment horizontal="center"/>
    </xf>
    <xf numFmtId="0" fontId="0" fillId="19" borderId="9" xfId="0" applyFill="1" applyBorder="1"/>
    <xf numFmtId="2" fontId="0" fillId="19" borderId="10" xfId="0" applyNumberFormat="1" applyFill="1" applyBorder="1" applyAlignment="1">
      <alignment horizontal="center"/>
    </xf>
    <xf numFmtId="1" fontId="0" fillId="19" borderId="11" xfId="0" applyNumberFormat="1" applyFill="1" applyBorder="1" applyAlignment="1">
      <alignment horizontal="center"/>
    </xf>
    <xf numFmtId="0" fontId="0" fillId="19" borderId="0" xfId="0" applyFill="1"/>
    <xf numFmtId="0" fontId="2" fillId="19" borderId="0" xfId="0" applyFont="1" applyFill="1"/>
    <xf numFmtId="0" fontId="0" fillId="20" borderId="17" xfId="0" applyFill="1" applyBorder="1"/>
    <xf numFmtId="0" fontId="0" fillId="20" borderId="18" xfId="0" applyFill="1" applyBorder="1"/>
    <xf numFmtId="0" fontId="0" fillId="20" borderId="19" xfId="0" applyFill="1" applyBorder="1"/>
    <xf numFmtId="0" fontId="0" fillId="20" borderId="20" xfId="0" applyFill="1" applyBorder="1"/>
    <xf numFmtId="0" fontId="0" fillId="20" borderId="0" xfId="0" applyFill="1" applyBorder="1"/>
    <xf numFmtId="0" fontId="0" fillId="20" borderId="21" xfId="0" applyFill="1" applyBorder="1"/>
    <xf numFmtId="0" fontId="0" fillId="20" borderId="22" xfId="0" applyFill="1" applyBorder="1"/>
    <xf numFmtId="0" fontId="0" fillId="20" borderId="23" xfId="0" applyFill="1" applyBorder="1"/>
    <xf numFmtId="0" fontId="0" fillId="20" borderId="24" xfId="0" applyFill="1" applyBorder="1"/>
    <xf numFmtId="0" fontId="36" fillId="0" borderId="0" xfId="14" applyFont="1" applyFill="1" applyAlignment="1" applyProtection="1">
      <alignment vertical="center"/>
    </xf>
    <xf numFmtId="0" fontId="0" fillId="20" borderId="0" xfId="0" applyFill="1"/>
    <xf numFmtId="0" fontId="0" fillId="21" borderId="0" xfId="0" applyFill="1" applyAlignment="1">
      <alignment wrapText="1"/>
    </xf>
    <xf numFmtId="0" fontId="0" fillId="21" borderId="0" xfId="0" applyFill="1" applyAlignment="1">
      <alignment vertical="top" wrapText="1"/>
    </xf>
    <xf numFmtId="0" fontId="1" fillId="21" borderId="0" xfId="0" applyFont="1" applyFill="1" applyAlignment="1">
      <alignment vertical="top" wrapText="1"/>
    </xf>
    <xf numFmtId="0" fontId="4" fillId="21" borderId="0" xfId="0" applyFont="1" applyFill="1" applyAlignment="1">
      <alignment vertical="top" wrapText="1"/>
    </xf>
    <xf numFmtId="0" fontId="0" fillId="21" borderId="0" xfId="0" quotePrefix="1" applyFill="1" applyAlignment="1">
      <alignment vertical="top" wrapText="1"/>
    </xf>
    <xf numFmtId="0" fontId="4" fillId="21" borderId="0" xfId="0" quotePrefix="1" applyFont="1" applyFill="1" applyAlignment="1">
      <alignment vertical="top" wrapText="1"/>
    </xf>
    <xf numFmtId="0" fontId="1" fillId="21" borderId="0" xfId="0" quotePrefix="1" applyFont="1" applyFill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0" fillId="21" borderId="0" xfId="0" applyFill="1" applyAlignment="1">
      <alignment horizontal="left" vertical="top" wrapText="1"/>
    </xf>
    <xf numFmtId="0" fontId="0" fillId="21" borderId="0" xfId="0" quotePrefix="1" applyFill="1" applyAlignment="1">
      <alignment horizontal="left" vertical="top" wrapText="1"/>
    </xf>
    <xf numFmtId="0" fontId="0" fillId="0" borderId="4" xfId="0" quotePrefix="1" applyBorder="1"/>
    <xf numFmtId="0" fontId="0" fillId="0" borderId="9" xfId="0" applyFill="1" applyBorder="1"/>
    <xf numFmtId="0" fontId="0" fillId="15" borderId="1" xfId="0" applyFill="1" applyBorder="1"/>
    <xf numFmtId="0" fontId="48" fillId="0" borderId="0" xfId="0" applyFont="1"/>
    <xf numFmtId="166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21" borderId="10" xfId="0" applyFont="1" applyFill="1" applyBorder="1" applyAlignment="1">
      <alignment vertical="top" wrapText="1"/>
    </xf>
    <xf numFmtId="0" fontId="0" fillId="21" borderId="10" xfId="0" applyFill="1" applyBorder="1" applyAlignment="1">
      <alignment vertical="top" wrapText="1"/>
    </xf>
    <xf numFmtId="0" fontId="0" fillId="21" borderId="10" xfId="0" applyFill="1" applyBorder="1" applyAlignment="1">
      <alignment wrapText="1"/>
    </xf>
    <xf numFmtId="2" fontId="0" fillId="22" borderId="0" xfId="0" applyNumberFormat="1" applyFill="1" applyAlignment="1">
      <alignment horizontal="center"/>
    </xf>
    <xf numFmtId="0" fontId="1" fillId="22" borderId="0" xfId="0" applyFont="1" applyFill="1" applyAlignment="1">
      <alignment horizontal="center" vertical="center" wrapText="1"/>
    </xf>
    <xf numFmtId="0" fontId="0" fillId="19" borderId="0" xfId="0" applyFill="1" applyBorder="1"/>
    <xf numFmtId="1" fontId="0" fillId="19" borderId="0" xfId="0" applyNumberFormat="1" applyFill="1" applyBorder="1" applyAlignment="1">
      <alignment horizontal="center"/>
    </xf>
    <xf numFmtId="0" fontId="50" fillId="0" borderId="4" xfId="0" applyFont="1" applyBorder="1"/>
    <xf numFmtId="0" fontId="5" fillId="0" borderId="10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16" borderId="0" xfId="0" applyFill="1" applyAlignment="1">
      <alignment horizontal="center"/>
    </xf>
    <xf numFmtId="0" fontId="2" fillId="16" borderId="0" xfId="0" applyFont="1" applyFill="1" applyBorder="1" applyAlignment="1">
      <alignment vertical="top" wrapText="1"/>
    </xf>
    <xf numFmtId="0" fontId="2" fillId="16" borderId="0" xfId="0" applyFont="1" applyFill="1" applyBorder="1"/>
    <xf numFmtId="0" fontId="0" fillId="16" borderId="0" xfId="0" applyFill="1" applyBorder="1"/>
    <xf numFmtId="0" fontId="2" fillId="16" borderId="0" xfId="0" applyFont="1" applyFill="1" applyBorder="1" applyAlignment="1">
      <alignment horizontal="center" vertical="top" wrapText="1"/>
    </xf>
    <xf numFmtId="0" fontId="1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4" borderId="6" xfId="0" applyFill="1" applyBorder="1"/>
    <xf numFmtId="0" fontId="0" fillId="14" borderId="12" xfId="0" applyFill="1" applyBorder="1"/>
    <xf numFmtId="0" fontId="1" fillId="21" borderId="0" xfId="0" applyFont="1" applyFill="1" applyAlignment="1">
      <alignment wrapText="1"/>
    </xf>
    <xf numFmtId="0" fontId="1" fillId="21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0" fillId="13" borderId="0" xfId="0" quotePrefix="1" applyFill="1" applyAlignment="1">
      <alignment vertical="top" wrapText="1"/>
    </xf>
    <xf numFmtId="0" fontId="0" fillId="17" borderId="0" xfId="0" quotePrefix="1" applyFill="1" applyAlignment="1">
      <alignment vertical="top" wrapText="1"/>
    </xf>
    <xf numFmtId="0" fontId="0" fillId="17" borderId="0" xfId="0" applyFill="1" applyAlignment="1">
      <alignment vertical="top" wrapText="1"/>
    </xf>
    <xf numFmtId="0" fontId="0" fillId="23" borderId="0" xfId="0" quotePrefix="1" applyFill="1" applyAlignment="1">
      <alignment horizontal="left" vertical="top" wrapText="1"/>
    </xf>
    <xf numFmtId="0" fontId="0" fillId="23" borderId="0" xfId="0" applyFill="1" applyAlignment="1">
      <alignment vertical="top" wrapText="1"/>
    </xf>
    <xf numFmtId="0" fontId="0" fillId="19" borderId="1" xfId="0" applyFill="1" applyBorder="1"/>
    <xf numFmtId="0" fontId="0" fillId="19" borderId="8" xfId="0" applyFill="1" applyBorder="1"/>
    <xf numFmtId="0" fontId="0" fillId="19" borderId="5" xfId="0" applyFill="1" applyBorder="1"/>
    <xf numFmtId="0" fontId="0" fillId="19" borderId="10" xfId="0" applyFill="1" applyBorder="1"/>
    <xf numFmtId="0" fontId="0" fillId="19" borderId="11" xfId="0" applyFill="1" applyBorder="1"/>
    <xf numFmtId="0" fontId="0" fillId="19" borderId="17" xfId="0" applyFill="1" applyBorder="1"/>
    <xf numFmtId="0" fontId="0" fillId="19" borderId="18" xfId="0" applyFill="1" applyBorder="1"/>
    <xf numFmtId="1" fontId="0" fillId="19" borderId="18" xfId="0" applyNumberFormat="1" applyFill="1" applyBorder="1" applyAlignment="1">
      <alignment horizontal="center"/>
    </xf>
    <xf numFmtId="1" fontId="0" fillId="19" borderId="19" xfId="0" applyNumberFormat="1" applyFill="1" applyBorder="1" applyAlignment="1">
      <alignment horizontal="center"/>
    </xf>
    <xf numFmtId="1" fontId="0" fillId="19" borderId="21" xfId="0" applyNumberFormat="1" applyFill="1" applyBorder="1" applyAlignment="1">
      <alignment horizontal="center"/>
    </xf>
    <xf numFmtId="0" fontId="0" fillId="19" borderId="22" xfId="0" applyFill="1" applyBorder="1"/>
    <xf numFmtId="0" fontId="0" fillId="19" borderId="23" xfId="0" applyFill="1" applyBorder="1"/>
    <xf numFmtId="0" fontId="0" fillId="19" borderId="24" xfId="0" applyFill="1" applyBorder="1"/>
    <xf numFmtId="165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1" fontId="0" fillId="11" borderId="0" xfId="0" applyNumberFormat="1" applyFill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0" fontId="17" fillId="24" borderId="0" xfId="0" quotePrefix="1" applyFont="1" applyFill="1"/>
    <xf numFmtId="0" fontId="0" fillId="24" borderId="0" xfId="0" applyFill="1"/>
    <xf numFmtId="0" fontId="1" fillId="0" borderId="0" xfId="0" applyFont="1" applyBorder="1" applyAlignment="1">
      <alignment horizontal="center" vertical="top" wrapText="1"/>
    </xf>
    <xf numFmtId="166" fontId="0" fillId="0" borderId="0" xfId="20" applyNumberFormat="1" applyFont="1" applyBorder="1"/>
    <xf numFmtId="0" fontId="2" fillId="16" borderId="7" xfId="0" applyFont="1" applyFill="1" applyBorder="1"/>
    <xf numFmtId="0" fontId="0" fillId="16" borderId="1" xfId="0" applyFill="1" applyBorder="1"/>
    <xf numFmtId="166" fontId="43" fillId="16" borderId="8" xfId="20" applyNumberFormat="1" applyFont="1" applyFill="1" applyBorder="1" applyAlignment="1">
      <alignment horizontal="center"/>
    </xf>
    <xf numFmtId="0" fontId="0" fillId="16" borderId="4" xfId="0" applyFill="1" applyBorder="1"/>
    <xf numFmtId="166" fontId="43" fillId="16" borderId="5" xfId="20" applyNumberFormat="1" applyFont="1" applyFill="1" applyBorder="1" applyAlignment="1">
      <alignment horizontal="center"/>
    </xf>
    <xf numFmtId="0" fontId="34" fillId="16" borderId="4" xfId="0" applyFont="1" applyFill="1" applyBorder="1"/>
    <xf numFmtId="0" fontId="34" fillId="16" borderId="9" xfId="0" applyFont="1" applyFill="1" applyBorder="1"/>
    <xf numFmtId="0" fontId="1" fillId="19" borderId="20" xfId="0" applyFont="1" applyFill="1" applyBorder="1"/>
    <xf numFmtId="168" fontId="0" fillId="0" borderId="4" xfId="3" applyNumberFormat="1" applyFont="1" applyBorder="1"/>
    <xf numFmtId="168" fontId="0" fillId="0" borderId="0" xfId="3" applyNumberFormat="1" applyFont="1"/>
    <xf numFmtId="168" fontId="0" fillId="0" borderId="9" xfId="3" applyNumberFormat="1" applyFont="1" applyBorder="1"/>
    <xf numFmtId="168" fontId="0" fillId="0" borderId="4" xfId="3" applyNumberFormat="1" applyFont="1" applyBorder="1" applyAlignment="1">
      <alignment horizontal="center"/>
    </xf>
    <xf numFmtId="168" fontId="0" fillId="0" borderId="0" xfId="3" applyNumberFormat="1" applyFont="1" applyAlignment="1">
      <alignment horizontal="center"/>
    </xf>
    <xf numFmtId="168" fontId="50" fillId="0" borderId="4" xfId="3" applyNumberFormat="1" applyFont="1" applyBorder="1"/>
    <xf numFmtId="168" fontId="0" fillId="0" borderId="0" xfId="3" applyNumberFormat="1" applyFont="1" applyBorder="1"/>
    <xf numFmtId="0" fontId="5" fillId="0" borderId="0" xfId="0" quotePrefix="1" applyFont="1" applyFill="1" applyBorder="1" applyAlignment="1">
      <alignment horizontal="right" vertical="center"/>
    </xf>
    <xf numFmtId="166" fontId="0" fillId="0" borderId="0" xfId="20" applyNumberFormat="1" applyFont="1" applyFill="1" applyBorder="1" applyAlignment="1">
      <alignment vertical="center"/>
    </xf>
    <xf numFmtId="0" fontId="2" fillId="25" borderId="0" xfId="0" applyFont="1" applyFill="1"/>
    <xf numFmtId="0" fontId="0" fillId="25" borderId="0" xfId="0" applyFill="1"/>
    <xf numFmtId="0" fontId="1" fillId="25" borderId="0" xfId="0" applyFont="1" applyFill="1" applyAlignment="1">
      <alignment vertical="center"/>
    </xf>
    <xf numFmtId="166" fontId="0" fillId="25" borderId="0" xfId="0" applyNumberFormat="1" applyFill="1" applyAlignment="1">
      <alignment horizontal="center" vertical="center"/>
    </xf>
    <xf numFmtId="0" fontId="5" fillId="25" borderId="0" xfId="0" applyFont="1" applyFill="1" applyAlignment="1">
      <alignment horizontal="center" vertical="top" wrapTex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Alignment="1">
      <alignment horizontal="center"/>
    </xf>
    <xf numFmtId="0" fontId="5" fillId="25" borderId="0" xfId="0" applyFont="1" applyFill="1" applyBorder="1" applyAlignment="1">
      <alignment horizontal="center"/>
    </xf>
    <xf numFmtId="0" fontId="5" fillId="25" borderId="0" xfId="0" applyFont="1" applyFill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quotePrefix="1" applyFont="1" applyFill="1" applyAlignment="1">
      <alignment horizontal="center"/>
    </xf>
    <xf numFmtId="166" fontId="5" fillId="25" borderId="0" xfId="20" applyNumberFormat="1" applyFont="1" applyFill="1" applyBorder="1" applyAlignment="1">
      <alignment horizontal="center"/>
    </xf>
    <xf numFmtId="166" fontId="5" fillId="25" borderId="0" xfId="2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51" fillId="26" borderId="0" xfId="0" applyFont="1" applyFill="1"/>
    <xf numFmtId="0" fontId="0" fillId="26" borderId="0" xfId="0" applyFill="1"/>
    <xf numFmtId="0" fontId="34" fillId="0" borderId="0" xfId="0" applyFont="1" applyAlignment="1">
      <alignment horizontal="center" vertical="top" wrapText="1"/>
    </xf>
    <xf numFmtId="0" fontId="42" fillId="0" borderId="0" xfId="0" applyFont="1"/>
    <xf numFmtId="0" fontId="0" fillId="0" borderId="0" xfId="0" applyNumberFormat="1"/>
    <xf numFmtId="9" fontId="0" fillId="0" borderId="0" xfId="20" applyFont="1" applyFill="1"/>
    <xf numFmtId="0" fontId="0" fillId="16" borderId="0" xfId="0" applyFill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25" borderId="7" xfId="0" applyFont="1" applyFill="1" applyBorder="1" applyAlignment="1">
      <alignment horizontal="center" vertical="center"/>
    </xf>
    <xf numFmtId="0" fontId="0" fillId="25" borderId="1" xfId="0" applyFill="1" applyBorder="1" applyAlignment="1">
      <alignment vertical="center"/>
    </xf>
    <xf numFmtId="0" fontId="0" fillId="25" borderId="1" xfId="0" applyFill="1" applyBorder="1"/>
    <xf numFmtId="0" fontId="0" fillId="25" borderId="8" xfId="0" applyFill="1" applyBorder="1"/>
    <xf numFmtId="0" fontId="0" fillId="25" borderId="4" xfId="0" applyFill="1" applyBorder="1"/>
    <xf numFmtId="0" fontId="0" fillId="25" borderId="0" xfId="0" applyFill="1" applyBorder="1"/>
    <xf numFmtId="0" fontId="0" fillId="25" borderId="5" xfId="0" applyFill="1" applyBorder="1"/>
    <xf numFmtId="0" fontId="0" fillId="25" borderId="4" xfId="0" applyFill="1" applyBorder="1" applyAlignment="1">
      <alignment horizontal="center"/>
    </xf>
    <xf numFmtId="0" fontId="0" fillId="25" borderId="0" xfId="0" applyFill="1" applyBorder="1" applyAlignment="1">
      <alignment horizontal="center"/>
    </xf>
    <xf numFmtId="2" fontId="0" fillId="25" borderId="0" xfId="0" applyNumberFormat="1" applyFill="1" applyBorder="1" applyAlignment="1">
      <alignment horizontal="center"/>
    </xf>
    <xf numFmtId="2" fontId="0" fillId="25" borderId="4" xfId="0" applyNumberFormat="1" applyFill="1" applyBorder="1" applyAlignment="1">
      <alignment horizontal="center"/>
    </xf>
    <xf numFmtId="2" fontId="0" fillId="25" borderId="9" xfId="0" applyNumberFormat="1" applyFill="1" applyBorder="1" applyAlignment="1">
      <alignment horizontal="center"/>
    </xf>
    <xf numFmtId="2" fontId="0" fillId="25" borderId="10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2" fontId="0" fillId="25" borderId="5" xfId="0" applyNumberFormat="1" applyFill="1" applyBorder="1" applyAlignment="1">
      <alignment horizontal="center"/>
    </xf>
    <xf numFmtId="2" fontId="0" fillId="25" borderId="11" xfId="0" applyNumberFormat="1" applyFill="1" applyBorder="1" applyAlignment="1">
      <alignment horizontal="center"/>
    </xf>
    <xf numFmtId="0" fontId="25" fillId="0" borderId="0" xfId="0" applyFont="1" applyFill="1" applyAlignment="1">
      <alignment vertical="center"/>
    </xf>
    <xf numFmtId="0" fontId="0" fillId="0" borderId="5" xfId="0" applyBorder="1" applyAlignment="1"/>
    <xf numFmtId="168" fontId="0" fillId="0" borderId="0" xfId="3" applyNumberFormat="1" applyFont="1" applyAlignment="1">
      <alignment wrapText="1"/>
    </xf>
    <xf numFmtId="168" fontId="0" fillId="0" borderId="5" xfId="3" applyNumberFormat="1" applyFont="1" applyBorder="1" applyAlignment="1">
      <alignment wrapText="1"/>
    </xf>
    <xf numFmtId="168" fontId="0" fillId="0" borderId="0" xfId="3" applyNumberFormat="1" applyFont="1" applyAlignment="1"/>
    <xf numFmtId="168" fontId="0" fillId="0" borderId="5" xfId="3" applyNumberFormat="1" applyFont="1" applyBorder="1" applyAlignment="1"/>
    <xf numFmtId="0" fontId="0" fillId="0" borderId="4" xfId="0" applyBorder="1" applyAlignment="1"/>
    <xf numFmtId="168" fontId="0" fillId="0" borderId="0" xfId="3" applyNumberFormat="1" applyFont="1" applyBorder="1" applyAlignment="1">
      <alignment horizontal="center"/>
    </xf>
    <xf numFmtId="0" fontId="44" fillId="0" borderId="0" xfId="0" applyFont="1" applyAlignment="1">
      <alignment horizontal="left"/>
    </xf>
    <xf numFmtId="0" fontId="0" fillId="21" borderId="0" xfId="0" applyFont="1" applyFill="1" applyAlignment="1">
      <alignment vertical="top" wrapText="1"/>
    </xf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4" xfId="0" applyFont="1" applyBorder="1"/>
    <xf numFmtId="3" fontId="5" fillId="0" borderId="0" xfId="0" applyNumberFormat="1" applyFont="1" applyBorder="1" applyAlignment="1">
      <alignment horizontal="center"/>
    </xf>
    <xf numFmtId="166" fontId="5" fillId="0" borderId="4" xfId="20" applyNumberFormat="1" applyFont="1" applyBorder="1" applyAlignment="1">
      <alignment horizontal="center"/>
    </xf>
    <xf numFmtId="166" fontId="5" fillId="0" borderId="0" xfId="20" applyNumberFormat="1" applyFont="1" applyBorder="1" applyAlignment="1">
      <alignment horizontal="center"/>
    </xf>
    <xf numFmtId="0" fontId="52" fillId="0" borderId="4" xfId="0" applyFont="1" applyBorder="1"/>
    <xf numFmtId="0" fontId="52" fillId="0" borderId="0" xfId="0" applyFont="1"/>
    <xf numFmtId="174" fontId="52" fillId="0" borderId="11" xfId="0" applyNumberFormat="1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0" xfId="0" applyFont="1" applyAlignment="1">
      <alignment horizontal="center"/>
    </xf>
    <xf numFmtId="166" fontId="52" fillId="0" borderId="4" xfId="20" applyNumberFormat="1" applyFont="1" applyBorder="1" applyAlignment="1">
      <alignment horizontal="center"/>
    </xf>
    <xf numFmtId="166" fontId="52" fillId="0" borderId="0" xfId="20" applyNumberFormat="1" applyFont="1" applyBorder="1" applyAlignment="1">
      <alignment horizontal="center"/>
    </xf>
    <xf numFmtId="166" fontId="52" fillId="0" borderId="7" xfId="20" applyNumberFormat="1" applyFont="1" applyBorder="1" applyAlignment="1">
      <alignment horizontal="center"/>
    </xf>
    <xf numFmtId="0" fontId="0" fillId="27" borderId="0" xfId="0" applyFill="1" applyBorder="1"/>
    <xf numFmtId="0" fontId="0" fillId="27" borderId="0" xfId="0" applyFill="1"/>
    <xf numFmtId="3" fontId="0" fillId="0" borderId="0" xfId="0" applyNumberFormat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0" fontId="2" fillId="0" borderId="0" xfId="0" applyFont="1" applyFill="1"/>
    <xf numFmtId="0" fontId="5" fillId="16" borderId="0" xfId="0" applyFont="1" applyFill="1"/>
    <xf numFmtId="0" fontId="5" fillId="0" borderId="0" xfId="0" applyFont="1" applyAlignment="1">
      <alignment horizontal="center"/>
    </xf>
    <xf numFmtId="0" fontId="41" fillId="0" borderId="0" xfId="0" applyFont="1"/>
    <xf numFmtId="0" fontId="5" fillId="28" borderId="10" xfId="0" applyFont="1" applyFill="1" applyBorder="1" applyAlignment="1">
      <alignment horizontal="center" wrapText="1"/>
    </xf>
    <xf numFmtId="0" fontId="5" fillId="29" borderId="10" xfId="0" applyFont="1" applyFill="1" applyBorder="1" applyAlignment="1">
      <alignment horizontal="center" wrapText="1"/>
    </xf>
    <xf numFmtId="0" fontId="5" fillId="28" borderId="11" xfId="0" applyFont="1" applyFill="1" applyBorder="1" applyAlignment="1">
      <alignment wrapText="1"/>
    </xf>
    <xf numFmtId="0" fontId="53" fillId="0" borderId="5" xfId="0" applyFont="1" applyBorder="1" applyAlignment="1">
      <alignment horizontal="center"/>
    </xf>
    <xf numFmtId="0" fontId="5" fillId="19" borderId="1" xfId="0" applyFont="1" applyFill="1" applyBorder="1"/>
    <xf numFmtId="0" fontId="5" fillId="19" borderId="8" xfId="0" applyFont="1" applyFill="1" applyBorder="1"/>
    <xf numFmtId="0" fontId="5" fillId="19" borderId="4" xfId="0" applyFont="1" applyFill="1" applyBorder="1"/>
    <xf numFmtId="0" fontId="5" fillId="19" borderId="0" xfId="0" applyFont="1" applyFill="1" applyBorder="1" applyAlignment="1">
      <alignment wrapText="1"/>
    </xf>
    <xf numFmtId="0" fontId="5" fillId="19" borderId="5" xfId="0" applyFont="1" applyFill="1" applyBorder="1" applyAlignment="1">
      <alignment wrapText="1"/>
    </xf>
    <xf numFmtId="0" fontId="34" fillId="19" borderId="4" xfId="0" applyFont="1" applyFill="1" applyBorder="1"/>
    <xf numFmtId="2" fontId="34" fillId="19" borderId="0" xfId="0" applyNumberFormat="1" applyFont="1" applyFill="1" applyBorder="1" applyAlignment="1">
      <alignment horizontal="center"/>
    </xf>
    <xf numFmtId="2" fontId="34" fillId="19" borderId="5" xfId="0" applyNumberFormat="1" applyFont="1" applyFill="1" applyBorder="1" applyAlignment="1">
      <alignment horizontal="center"/>
    </xf>
    <xf numFmtId="0" fontId="34" fillId="19" borderId="9" xfId="0" applyFont="1" applyFill="1" applyBorder="1"/>
    <xf numFmtId="2" fontId="34" fillId="19" borderId="10" xfId="0" applyNumberFormat="1" applyFont="1" applyFill="1" applyBorder="1" applyAlignment="1">
      <alignment horizontal="center"/>
    </xf>
    <xf numFmtId="2" fontId="34" fillId="19" borderId="11" xfId="0" applyNumberFormat="1" applyFont="1" applyFill="1" applyBorder="1" applyAlignment="1">
      <alignment horizontal="center"/>
    </xf>
    <xf numFmtId="0" fontId="3" fillId="19" borderId="7" xfId="0" applyFont="1" applyFill="1" applyBorder="1"/>
    <xf numFmtId="9" fontId="0" fillId="0" borderId="0" xfId="0" applyNumberFormat="1" applyBorder="1"/>
    <xf numFmtId="9" fontId="0" fillId="0" borderId="0" xfId="20" applyFont="1" applyBorder="1"/>
    <xf numFmtId="1" fontId="1" fillId="0" borderId="0" xfId="0" applyNumberFormat="1" applyFont="1" applyBorder="1" applyAlignment="1">
      <alignment horizontal="left"/>
    </xf>
    <xf numFmtId="0" fontId="1" fillId="0" borderId="0" xfId="0" quotePrefix="1" applyFont="1"/>
    <xf numFmtId="168" fontId="54" fillId="14" borderId="4" xfId="3" applyNumberFormat="1" applyFont="1" applyFill="1" applyBorder="1" applyAlignment="1">
      <alignment horizontal="center"/>
    </xf>
    <xf numFmtId="168" fontId="54" fillId="14" borderId="4" xfId="3" applyNumberFormat="1" applyFont="1" applyFill="1" applyBorder="1"/>
    <xf numFmtId="168" fontId="54" fillId="14" borderId="0" xfId="3" applyNumberFormat="1" applyFont="1" applyFill="1"/>
    <xf numFmtId="168" fontId="54" fillId="14" borderId="9" xfId="3" applyNumberFormat="1" applyFont="1" applyFill="1" applyBorder="1" applyAlignment="1">
      <alignment horizontal="center"/>
    </xf>
    <xf numFmtId="168" fontId="54" fillId="14" borderId="9" xfId="3" applyNumberFormat="1" applyFont="1" applyFill="1" applyBorder="1"/>
    <xf numFmtId="168" fontId="54" fillId="14" borderId="10" xfId="3" applyNumberFormat="1" applyFont="1" applyFill="1" applyBorder="1"/>
    <xf numFmtId="0" fontId="6" fillId="27" borderId="0" xfId="14" applyFill="1" applyBorder="1" applyAlignment="1" applyProtection="1"/>
    <xf numFmtId="0" fontId="6" fillId="27" borderId="0" xfId="14" applyFill="1" applyAlignment="1" applyProtection="1"/>
    <xf numFmtId="0" fontId="6" fillId="27" borderId="0" xfId="14" applyFont="1" applyFill="1" applyBorder="1" applyAlignment="1" applyProtection="1"/>
    <xf numFmtId="0" fontId="0" fillId="30" borderId="0" xfId="0" applyFill="1" applyAlignment="1">
      <alignment vertical="top" wrapText="1"/>
    </xf>
    <xf numFmtId="0" fontId="0" fillId="30" borderId="0" xfId="0" quotePrefix="1" applyFill="1" applyAlignment="1">
      <alignment vertical="top" wrapText="1"/>
    </xf>
    <xf numFmtId="0" fontId="4" fillId="30" borderId="0" xfId="0" quotePrefix="1" applyFont="1" applyFill="1" applyAlignment="1">
      <alignment vertical="top" wrapText="1"/>
    </xf>
    <xf numFmtId="0" fontId="0" fillId="30" borderId="10" xfId="0" quotePrefix="1" applyFill="1" applyBorder="1" applyAlignment="1">
      <alignment vertical="top" wrapText="1"/>
    </xf>
    <xf numFmtId="0" fontId="36" fillId="3" borderId="0" xfId="14" applyFont="1" applyFill="1" applyAlignment="1" applyProtection="1">
      <alignment vertical="center"/>
    </xf>
    <xf numFmtId="1" fontId="55" fillId="31" borderId="4" xfId="0" applyNumberFormat="1" applyFont="1" applyFill="1" applyBorder="1" applyAlignment="1">
      <alignment horizontal="center"/>
    </xf>
    <xf numFmtId="0" fontId="55" fillId="31" borderId="0" xfId="0" applyFont="1" applyFill="1" applyBorder="1" applyAlignment="1">
      <alignment horizontal="center"/>
    </xf>
    <xf numFmtId="165" fontId="55" fillId="31" borderId="0" xfId="0" applyNumberFormat="1" applyFont="1" applyFill="1" applyBorder="1" applyAlignment="1">
      <alignment horizontal="center"/>
    </xf>
    <xf numFmtId="165" fontId="55" fillId="31" borderId="5" xfId="0" applyNumberFormat="1" applyFont="1" applyFill="1" applyBorder="1" applyAlignment="1">
      <alignment horizontal="center"/>
    </xf>
    <xf numFmtId="166" fontId="55" fillId="31" borderId="0" xfId="20" applyNumberFormat="1" applyFont="1" applyFill="1" applyBorder="1" applyAlignment="1">
      <alignment horizontal="center"/>
    </xf>
    <xf numFmtId="165" fontId="55" fillId="31" borderId="0" xfId="20" applyNumberFormat="1" applyFont="1" applyFill="1" applyBorder="1" applyAlignment="1">
      <alignment horizontal="center"/>
    </xf>
    <xf numFmtId="1" fontId="55" fillId="31" borderId="9" xfId="0" applyNumberFormat="1" applyFont="1" applyFill="1" applyBorder="1" applyAlignment="1">
      <alignment horizontal="center"/>
    </xf>
    <xf numFmtId="166" fontId="55" fillId="31" borderId="10" xfId="20" applyNumberFormat="1" applyFont="1" applyFill="1" applyBorder="1" applyAlignment="1">
      <alignment horizontal="center"/>
    </xf>
    <xf numFmtId="165" fontId="55" fillId="31" borderId="10" xfId="20" applyNumberFormat="1" applyFont="1" applyFill="1" applyBorder="1" applyAlignment="1">
      <alignment horizontal="center"/>
    </xf>
    <xf numFmtId="165" fontId="55" fillId="31" borderId="11" xfId="0" applyNumberFormat="1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41" fillId="20" borderId="0" xfId="0" applyFont="1" applyFill="1" applyAlignment="1">
      <alignment vertical="center"/>
    </xf>
    <xf numFmtId="0" fontId="1" fillId="20" borderId="0" xfId="0" applyFont="1" applyFill="1"/>
    <xf numFmtId="166" fontId="54" fillId="20" borderId="0" xfId="20" applyNumberFormat="1" applyFont="1" applyFill="1"/>
    <xf numFmtId="0" fontId="1" fillId="20" borderId="0" xfId="0" applyFont="1" applyFill="1" applyAlignment="1">
      <alignment vertical="center"/>
    </xf>
    <xf numFmtId="166" fontId="54" fillId="20" borderId="0" xfId="20" applyNumberFormat="1" applyFont="1" applyFill="1" applyAlignment="1">
      <alignment vertical="center"/>
    </xf>
    <xf numFmtId="0" fontId="1" fillId="0" borderId="0" xfId="0" quotePrefix="1" applyFont="1" applyAlignment="1">
      <alignment horizontal="center" vertical="top" wrapText="1"/>
    </xf>
    <xf numFmtId="175" fontId="5" fillId="0" borderId="0" xfId="0" applyNumberFormat="1" applyFont="1"/>
    <xf numFmtId="175" fontId="5" fillId="0" borderId="0" xfId="0" applyNumberFormat="1" applyFont="1" applyBorder="1"/>
    <xf numFmtId="0" fontId="5" fillId="0" borderId="0" xfId="0" quotePrefix="1" applyFont="1" applyAlignment="1">
      <alignment horizontal="left"/>
    </xf>
    <xf numFmtId="0" fontId="5" fillId="0" borderId="0" xfId="0" quotePrefix="1" applyFont="1" applyBorder="1" applyAlignment="1">
      <alignment horizontal="left"/>
    </xf>
    <xf numFmtId="176" fontId="5" fillId="0" borderId="0" xfId="17" applyNumberFormat="1" applyFont="1" applyAlignment="1"/>
    <xf numFmtId="176" fontId="5" fillId="0" borderId="0" xfId="17" applyNumberFormat="1" applyFont="1" applyBorder="1" applyAlignment="1"/>
    <xf numFmtId="0" fontId="5" fillId="0" borderId="0" xfId="17" applyFont="1"/>
    <xf numFmtId="0" fontId="5" fillId="0" borderId="0" xfId="17" applyFont="1" applyAlignment="1">
      <alignment wrapText="1"/>
    </xf>
    <xf numFmtId="0" fontId="5" fillId="0" borderId="0" xfId="17" applyFont="1" applyAlignment="1">
      <alignment horizontal="center" vertical="top" wrapText="1"/>
    </xf>
    <xf numFmtId="0" fontId="5" fillId="3" borderId="0" xfId="0" applyFont="1" applyFill="1"/>
    <xf numFmtId="0" fontId="45" fillId="3" borderId="0" xfId="0" applyFont="1" applyFill="1"/>
    <xf numFmtId="0" fontId="46" fillId="3" borderId="0" xfId="0" applyFont="1" applyFill="1"/>
    <xf numFmtId="0" fontId="5" fillId="0" borderId="0" xfId="0" quotePrefix="1" applyFont="1"/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19" borderId="0" xfId="0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2" fontId="34" fillId="0" borderId="0" xfId="0" applyNumberFormat="1" applyFont="1" applyFill="1" applyBorder="1" applyAlignment="1">
      <alignment horizontal="center"/>
    </xf>
    <xf numFmtId="0" fontId="0" fillId="9" borderId="0" xfId="0" applyFill="1"/>
    <xf numFmtId="165" fontId="0" fillId="9" borderId="0" xfId="0" applyNumberFormat="1" applyFill="1" applyAlignment="1">
      <alignment horizontal="center"/>
    </xf>
    <xf numFmtId="0" fontId="3" fillId="19" borderId="4" xfId="0" applyFont="1" applyFill="1" applyBorder="1"/>
    <xf numFmtId="0" fontId="5" fillId="19" borderId="0" xfId="0" applyFont="1" applyFill="1" applyBorder="1"/>
    <xf numFmtId="0" fontId="5" fillId="19" borderId="5" xfId="0" applyFont="1" applyFill="1" applyBorder="1"/>
    <xf numFmtId="0" fontId="2" fillId="0" borderId="0" xfId="0" applyFont="1" applyAlignment="1">
      <alignment horizontal="center" wrapText="1"/>
    </xf>
    <xf numFmtId="16" fontId="5" fillId="0" borderId="0" xfId="0" quotePrefix="1" applyNumberFormat="1" applyFont="1"/>
    <xf numFmtId="17" fontId="5" fillId="0" borderId="0" xfId="0" quotePrefix="1" applyNumberFormat="1" applyFont="1"/>
    <xf numFmtId="166" fontId="5" fillId="0" borderId="0" xfId="20" applyNumberFormat="1" applyFont="1"/>
    <xf numFmtId="166" fontId="5" fillId="0" borderId="0" xfId="0" applyNumberFormat="1" applyFont="1"/>
    <xf numFmtId="166" fontId="5" fillId="0" borderId="4" xfId="20" applyNumberFormat="1" applyFont="1" applyBorder="1"/>
    <xf numFmtId="166" fontId="5" fillId="0" borderId="4" xfId="0" applyNumberFormat="1" applyFont="1" applyBorder="1"/>
    <xf numFmtId="168" fontId="5" fillId="0" borderId="0" xfId="3" applyNumberFormat="1" applyFont="1"/>
    <xf numFmtId="0" fontId="0" fillId="0" borderId="0" xfId="0" quotePrefix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165" fontId="0" fillId="0" borderId="0" xfId="0" applyNumberFormat="1" applyFill="1" applyAlignment="1">
      <alignment horizontal="center"/>
    </xf>
    <xf numFmtId="1" fontId="0" fillId="14" borderId="0" xfId="0" applyNumberForma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1" fontId="0" fillId="14" borderId="4" xfId="0" applyNumberForma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55" fillId="31" borderId="7" xfId="0" applyFont="1" applyFill="1" applyBorder="1" applyAlignment="1">
      <alignment horizontal="center" vertical="top" wrapText="1"/>
    </xf>
    <xf numFmtId="0" fontId="55" fillId="31" borderId="1" xfId="0" applyFont="1" applyFill="1" applyBorder="1" applyAlignment="1">
      <alignment horizontal="center" vertical="top" wrapText="1"/>
    </xf>
    <xf numFmtId="0" fontId="55" fillId="31" borderId="8" xfId="0" applyFont="1" applyFill="1" applyBorder="1" applyAlignment="1">
      <alignment horizontal="center" vertical="top" wrapText="1"/>
    </xf>
    <xf numFmtId="49" fontId="48" fillId="0" borderId="0" xfId="0" applyNumberFormat="1" applyFont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/>
    </xf>
    <xf numFmtId="176" fontId="47" fillId="0" borderId="0" xfId="17" applyNumberFormat="1" applyFont="1" applyBorder="1" applyAlignment="1"/>
    <xf numFmtId="0" fontId="5" fillId="0" borderId="0" xfId="0" quotePrefix="1" applyFont="1" applyAlignment="1">
      <alignment vertical="top" wrapText="1"/>
    </xf>
    <xf numFmtId="0" fontId="5" fillId="0" borderId="4" xfId="0" quotePrefix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/>
    <xf numFmtId="177" fontId="0" fillId="0" borderId="0" xfId="0" applyNumberFormat="1"/>
    <xf numFmtId="0" fontId="1" fillId="0" borderId="0" xfId="0" applyFont="1" applyBorder="1" applyAlignment="1">
      <alignment horizontal="center"/>
    </xf>
    <xf numFmtId="166" fontId="4" fillId="0" borderId="0" xfId="20" applyNumberFormat="1" applyFont="1" applyFill="1" applyBorder="1" applyAlignment="1">
      <alignment horizontal="center"/>
    </xf>
    <xf numFmtId="2" fontId="0" fillId="9" borderId="0" xfId="0" quotePrefix="1" applyNumberFormat="1" applyFill="1" applyAlignment="1">
      <alignment horizontal="left" vertical="top" wrapText="1"/>
    </xf>
    <xf numFmtId="0" fontId="1" fillId="30" borderId="0" xfId="0" quotePrefix="1" applyFont="1" applyFill="1" applyAlignment="1">
      <alignment vertical="top" wrapText="1"/>
    </xf>
    <xf numFmtId="2" fontId="5" fillId="0" borderId="4" xfId="0" applyNumberFormat="1" applyFont="1" applyFill="1" applyBorder="1" applyAlignment="1" applyProtection="1">
      <alignment horizontal="center" vertical="top"/>
      <protection locked="0"/>
    </xf>
    <xf numFmtId="2" fontId="5" fillId="0" borderId="5" xfId="0" applyNumberFormat="1" applyFont="1" applyFill="1" applyBorder="1" applyAlignment="1" applyProtection="1">
      <alignment horizontal="center" vertical="top"/>
      <protection locked="0"/>
    </xf>
    <xf numFmtId="2" fontId="5" fillId="0" borderId="15" xfId="0" applyNumberFormat="1" applyFont="1" applyFill="1" applyBorder="1" applyAlignment="1" applyProtection="1">
      <alignment horizontal="center" vertical="top"/>
      <protection locked="0"/>
    </xf>
    <xf numFmtId="2" fontId="5" fillId="0" borderId="0" xfId="0" applyNumberFormat="1" applyFont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68" fontId="5" fillId="0" borderId="4" xfId="3" applyNumberFormat="1" applyFont="1" applyBorder="1" applyAlignment="1">
      <alignment horizontal="center" vertical="top"/>
    </xf>
    <xf numFmtId="168" fontId="5" fillId="0" borderId="0" xfId="3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68" fontId="5" fillId="0" borderId="4" xfId="3" applyNumberFormat="1" applyFont="1" applyFill="1" applyBorder="1" applyAlignment="1">
      <alignment horizontal="center" vertical="top"/>
    </xf>
    <xf numFmtId="168" fontId="5" fillId="0" borderId="0" xfId="3" applyNumberFormat="1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12" borderId="6" xfId="0" applyNumberFormat="1" applyFont="1" applyFill="1" applyBorder="1" applyAlignment="1">
      <alignment horizontal="center"/>
    </xf>
    <xf numFmtId="1" fontId="5" fillId="12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5" fillId="0" borderId="4" xfId="0" applyNumberFormat="1" applyFont="1" applyBorder="1"/>
    <xf numFmtId="2" fontId="5" fillId="0" borderId="0" xfId="0" applyNumberFormat="1" applyFont="1" applyBorder="1"/>
    <xf numFmtId="2" fontId="5" fillId="0" borderId="5" xfId="0" applyNumberFormat="1" applyFont="1" applyBorder="1"/>
    <xf numFmtId="0" fontId="5" fillId="0" borderId="5" xfId="0" applyFont="1" applyBorder="1"/>
    <xf numFmtId="2" fontId="5" fillId="0" borderId="2" xfId="0" applyNumberFormat="1" applyFont="1" applyBorder="1"/>
    <xf numFmtId="2" fontId="5" fillId="0" borderId="6" xfId="0" applyNumberFormat="1" applyFont="1" applyBorder="1"/>
    <xf numFmtId="2" fontId="5" fillId="0" borderId="12" xfId="0" applyNumberFormat="1" applyFont="1" applyBorder="1"/>
    <xf numFmtId="166" fontId="5" fillId="0" borderId="2" xfId="20" applyNumberFormat="1" applyFont="1" applyBorder="1" applyAlignment="1">
      <alignment horizontal="center"/>
    </xf>
    <xf numFmtId="166" fontId="5" fillId="0" borderId="13" xfId="20" applyNumberFormat="1" applyFont="1" applyBorder="1" applyAlignment="1">
      <alignment horizontal="center"/>
    </xf>
    <xf numFmtId="166" fontId="5" fillId="0" borderId="15" xfId="20" applyNumberFormat="1" applyFont="1" applyBorder="1" applyAlignment="1">
      <alignment horizontal="center"/>
    </xf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166" fontId="5" fillId="0" borderId="9" xfId="20" applyNumberFormat="1" applyFont="1" applyBorder="1" applyAlignment="1">
      <alignment horizontal="center"/>
    </xf>
    <xf numFmtId="166" fontId="5" fillId="0" borderId="25" xfId="20" applyNumberFormat="1" applyFont="1" applyBorder="1" applyAlignment="1">
      <alignment horizontal="center"/>
    </xf>
    <xf numFmtId="1" fontId="5" fillId="0" borderId="2" xfId="0" applyNumberFormat="1" applyFont="1" applyBorder="1"/>
    <xf numFmtId="1" fontId="5" fillId="0" borderId="6" xfId="0" applyNumberFormat="1" applyFont="1" applyBorder="1"/>
    <xf numFmtId="1" fontId="5" fillId="0" borderId="12" xfId="0" applyNumberFormat="1" applyFont="1" applyBorder="1"/>
    <xf numFmtId="1" fontId="5" fillId="0" borderId="7" xfId="0" applyNumberFormat="1" applyFont="1" applyBorder="1"/>
    <xf numFmtId="1" fontId="5" fillId="0" borderId="1" xfId="0" applyNumberFormat="1" applyFont="1" applyBorder="1"/>
    <xf numFmtId="1" fontId="5" fillId="0" borderId="8" xfId="0" applyNumberFormat="1" applyFont="1" applyBorder="1"/>
    <xf numFmtId="1" fontId="5" fillId="0" borderId="14" xfId="0" applyNumberFormat="1" applyFont="1" applyBorder="1"/>
    <xf numFmtId="1" fontId="5" fillId="0" borderId="4" xfId="0" applyNumberFormat="1" applyFont="1" applyBorder="1"/>
    <xf numFmtId="1" fontId="5" fillId="0" borderId="0" xfId="0" applyNumberFormat="1" applyFont="1" applyBorder="1"/>
    <xf numFmtId="1" fontId="5" fillId="0" borderId="5" xfId="0" applyNumberFormat="1" applyFont="1" applyBorder="1"/>
    <xf numFmtId="1" fontId="5" fillId="0" borderId="15" xfId="0" applyNumberFormat="1" applyFont="1" applyBorder="1"/>
    <xf numFmtId="1" fontId="5" fillId="0" borderId="9" xfId="0" applyNumberFormat="1" applyFont="1" applyBorder="1"/>
    <xf numFmtId="1" fontId="5" fillId="0" borderId="10" xfId="0" applyNumberFormat="1" applyFont="1" applyBorder="1"/>
    <xf numFmtId="1" fontId="5" fillId="0" borderId="11" xfId="0" applyNumberFormat="1" applyFont="1" applyBorder="1"/>
    <xf numFmtId="1" fontId="5" fillId="0" borderId="25" xfId="0" applyNumberFormat="1" applyFont="1" applyBorder="1"/>
    <xf numFmtId="168" fontId="5" fillId="0" borderId="0" xfId="3" applyNumberFormat="1" applyFont="1" applyAlignment="1">
      <alignment horizontal="center"/>
    </xf>
    <xf numFmtId="9" fontId="5" fillId="0" borderId="5" xfId="2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9" fontId="5" fillId="0" borderId="11" xfId="2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5" fillId="0" borderId="4" xfId="3" applyNumberFormat="1" applyFont="1" applyBorder="1" applyAlignment="1">
      <alignment horizontal="center"/>
    </xf>
    <xf numFmtId="9" fontId="5" fillId="0" borderId="0" xfId="20" applyFont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9" fontId="5" fillId="0" borderId="10" xfId="2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/>
    <xf numFmtId="9" fontId="5" fillId="0" borderId="0" xfId="20" applyFont="1"/>
    <xf numFmtId="9" fontId="5" fillId="16" borderId="0" xfId="20" applyFont="1" applyFill="1"/>
    <xf numFmtId="0" fontId="5" fillId="25" borderId="0" xfId="0" applyFont="1" applyFill="1"/>
    <xf numFmtId="2" fontId="5" fillId="16" borderId="0" xfId="0" applyNumberFormat="1" applyFont="1" applyFill="1" applyAlignment="1">
      <alignment horizontal="center"/>
    </xf>
    <xf numFmtId="0" fontId="5" fillId="16" borderId="0" xfId="0" applyFont="1" applyFill="1" applyBorder="1"/>
    <xf numFmtId="2" fontId="5" fillId="16" borderId="0" xfId="0" applyNumberFormat="1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0" xfId="0" applyFont="1" applyFill="1" applyBorder="1" applyAlignment="1">
      <alignment horizontal="center"/>
    </xf>
    <xf numFmtId="168" fontId="5" fillId="16" borderId="0" xfId="3" applyNumberFormat="1" applyFont="1" applyFill="1" applyBorder="1" applyAlignment="1"/>
    <xf numFmtId="0" fontId="5" fillId="16" borderId="0" xfId="0" applyFont="1" applyFill="1" applyAlignment="1"/>
    <xf numFmtId="165" fontId="5" fillId="16" borderId="0" xfId="0" applyNumberFormat="1" applyFont="1" applyFill="1" applyAlignment="1">
      <alignment horizontal="center"/>
    </xf>
    <xf numFmtId="165" fontId="5" fillId="32" borderId="0" xfId="0" applyNumberFormat="1" applyFont="1" applyFill="1" applyAlignment="1">
      <alignment horizontal="center"/>
    </xf>
    <xf numFmtId="0" fontId="5" fillId="32" borderId="0" xfId="0" applyFont="1" applyFill="1"/>
    <xf numFmtId="165" fontId="5" fillId="32" borderId="0" xfId="0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41" fillId="17" borderId="0" xfId="0" applyFont="1" applyFill="1" applyBorder="1"/>
    <xf numFmtId="0" fontId="0" fillId="17" borderId="0" xfId="0" applyFill="1" applyBorder="1" applyAlignment="1">
      <alignment horizontal="center"/>
    </xf>
    <xf numFmtId="0" fontId="0" fillId="17" borderId="0" xfId="0" applyFill="1" applyAlignment="1">
      <alignment horizontal="center"/>
    </xf>
    <xf numFmtId="165" fontId="5" fillId="0" borderId="0" xfId="0" applyNumberFormat="1" applyFont="1"/>
    <xf numFmtId="0" fontId="56" fillId="0" borderId="10" xfId="0" applyFont="1" applyBorder="1" applyAlignment="1">
      <alignment vertical="top" wrapText="1"/>
    </xf>
    <xf numFmtId="166" fontId="5" fillId="0" borderId="0" xfId="20" applyNumberFormat="1" applyFont="1" applyAlignment="1">
      <alignment horizontal="center"/>
    </xf>
    <xf numFmtId="1" fontId="5" fillId="11" borderId="0" xfId="0" applyNumberFormat="1" applyFont="1" applyFill="1" applyAlignment="1">
      <alignment horizontal="center"/>
    </xf>
    <xf numFmtId="1" fontId="5" fillId="11" borderId="5" xfId="0" applyNumberFormat="1" applyFont="1" applyFill="1" applyBorder="1" applyAlignment="1">
      <alignment horizontal="center"/>
    </xf>
    <xf numFmtId="0" fontId="5" fillId="11" borderId="0" xfId="0" applyFont="1" applyFill="1"/>
    <xf numFmtId="0" fontId="5" fillId="11" borderId="5" xfId="0" applyFont="1" applyFill="1" applyBorder="1"/>
    <xf numFmtId="1" fontId="5" fillId="0" borderId="0" xfId="0" applyNumberFormat="1" applyFont="1" applyFill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11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0" fontId="5" fillId="11" borderId="4" xfId="0" applyFont="1" applyFill="1" applyBorder="1"/>
    <xf numFmtId="166" fontId="5" fillId="10" borderId="0" xfId="20" applyNumberFormat="1" applyFont="1" applyFill="1" applyAlignment="1">
      <alignment horizontal="center"/>
    </xf>
    <xf numFmtId="166" fontId="5" fillId="10" borderId="5" xfId="20" applyNumberFormat="1" applyFont="1" applyFill="1" applyBorder="1" applyAlignment="1">
      <alignment horizontal="center"/>
    </xf>
    <xf numFmtId="2" fontId="5" fillId="0" borderId="0" xfId="20" applyNumberFormat="1" applyFont="1" applyAlignment="1">
      <alignment horizontal="center"/>
    </xf>
    <xf numFmtId="166" fontId="5" fillId="16" borderId="0" xfId="20" applyNumberFormat="1" applyFont="1" applyFill="1" applyBorder="1" applyAlignment="1">
      <alignment horizontal="center"/>
    </xf>
    <xf numFmtId="166" fontId="5" fillId="16" borderId="5" xfId="20" applyNumberFormat="1" applyFont="1" applyFill="1" applyBorder="1" applyAlignment="1">
      <alignment horizontal="center"/>
    </xf>
    <xf numFmtId="166" fontId="5" fillId="16" borderId="10" xfId="20" applyNumberFormat="1" applyFont="1" applyFill="1" applyBorder="1" applyAlignment="1">
      <alignment horizontal="center"/>
    </xf>
    <xf numFmtId="166" fontId="5" fillId="16" borderId="11" xfId="20" applyNumberFormat="1" applyFont="1" applyFill="1" applyBorder="1" applyAlignment="1">
      <alignment horizontal="center"/>
    </xf>
    <xf numFmtId="166" fontId="5" fillId="10" borderId="15" xfId="2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0" xfId="20" quotePrefix="1" applyNumberFormat="1" applyFont="1" applyAlignment="1">
      <alignment horizontal="center"/>
    </xf>
    <xf numFmtId="0" fontId="5" fillId="0" borderId="0" xfId="20" applyNumberFormat="1" applyFont="1" applyAlignment="1">
      <alignment horizontal="center"/>
    </xf>
    <xf numFmtId="0" fontId="5" fillId="0" borderId="4" xfId="20" quotePrefix="1" applyNumberFormat="1" applyFont="1" applyBorder="1" applyAlignment="1">
      <alignment horizontal="center"/>
    </xf>
    <xf numFmtId="0" fontId="5" fillId="0" borderId="4" xfId="20" applyNumberFormat="1" applyFont="1" applyBorder="1" applyAlignment="1">
      <alignment horizontal="center"/>
    </xf>
    <xf numFmtId="0" fontId="5" fillId="0" borderId="0" xfId="20" applyNumberFormat="1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0" xfId="0" quotePrefix="1" applyFont="1" applyAlignment="1">
      <alignment horizontal="center"/>
    </xf>
    <xf numFmtId="9" fontId="5" fillId="0" borderId="0" xfId="20" applyFont="1" applyAlignment="1">
      <alignment horizontal="center"/>
    </xf>
    <xf numFmtId="0" fontId="5" fillId="0" borderId="4" xfId="0" quotePrefix="1" applyFont="1" applyBorder="1" applyAlignment="1">
      <alignment horizontal="center"/>
    </xf>
    <xf numFmtId="9" fontId="5" fillId="0" borderId="0" xfId="20" quotePrefix="1" applyFont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20" applyFont="1" applyBorder="1" applyAlignment="1">
      <alignment horizontal="center"/>
    </xf>
    <xf numFmtId="0" fontId="1" fillId="17" borderId="0" xfId="0" applyFont="1" applyFill="1" applyAlignment="1">
      <alignment vertical="top" wrapText="1"/>
    </xf>
    <xf numFmtId="0" fontId="5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0" fontId="1" fillId="17" borderId="0" xfId="0" applyFont="1" applyFill="1" applyAlignment="1">
      <alignment horizontal="center"/>
    </xf>
    <xf numFmtId="0" fontId="1" fillId="32" borderId="4" xfId="0" applyFont="1" applyFill="1" applyBorder="1" applyAlignment="1">
      <alignment horizontal="center"/>
    </xf>
    <xf numFmtId="0" fontId="1" fillId="32" borderId="0" xfId="0" applyFont="1" applyFill="1" applyBorder="1" applyAlignment="1">
      <alignment horizontal="center"/>
    </xf>
    <xf numFmtId="14" fontId="0" fillId="0" borderId="0" xfId="0" applyNumberFormat="1"/>
    <xf numFmtId="0" fontId="1" fillId="0" borderId="0" xfId="0" quotePrefix="1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3" borderId="0" xfId="14" applyFill="1" applyAlignment="1" applyProtection="1">
      <alignment vertical="center"/>
    </xf>
    <xf numFmtId="0" fontId="36" fillId="3" borderId="0" xfId="14" applyFont="1" applyFill="1" applyAlignment="1" applyProtection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6" fillId="4" borderId="9" xfId="14" applyFill="1" applyBorder="1" applyAlignment="1" applyProtection="1"/>
    <xf numFmtId="0" fontId="0" fillId="0" borderId="10" xfId="0" applyBorder="1" applyAlignment="1"/>
    <xf numFmtId="0" fontId="0" fillId="0" borderId="0" xfId="0" applyBorder="1" applyAlignment="1"/>
    <xf numFmtId="0" fontId="33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33" fillId="0" borderId="2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8" fillId="3" borderId="0" xfId="14" applyFont="1" applyFill="1" applyAlignment="1" applyProtection="1">
      <alignment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6" fillId="3" borderId="0" xfId="14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quotePrefix="1" applyFont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1" fillId="17" borderId="0" xfId="0" applyFont="1" applyFill="1" applyAlignment="1">
      <alignment horizontal="center"/>
    </xf>
    <xf numFmtId="0" fontId="1" fillId="32" borderId="4" xfId="0" applyFont="1" applyFill="1" applyBorder="1" applyAlignment="1">
      <alignment horizontal="center"/>
    </xf>
    <xf numFmtId="0" fontId="1" fillId="32" borderId="0" xfId="0" applyFont="1" applyFill="1" applyBorder="1" applyAlignment="1">
      <alignment horizontal="center"/>
    </xf>
    <xf numFmtId="0" fontId="0" fillId="25" borderId="0" xfId="0" quotePrefix="1" applyFill="1" applyAlignment="1">
      <alignment horizontal="center"/>
    </xf>
    <xf numFmtId="0" fontId="0" fillId="3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1" fillId="25" borderId="2" xfId="0" applyFont="1" applyFill="1" applyBorder="1" applyAlignment="1">
      <alignment horizontal="center"/>
    </xf>
    <xf numFmtId="0" fontId="0" fillId="25" borderId="6" xfId="0" quotePrefix="1" applyFill="1" applyBorder="1" applyAlignment="1">
      <alignment horizontal="center"/>
    </xf>
    <xf numFmtId="0" fontId="0" fillId="25" borderId="12" xfId="0" quotePrefix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55" fillId="31" borderId="7" xfId="0" applyFont="1" applyFill="1" applyBorder="1" applyAlignment="1">
      <alignment horizontal="center" vertical="center" wrapText="1"/>
    </xf>
    <xf numFmtId="0" fontId="55" fillId="31" borderId="1" xfId="0" applyFont="1" applyFill="1" applyBorder="1" applyAlignment="1">
      <alignment horizontal="center" vertical="center" wrapText="1"/>
    </xf>
    <xf numFmtId="0" fontId="55" fillId="31" borderId="8" xfId="0" applyFont="1" applyFill="1" applyBorder="1" applyAlignment="1">
      <alignment horizontal="center" vertical="center" wrapText="1"/>
    </xf>
    <xf numFmtId="0" fontId="6" fillId="0" borderId="6" xfId="14" applyBorder="1" applyAlignment="1" applyProtection="1">
      <alignment vertical="center"/>
    </xf>
    <xf numFmtId="0" fontId="0" fillId="0" borderId="6" xfId="0" applyBorder="1" applyAlignment="1">
      <alignment vertical="center"/>
    </xf>
    <xf numFmtId="17" fontId="25" fillId="3" borderId="0" xfId="0" applyNumberFormat="1" applyFont="1" applyFill="1" applyAlignment="1">
      <alignment vertical="center"/>
    </xf>
    <xf numFmtId="17" fontId="0" fillId="0" borderId="0" xfId="0" applyNumberFormat="1"/>
    <xf numFmtId="17" fontId="0" fillId="0" borderId="0" xfId="0" applyNumberFormat="1" applyAlignment="1">
      <alignment vertical="top" wrapText="1"/>
    </xf>
    <xf numFmtId="17" fontId="5" fillId="3" borderId="0" xfId="0" applyNumberFormat="1" applyFont="1" applyFill="1"/>
    <xf numFmtId="17" fontId="5" fillId="0" borderId="0" xfId="0" applyNumberFormat="1" applyFont="1"/>
  </cellXfs>
  <cellStyles count="27">
    <cellStyle name="Changed" xfId="1"/>
    <cellStyle name="ColHeading" xfId="2"/>
    <cellStyle name="Comma" xfId="3" builtinId="3"/>
    <cellStyle name="Comma0" xfId="4"/>
    <cellStyle name="Comma2" xfId="5"/>
    <cellStyle name="Currency0" xfId="6"/>
    <cellStyle name="Currency2" xfId="7"/>
    <cellStyle name="Date" xfId="8"/>
    <cellStyle name="Fixed" xfId="9"/>
    <cellStyle name="Guesses" xfId="10"/>
    <cellStyle name="Heading" xfId="11"/>
    <cellStyle name="Heading 1" xfId="12" builtinId="16" customBuiltin="1"/>
    <cellStyle name="Heading 2" xfId="13" builtinId="17" customBuiltin="1"/>
    <cellStyle name="Hyperlink" xfId="14" builtinId="8"/>
    <cellStyle name="N+(X)" xfId="15"/>
    <cellStyle name="Normal" xfId="0" builtinId="0"/>
    <cellStyle name="Normal 2" xfId="16"/>
    <cellStyle name="Normal_Migration PLT new table templates" xfId="17"/>
    <cellStyle name="Normal_Table7_1" xfId="18"/>
    <cellStyle name="Normal_Table8_1" xfId="19"/>
    <cellStyle name="Percent" xfId="20" builtinId="5"/>
    <cellStyle name="Percent2" xfId="21"/>
    <cellStyle name="Style 1" xfId="22"/>
    <cellStyle name="Sub Total" xfId="23"/>
    <cellStyle name="Table Heading" xfId="24"/>
    <cellStyle name="Total" xfId="25" builtinId="25" customBuiltin="1"/>
    <cellStyle name="Year" xf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2222"/>
      <rgbColor rgb="00E17B23"/>
      <rgbColor rgb="009BD5E9"/>
      <rgbColor rgb="0045B6DE"/>
      <rgbColor rgb="00434646"/>
      <rgbColor rgb="000093D3"/>
      <rgbColor rgb="00BDC1C1"/>
      <rgbColor rgb="00B3D14C"/>
      <rgbColor rgb="0066B134"/>
      <rgbColor rgb="00CCCC00"/>
      <rgbColor rgb="0000DE6F"/>
      <rgbColor rgb="0000B45A"/>
      <rgbColor rgb="0029A363"/>
      <rgbColor rgb="00005E5C"/>
      <rgbColor rgb="0081982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1.1 : Fleet composition </a:t>
            </a:r>
          </a:p>
        </c:rich>
      </c:tx>
      <c:layout>
        <c:manualLayout>
          <c:xMode val="edge"/>
          <c:yMode val="edge"/>
          <c:x val="0.27786768033306192"/>
          <c:y val="4.11632174296797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922162698412688"/>
          <c:y val="9.7970370370370527E-2"/>
          <c:w val="0.73893968253971098"/>
          <c:h val="0.72949953703703763"/>
        </c:manualLayout>
      </c:layout>
      <c:barChart>
        <c:barDir val="col"/>
        <c:grouping val="stacked"/>
        <c:ser>
          <c:idx val="1"/>
          <c:order val="0"/>
          <c:tx>
            <c:strRef>
              <c:f>'1.1, 1.2'!$B$2</c:f>
              <c:strCache>
                <c:ptCount val="1"/>
                <c:pt idx="0">
                  <c:v> Light passenger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'1.1, 1.2'!$A$4:$A$17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'1.1, 1.2'!$B$4:$B$17</c:f>
              <c:numCache>
                <c:formatCode>General</c:formatCode>
                <c:ptCount val="14"/>
                <c:pt idx="0">
                  <c:v>2224279</c:v>
                </c:pt>
                <c:pt idx="1">
                  <c:v>2302498</c:v>
                </c:pt>
                <c:pt idx="2">
                  <c:v>2405360</c:v>
                </c:pt>
                <c:pt idx="3">
                  <c:v>2501686</c:v>
                </c:pt>
                <c:pt idx="4">
                  <c:v>2591042</c:v>
                </c:pt>
                <c:pt idx="5">
                  <c:v>2645215</c:v>
                </c:pt>
                <c:pt idx="6">
                  <c:v>2693169</c:v>
                </c:pt>
                <c:pt idx="7">
                  <c:v>2707431</c:v>
                </c:pt>
                <c:pt idx="8">
                  <c:v>2698590</c:v>
                </c:pt>
                <c:pt idx="9">
                  <c:v>2718375</c:v>
                </c:pt>
                <c:pt idx="10">
                  <c:v>2710849</c:v>
                </c:pt>
                <c:pt idx="11">
                  <c:v>2746118</c:v>
                </c:pt>
                <c:pt idx="12">
                  <c:v>2804326</c:v>
                </c:pt>
                <c:pt idx="13">
                  <c:v>2880427</c:v>
                </c:pt>
              </c:numCache>
            </c:numRef>
          </c:val>
        </c:ser>
        <c:ser>
          <c:idx val="2"/>
          <c:order val="1"/>
          <c:tx>
            <c:strRef>
              <c:f>'1.1, 1.2'!$C$2</c:f>
              <c:strCache>
                <c:ptCount val="1"/>
                <c:pt idx="0">
                  <c:v>Light commercial</c:v>
                </c:pt>
              </c:strCache>
            </c:strRef>
          </c:tx>
          <c:spPr>
            <a:solidFill>
              <a:srgbClr val="222222"/>
            </a:solidFill>
            <a:ln w="25400">
              <a:noFill/>
            </a:ln>
          </c:spPr>
          <c:cat>
            <c:numRef>
              <c:f>'1.1, 1.2'!$A$4:$A$12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'1.1, 1.2'!$C$4:$C$17</c:f>
              <c:numCache>
                <c:formatCode>General</c:formatCode>
                <c:ptCount val="14"/>
                <c:pt idx="0">
                  <c:v>352322</c:v>
                </c:pt>
                <c:pt idx="1">
                  <c:v>357763</c:v>
                </c:pt>
                <c:pt idx="2">
                  <c:v>366449</c:v>
                </c:pt>
                <c:pt idx="3">
                  <c:v>378188</c:v>
                </c:pt>
                <c:pt idx="4">
                  <c:v>390852</c:v>
                </c:pt>
                <c:pt idx="5">
                  <c:v>400525</c:v>
                </c:pt>
                <c:pt idx="6">
                  <c:v>411877</c:v>
                </c:pt>
                <c:pt idx="7">
                  <c:v>418570</c:v>
                </c:pt>
                <c:pt idx="8">
                  <c:v>418105</c:v>
                </c:pt>
                <c:pt idx="9">
                  <c:v>420387</c:v>
                </c:pt>
                <c:pt idx="10">
                  <c:v>422543</c:v>
                </c:pt>
                <c:pt idx="11">
                  <c:v>431862</c:v>
                </c:pt>
                <c:pt idx="12">
                  <c:v>450613</c:v>
                </c:pt>
                <c:pt idx="13">
                  <c:v>474146</c:v>
                </c:pt>
              </c:numCache>
            </c:numRef>
          </c:val>
        </c:ser>
        <c:ser>
          <c:idx val="3"/>
          <c:order val="2"/>
          <c:tx>
            <c:strRef>
              <c:f>'1.1, 1.2'!$D$2</c:f>
              <c:strCache>
                <c:ptCount val="1"/>
                <c:pt idx="0">
                  <c:v>MCycle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'1.1, 1.2'!$A$4:$A$10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'1.1, 1.2'!$D$4:$D$17</c:f>
              <c:numCache>
                <c:formatCode>General</c:formatCode>
                <c:ptCount val="14"/>
                <c:pt idx="0">
                  <c:v>81942</c:v>
                </c:pt>
                <c:pt idx="1">
                  <c:v>83073</c:v>
                </c:pt>
                <c:pt idx="2">
                  <c:v>85856</c:v>
                </c:pt>
                <c:pt idx="3">
                  <c:v>90670</c:v>
                </c:pt>
                <c:pt idx="4">
                  <c:v>99461</c:v>
                </c:pt>
                <c:pt idx="5">
                  <c:v>109880</c:v>
                </c:pt>
                <c:pt idx="6">
                  <c:v>121432</c:v>
                </c:pt>
                <c:pt idx="7">
                  <c:v>135103</c:v>
                </c:pt>
                <c:pt idx="8">
                  <c:v>139801</c:v>
                </c:pt>
                <c:pt idx="9">
                  <c:v>141551</c:v>
                </c:pt>
                <c:pt idx="10">
                  <c:v>141980</c:v>
                </c:pt>
                <c:pt idx="11">
                  <c:v>144168</c:v>
                </c:pt>
                <c:pt idx="12">
                  <c:v>147954</c:v>
                </c:pt>
                <c:pt idx="13">
                  <c:v>151606</c:v>
                </c:pt>
              </c:numCache>
            </c:numRef>
          </c:val>
        </c:ser>
        <c:ser>
          <c:idx val="4"/>
          <c:order val="3"/>
          <c:tx>
            <c:strRef>
              <c:f>'1.1, 1.2'!$E$2</c:f>
              <c:strCache>
                <c:ptCount val="1"/>
                <c:pt idx="0">
                  <c:v>Trucks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'1.1, 1.2'!$A$4:$A$10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'1.1, 1.2'!$E$4:$E$17</c:f>
              <c:numCache>
                <c:formatCode>General</c:formatCode>
                <c:ptCount val="14"/>
                <c:pt idx="0">
                  <c:v>98197</c:v>
                </c:pt>
                <c:pt idx="1">
                  <c:v>101874</c:v>
                </c:pt>
                <c:pt idx="2">
                  <c:v>106957</c:v>
                </c:pt>
                <c:pt idx="3">
                  <c:v>113739</c:v>
                </c:pt>
                <c:pt idx="4">
                  <c:v>119837</c:v>
                </c:pt>
                <c:pt idx="5">
                  <c:v>124404</c:v>
                </c:pt>
                <c:pt idx="6">
                  <c:v>128807</c:v>
                </c:pt>
                <c:pt idx="7">
                  <c:v>132018</c:v>
                </c:pt>
                <c:pt idx="8">
                  <c:v>130891</c:v>
                </c:pt>
                <c:pt idx="9">
                  <c:v>129226</c:v>
                </c:pt>
                <c:pt idx="10">
                  <c:v>127776</c:v>
                </c:pt>
                <c:pt idx="11">
                  <c:v>127473</c:v>
                </c:pt>
                <c:pt idx="12">
                  <c:v>129284</c:v>
                </c:pt>
                <c:pt idx="13">
                  <c:v>132316</c:v>
                </c:pt>
              </c:numCache>
            </c:numRef>
          </c:val>
        </c:ser>
        <c:ser>
          <c:idx val="5"/>
          <c:order val="4"/>
          <c:tx>
            <c:strRef>
              <c:f>'1.1, 1.2'!$F$2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rgbClr val="8A8A8A"/>
            </a:solidFill>
            <a:ln w="25400">
              <a:noFill/>
            </a:ln>
          </c:spPr>
          <c:cat>
            <c:numRef>
              <c:f>'1.1, 1.2'!$A$4:$A$10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'1.1, 1.2'!$F$4:$F$17</c:f>
              <c:numCache>
                <c:formatCode>General</c:formatCode>
                <c:ptCount val="14"/>
                <c:pt idx="0">
                  <c:v>5201</c:v>
                </c:pt>
                <c:pt idx="1">
                  <c:v>5685</c:v>
                </c:pt>
                <c:pt idx="2">
                  <c:v>6145</c:v>
                </c:pt>
                <c:pt idx="3">
                  <c:v>6643</c:v>
                </c:pt>
                <c:pt idx="4">
                  <c:v>7044</c:v>
                </c:pt>
                <c:pt idx="5">
                  <c:v>7366</c:v>
                </c:pt>
                <c:pt idx="6">
                  <c:v>7889</c:v>
                </c:pt>
                <c:pt idx="7">
                  <c:v>8513</c:v>
                </c:pt>
                <c:pt idx="8">
                  <c:v>8825</c:v>
                </c:pt>
                <c:pt idx="9">
                  <c:v>8954</c:v>
                </c:pt>
                <c:pt idx="10">
                  <c:v>9054</c:v>
                </c:pt>
                <c:pt idx="11">
                  <c:v>9178</c:v>
                </c:pt>
                <c:pt idx="12">
                  <c:v>9404</c:v>
                </c:pt>
                <c:pt idx="13">
                  <c:v>9644</c:v>
                </c:pt>
              </c:numCache>
            </c:numRef>
          </c:val>
        </c:ser>
        <c:overlap val="100"/>
        <c:axId val="96892032"/>
        <c:axId val="96893568"/>
      </c:barChart>
      <c:catAx>
        <c:axId val="9689203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3568"/>
        <c:crosses val="autoZero"/>
        <c:auto val="1"/>
        <c:lblAlgn val="ctr"/>
        <c:lblOffset val="100"/>
        <c:tickLblSkip val="2"/>
        <c:tickMarkSkip val="1"/>
      </c:catAx>
      <c:valAx>
        <c:axId val="96893568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4.285803797071787E-4"/>
              <c:y val="0.378110700764174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2032"/>
        <c:crosses val="autoZero"/>
        <c:crossBetween val="between"/>
        <c:majorUnit val="100000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5.4298822726734766E-2"/>
          <c:y val="0.9379662276728683"/>
          <c:w val="0.88537076101561551"/>
          <c:h val="5.459038859080668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43464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1.2 : Fleet composition relative to Jan 2000</a:t>
            </a:r>
          </a:p>
        </c:rich>
      </c:tx>
      <c:layout>
        <c:manualLayout>
          <c:xMode val="edge"/>
          <c:yMode val="edge"/>
          <c:x val="0.16181429575944922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88305555555552"/>
          <c:y val="0.13012527233115467"/>
          <c:w val="0.78655305555555555"/>
          <c:h val="0.661374074074082"/>
        </c:manualLayout>
      </c:layout>
      <c:lineChart>
        <c:grouping val="standard"/>
        <c:ser>
          <c:idx val="1"/>
          <c:order val="0"/>
          <c:tx>
            <c:strRef>
              <c:f>'1.1, 1.2'!$J$2</c:f>
              <c:strCache>
                <c:ptCount val="1"/>
                <c:pt idx="0">
                  <c:v> Light passenger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'1.1, 1.2'!$A$3:$A$17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'1.1, 1.2'!$J$3:$J$17</c:f>
              <c:numCache>
                <c:formatCode>0.00</c:formatCode>
                <c:ptCount val="15"/>
                <c:pt idx="0">
                  <c:v>1</c:v>
                </c:pt>
                <c:pt idx="1">
                  <c:v>1.0282193234758699</c:v>
                </c:pt>
                <c:pt idx="2">
                  <c:v>1.0643776863714236</c:v>
                </c:pt>
                <c:pt idx="3">
                  <c:v>1.1119277895965023</c:v>
                </c:pt>
                <c:pt idx="4">
                  <c:v>1.1564564906061943</c:v>
                </c:pt>
                <c:pt idx="5">
                  <c:v>1.1977631638555977</c:v>
                </c:pt>
                <c:pt idx="6">
                  <c:v>1.2228057621135762</c:v>
                </c:pt>
                <c:pt idx="7">
                  <c:v>1.2449734980126976</c:v>
                </c:pt>
                <c:pt idx="8">
                  <c:v>1.2515664047440083</c:v>
                </c:pt>
                <c:pt idx="9">
                  <c:v>1.2474794682406065</c:v>
                </c:pt>
                <c:pt idx="10">
                  <c:v>1.2566254968255861</c:v>
                </c:pt>
                <c:pt idx="11">
                  <c:v>1.2531464464778197</c:v>
                </c:pt>
                <c:pt idx="12">
                  <c:v>1.2694502767615523</c:v>
                </c:pt>
                <c:pt idx="13">
                  <c:v>1.2963581378621083</c:v>
                </c:pt>
                <c:pt idx="14">
                  <c:v>1.3315374111168741</c:v>
                </c:pt>
              </c:numCache>
            </c:numRef>
          </c:val>
        </c:ser>
        <c:ser>
          <c:idx val="2"/>
          <c:order val="1"/>
          <c:tx>
            <c:strRef>
              <c:f>'1.1, 1.2'!$K$2</c:f>
              <c:strCache>
                <c:ptCount val="1"/>
                <c:pt idx="0">
                  <c:v>Light commercial</c:v>
                </c:pt>
              </c:strCache>
            </c:strRef>
          </c:tx>
          <c:spPr>
            <a:ln w="25400">
              <a:solidFill>
                <a:srgbClr val="222222"/>
              </a:solidFill>
              <a:prstDash val="solid"/>
            </a:ln>
          </c:spPr>
          <c:marker>
            <c:symbol val="none"/>
          </c:marker>
          <c:cat>
            <c:numRef>
              <c:f>'1.1, 1.2'!$A$3:$A$15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'1.1, 1.2'!$K$3:$K$17</c:f>
              <c:numCache>
                <c:formatCode>0.00</c:formatCode>
                <c:ptCount val="15"/>
                <c:pt idx="0">
                  <c:v>1</c:v>
                </c:pt>
                <c:pt idx="1">
                  <c:v>1.0043586958690738</c:v>
                </c:pt>
                <c:pt idx="2">
                  <c:v>1.0198692676307679</c:v>
                </c:pt>
                <c:pt idx="3">
                  <c:v>1.0446303090426547</c:v>
                </c:pt>
                <c:pt idx="4">
                  <c:v>1.078094488772581</c:v>
                </c:pt>
                <c:pt idx="5">
                  <c:v>1.1141955512225159</c:v>
                </c:pt>
                <c:pt idx="6">
                  <c:v>1.1417702177637523</c:v>
                </c:pt>
                <c:pt idx="7">
                  <c:v>1.1741311827773073</c:v>
                </c:pt>
                <c:pt idx="8">
                  <c:v>1.1932108109340835</c:v>
                </c:pt>
                <c:pt idx="9">
                  <c:v>1.1918852428640252</c:v>
                </c:pt>
                <c:pt idx="10">
                  <c:v>1.1983905038013871</c:v>
                </c:pt>
                <c:pt idx="11">
                  <c:v>1.2045365785520235</c:v>
                </c:pt>
                <c:pt idx="12">
                  <c:v>1.2311021029496028</c:v>
                </c:pt>
                <c:pt idx="13">
                  <c:v>1.2845552790392054</c:v>
                </c:pt>
                <c:pt idx="14">
                  <c:v>1.3516404261202475</c:v>
                </c:pt>
              </c:numCache>
            </c:numRef>
          </c:val>
        </c:ser>
        <c:ser>
          <c:idx val="3"/>
          <c:order val="2"/>
          <c:tx>
            <c:strRef>
              <c:f>'1.1, 1.2'!$L$2</c:f>
              <c:strCache>
                <c:ptCount val="1"/>
                <c:pt idx="0">
                  <c:v>MCycle</c:v>
                </c:pt>
              </c:strCache>
            </c:strRef>
          </c:tx>
          <c:spPr>
            <a:ln w="25400">
              <a:solidFill>
                <a:srgbClr val="6BB5D9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1.2'!$L$3:$L$17</c:f>
              <c:numCache>
                <c:formatCode>0.00</c:formatCode>
                <c:ptCount val="15"/>
                <c:pt idx="0">
                  <c:v>1</c:v>
                </c:pt>
                <c:pt idx="1">
                  <c:v>0.99423662593882334</c:v>
                </c:pt>
                <c:pt idx="2">
                  <c:v>1.007959522913962</c:v>
                </c:pt>
                <c:pt idx="3">
                  <c:v>1.0417268282029193</c:v>
                </c:pt>
                <c:pt idx="4">
                  <c:v>1.1001371076355606</c:v>
                </c:pt>
                <c:pt idx="5">
                  <c:v>1.2068019947340962</c:v>
                </c:pt>
                <c:pt idx="6">
                  <c:v>1.3332200880886225</c:v>
                </c:pt>
                <c:pt idx="7">
                  <c:v>1.4733853452564398</c:v>
                </c:pt>
                <c:pt idx="8">
                  <c:v>1.6392613174466433</c:v>
                </c:pt>
                <c:pt idx="9">
                  <c:v>1.6962641202664499</c:v>
                </c:pt>
                <c:pt idx="10">
                  <c:v>1.7174976036497325</c:v>
                </c:pt>
                <c:pt idx="11">
                  <c:v>1.7227028404334057</c:v>
                </c:pt>
                <c:pt idx="12">
                  <c:v>1.7492507613720469</c:v>
                </c:pt>
                <c:pt idx="13">
                  <c:v>1.7951878859943944</c:v>
                </c:pt>
                <c:pt idx="14">
                  <c:v>1.8394991324605361</c:v>
                </c:pt>
              </c:numCache>
            </c:numRef>
          </c:val>
        </c:ser>
        <c:ser>
          <c:idx val="4"/>
          <c:order val="3"/>
          <c:tx>
            <c:strRef>
              <c:f>'1.1, 1.2'!$M$2</c:f>
              <c:strCache>
                <c:ptCount val="1"/>
                <c:pt idx="0">
                  <c:v>Trucks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1.2'!$M$3:$M$17</c:f>
              <c:numCache>
                <c:formatCode>0.00</c:formatCode>
                <c:ptCount val="15"/>
                <c:pt idx="0">
                  <c:v>1</c:v>
                </c:pt>
                <c:pt idx="1">
                  <c:v>1.0198788986633154</c:v>
                </c:pt>
                <c:pt idx="2">
                  <c:v>1.0580684025217328</c:v>
                </c:pt>
                <c:pt idx="3">
                  <c:v>1.1108606919186148</c:v>
                </c:pt>
                <c:pt idx="4">
                  <c:v>1.1812988793452635</c:v>
                </c:pt>
                <c:pt idx="5">
                  <c:v>1.2446330089423885</c:v>
                </c:pt>
                <c:pt idx="6">
                  <c:v>1.292066096818753</c:v>
                </c:pt>
                <c:pt idx="7">
                  <c:v>1.3377958725839452</c:v>
                </c:pt>
                <c:pt idx="8">
                  <c:v>1.3711454773947633</c:v>
                </c:pt>
                <c:pt idx="9">
                  <c:v>1.3594403996551832</c:v>
                </c:pt>
                <c:pt idx="10">
                  <c:v>1.3421476273070012</c:v>
                </c:pt>
                <c:pt idx="11">
                  <c:v>1.3270878555923684</c:v>
                </c:pt>
                <c:pt idx="12">
                  <c:v>1.3239408826064829</c:v>
                </c:pt>
                <c:pt idx="13">
                  <c:v>1.3427500181755865</c:v>
                </c:pt>
                <c:pt idx="14">
                  <c:v>1.374240520133357</c:v>
                </c:pt>
              </c:numCache>
            </c:numRef>
          </c:val>
        </c:ser>
        <c:ser>
          <c:idx val="5"/>
          <c:order val="4"/>
          <c:tx>
            <c:strRef>
              <c:f>'1.1, 1.2'!$N$2</c:f>
              <c:strCache>
                <c:ptCount val="1"/>
                <c:pt idx="0">
                  <c:v>Bus</c:v>
                </c:pt>
              </c:strCache>
            </c:strRef>
          </c:tx>
          <c:spPr>
            <a:ln w="25400">
              <a:solidFill>
                <a:srgbClr val="8A8A8A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1.2'!$N$3:$N$17</c:f>
              <c:numCache>
                <c:formatCode>0.00</c:formatCode>
                <c:ptCount val="15"/>
                <c:pt idx="0">
                  <c:v>1</c:v>
                </c:pt>
                <c:pt idx="1">
                  <c:v>1.0673096655037964</c:v>
                </c:pt>
                <c:pt idx="2">
                  <c:v>1.1666324646008619</c:v>
                </c:pt>
                <c:pt idx="3">
                  <c:v>1.2610301662220398</c:v>
                </c:pt>
                <c:pt idx="4">
                  <c:v>1.3632259388467063</c:v>
                </c:pt>
                <c:pt idx="5">
                  <c:v>1.445516109172994</c:v>
                </c:pt>
                <c:pt idx="6">
                  <c:v>1.5115945003078186</c:v>
                </c:pt>
                <c:pt idx="7">
                  <c:v>1.6189205828032014</c:v>
                </c:pt>
                <c:pt idx="8">
                  <c:v>1.7469731171762775</c:v>
                </c:pt>
                <c:pt idx="9">
                  <c:v>1.8109993843628156</c:v>
                </c:pt>
                <c:pt idx="10">
                  <c:v>1.837471783295711</c:v>
                </c:pt>
                <c:pt idx="11">
                  <c:v>1.8579930227785759</c:v>
                </c:pt>
                <c:pt idx="12">
                  <c:v>1.8834393597373282</c:v>
                </c:pt>
                <c:pt idx="13">
                  <c:v>1.9298173609686025</c:v>
                </c:pt>
                <c:pt idx="14">
                  <c:v>1.9790683357274779</c:v>
                </c:pt>
              </c:numCache>
            </c:numRef>
          </c:val>
        </c:ser>
        <c:marker val="1"/>
        <c:axId val="100565376"/>
        <c:axId val="100566912"/>
      </c:lineChart>
      <c:catAx>
        <c:axId val="10056537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66912"/>
        <c:crosses val="autoZero"/>
        <c:auto val="1"/>
        <c:lblAlgn val="ctr"/>
        <c:lblOffset val="100"/>
        <c:tickLblSkip val="2"/>
        <c:tickMarkSkip val="1"/>
      </c:catAx>
      <c:valAx>
        <c:axId val="100566912"/>
        <c:scaling>
          <c:orientation val="minMax"/>
          <c:min val="0.8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1.1128887403663405E-2"/>
              <c:y val="0.28245232620258748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65376"/>
        <c:crosses val="autoZero"/>
        <c:crossBetween val="midCat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553555142477227E-2"/>
          <c:y val="0.87765916428588042"/>
          <c:w val="0.9324438689195681"/>
          <c:h val="0.1148802638608227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4204047619047877"/>
          <c:y val="9.0502136752136753E-2"/>
          <c:w val="0.80462619047619621"/>
          <c:h val="0.7575911680911681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93D3"/>
            </a:solidFill>
          </c:spPr>
          <c:cat>
            <c:numRef>
              <c:f>'1.1, 1.2'!$U$24:$U$37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'1.1, 1.2'!$T$24:$T$37</c:f>
              <c:numCache>
                <c:formatCode>0.0%</c:formatCode>
                <c:ptCount val="14"/>
                <c:pt idx="0">
                  <c:v>2.4889947482664265E-2</c:v>
                </c:pt>
                <c:pt idx="1">
                  <c:v>3.2469132783849775E-2</c:v>
                </c:pt>
                <c:pt idx="2">
                  <c:v>4.1931224041550808E-2</c:v>
                </c:pt>
                <c:pt idx="3">
                  <c:v>3.8987174080176601E-2</c:v>
                </c:pt>
                <c:pt idx="4">
                  <c:v>3.5425160961903179E-2</c:v>
                </c:pt>
                <c:pt idx="5">
                  <c:v>2.1411223873148977E-2</c:v>
                </c:pt>
                <c:pt idx="6">
                  <c:v>1.9471786823563431E-2</c:v>
                </c:pt>
                <c:pt idx="7">
                  <c:v>6.748692289904934E-3</c:v>
                </c:pt>
                <c:pt idx="8">
                  <c:v>-2.9769664181169553E-3</c:v>
                </c:pt>
                <c:pt idx="9">
                  <c:v>7.0802564896468301E-3</c:v>
                </c:pt>
                <c:pt idx="10">
                  <c:v>-1.7108656215412132E-3</c:v>
                </c:pt>
                <c:pt idx="11">
                  <c:v>1.422994633291963E-2</c:v>
                </c:pt>
                <c:pt idx="12">
                  <c:v>2.4216326093933871E-2</c:v>
                </c:pt>
                <c:pt idx="13">
                  <c:v>3.0610097454975449E-2</c:v>
                </c:pt>
              </c:numCache>
            </c:numRef>
          </c:val>
        </c:ser>
        <c:axId val="100587392"/>
        <c:axId val="100588928"/>
      </c:barChart>
      <c:catAx>
        <c:axId val="100587392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588928"/>
        <c:crosses val="autoZero"/>
        <c:auto val="1"/>
        <c:lblAlgn val="ctr"/>
        <c:lblOffset val="100"/>
        <c:tickLblSkip val="2"/>
      </c:catAx>
      <c:valAx>
        <c:axId val="100588928"/>
        <c:scaling>
          <c:orientation val="minMax"/>
          <c:max val="0.05"/>
        </c:scaling>
        <c:axPos val="l"/>
        <c:majorGridlines>
          <c:spPr>
            <a:ln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587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873977570985445"/>
          <c:y val="9.0502136752136753E-2"/>
          <c:w val="0.75926890956812265"/>
          <c:h val="0.75759116809116811"/>
        </c:manualLayout>
      </c:layout>
      <c:lineChart>
        <c:grouping val="standard"/>
        <c:ser>
          <c:idx val="0"/>
          <c:order val="0"/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'1.1, 1.2'!$A$3:$A$17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'1.1, 1.2'!$R$3:$R$17</c:f>
              <c:numCache>
                <c:formatCode>General</c:formatCode>
                <c:ptCount val="15"/>
                <c:pt idx="0">
                  <c:v>2514027</c:v>
                </c:pt>
                <c:pt idx="1">
                  <c:v>2576601</c:v>
                </c:pt>
                <c:pt idx="2">
                  <c:v>2660261</c:v>
                </c:pt>
                <c:pt idx="3">
                  <c:v>2771809</c:v>
                </c:pt>
                <c:pt idx="4">
                  <c:v>2879874</c:v>
                </c:pt>
                <c:pt idx="5">
                  <c:v>2981894</c:v>
                </c:pt>
                <c:pt idx="6">
                  <c:v>3045740</c:v>
                </c:pt>
                <c:pt idx="7">
                  <c:v>3105046</c:v>
                </c:pt>
                <c:pt idx="8">
                  <c:v>3126001</c:v>
                </c:pt>
                <c:pt idx="9">
                  <c:v>3116695</c:v>
                </c:pt>
                <c:pt idx="10">
                  <c:v>3138762</c:v>
                </c:pt>
                <c:pt idx="11">
                  <c:v>3133392</c:v>
                </c:pt>
                <c:pt idx="12">
                  <c:v>3177980</c:v>
                </c:pt>
                <c:pt idx="13">
                  <c:v>3254939</c:v>
                </c:pt>
                <c:pt idx="14">
                  <c:v>3354573</c:v>
                </c:pt>
              </c:numCache>
            </c:numRef>
          </c:val>
        </c:ser>
        <c:marker val="1"/>
        <c:axId val="97925376"/>
        <c:axId val="97935360"/>
      </c:lineChart>
      <c:catAx>
        <c:axId val="97925376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7935360"/>
        <c:crosses val="autoZero"/>
        <c:auto val="1"/>
        <c:lblAlgn val="ctr"/>
        <c:lblOffset val="100"/>
        <c:tickLblSkip val="2"/>
      </c:catAx>
      <c:valAx>
        <c:axId val="97935360"/>
        <c:scaling>
          <c:orientation val="minMax"/>
          <c:min val="1500000"/>
        </c:scaling>
        <c:axPos val="l"/>
        <c:majorGridlines>
          <c:spPr>
            <a:ln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7925376"/>
        <c:crosses val="autoZero"/>
        <c:crossBetween val="midCat"/>
        <c:majorUnit val="500000"/>
      </c:valAx>
      <c:spPr>
        <a:solidFill>
          <a:srgbClr val="FFFFFF"/>
        </a:solidFill>
      </c:spPr>
    </c:plotArea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8.4915926151954452E-2"/>
          <c:y val="7.6965099715099711E-2"/>
          <c:w val="0.80233531746031761"/>
          <c:h val="0.69731125356125345"/>
        </c:manualLayout>
      </c:layout>
      <c:lineChart>
        <c:grouping val="standard"/>
        <c:ser>
          <c:idx val="2"/>
          <c:order val="0"/>
          <c:tx>
            <c:strRef>
              <c:f>'1.1, 1.2'!$P$2</c:f>
              <c:strCache>
                <c:ptCount val="1"/>
                <c:pt idx="0">
                  <c:v>Lights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'1.1, 1.2'!$A$3:$A$15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'1.1, 1.2'!$P$3:$P$17</c:f>
              <c:numCache>
                <c:formatCode>0.00</c:formatCode>
                <c:ptCount val="15"/>
                <c:pt idx="0">
                  <c:v>1</c:v>
                </c:pt>
                <c:pt idx="1">
                  <c:v>1.0248899474826643</c:v>
                </c:pt>
                <c:pt idx="2">
                  <c:v>1.0581672352763116</c:v>
                </c:pt>
                <c:pt idx="3">
                  <c:v>1.102537482692111</c:v>
                </c:pt>
                <c:pt idx="4">
                  <c:v>1.1455223034597481</c:v>
                </c:pt>
                <c:pt idx="5">
                  <c:v>1.1861026154452596</c:v>
                </c:pt>
                <c:pt idx="6">
                  <c:v>1.2114985240810858</c:v>
                </c:pt>
                <c:pt idx="7">
                  <c:v>1.2350885650790544</c:v>
                </c:pt>
                <c:pt idx="8">
                  <c:v>1.2434237977555531</c:v>
                </c:pt>
                <c:pt idx="9">
                  <c:v>1.2397221668661473</c:v>
                </c:pt>
                <c:pt idx="10">
                  <c:v>1.2484997177834605</c:v>
                </c:pt>
                <c:pt idx="11">
                  <c:v>1.2463637025378009</c:v>
                </c:pt>
                <c:pt idx="12">
                  <c:v>1.2640993911362128</c:v>
                </c:pt>
                <c:pt idx="13">
                  <c:v>1.2947112342071108</c:v>
                </c:pt>
                <c:pt idx="14">
                  <c:v>1.3343424712622418</c:v>
                </c:pt>
              </c:numCache>
            </c:numRef>
          </c:val>
        </c:ser>
        <c:ser>
          <c:idx val="3"/>
          <c:order val="1"/>
          <c:tx>
            <c:strRef>
              <c:f>'1.1, 1.2'!$L$2</c:f>
              <c:strCache>
                <c:ptCount val="1"/>
                <c:pt idx="0">
                  <c:v>MCycle</c:v>
                </c:pt>
              </c:strCache>
            </c:strRef>
          </c:tx>
          <c:spPr>
            <a:ln w="25400">
              <a:solidFill>
                <a:srgbClr val="6BB5D9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1.2'!$L$3:$L$17</c:f>
              <c:numCache>
                <c:formatCode>0.00</c:formatCode>
                <c:ptCount val="15"/>
                <c:pt idx="0">
                  <c:v>1</c:v>
                </c:pt>
                <c:pt idx="1">
                  <c:v>0.99423662593882334</c:v>
                </c:pt>
                <c:pt idx="2">
                  <c:v>1.007959522913962</c:v>
                </c:pt>
                <c:pt idx="3">
                  <c:v>1.0417268282029193</c:v>
                </c:pt>
                <c:pt idx="4">
                  <c:v>1.1001371076355606</c:v>
                </c:pt>
                <c:pt idx="5">
                  <c:v>1.2068019947340962</c:v>
                </c:pt>
                <c:pt idx="6">
                  <c:v>1.3332200880886225</c:v>
                </c:pt>
                <c:pt idx="7">
                  <c:v>1.4733853452564398</c:v>
                </c:pt>
                <c:pt idx="8">
                  <c:v>1.6392613174466433</c:v>
                </c:pt>
                <c:pt idx="9">
                  <c:v>1.6962641202664499</c:v>
                </c:pt>
                <c:pt idx="10">
                  <c:v>1.7174976036497325</c:v>
                </c:pt>
                <c:pt idx="11">
                  <c:v>1.7227028404334057</c:v>
                </c:pt>
                <c:pt idx="12">
                  <c:v>1.7492507613720469</c:v>
                </c:pt>
                <c:pt idx="13">
                  <c:v>1.7951878859943944</c:v>
                </c:pt>
                <c:pt idx="14">
                  <c:v>1.8394991324605361</c:v>
                </c:pt>
              </c:numCache>
            </c:numRef>
          </c:val>
        </c:ser>
        <c:ser>
          <c:idx val="4"/>
          <c:order val="2"/>
          <c:tx>
            <c:strRef>
              <c:f>'1.1, 1.2'!$M$2</c:f>
              <c:strCache>
                <c:ptCount val="1"/>
                <c:pt idx="0">
                  <c:v>Trucks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1.2'!$M$3:$M$17</c:f>
              <c:numCache>
                <c:formatCode>0.00</c:formatCode>
                <c:ptCount val="15"/>
                <c:pt idx="0">
                  <c:v>1</c:v>
                </c:pt>
                <c:pt idx="1">
                  <c:v>1.0198788986633154</c:v>
                </c:pt>
                <c:pt idx="2">
                  <c:v>1.0580684025217328</c:v>
                </c:pt>
                <c:pt idx="3">
                  <c:v>1.1108606919186148</c:v>
                </c:pt>
                <c:pt idx="4">
                  <c:v>1.1812988793452635</c:v>
                </c:pt>
                <c:pt idx="5">
                  <c:v>1.2446330089423885</c:v>
                </c:pt>
                <c:pt idx="6">
                  <c:v>1.292066096818753</c:v>
                </c:pt>
                <c:pt idx="7">
                  <c:v>1.3377958725839452</c:v>
                </c:pt>
                <c:pt idx="8">
                  <c:v>1.3711454773947633</c:v>
                </c:pt>
                <c:pt idx="9">
                  <c:v>1.3594403996551832</c:v>
                </c:pt>
                <c:pt idx="10">
                  <c:v>1.3421476273070012</c:v>
                </c:pt>
                <c:pt idx="11">
                  <c:v>1.3270878555923684</c:v>
                </c:pt>
                <c:pt idx="12">
                  <c:v>1.3239408826064829</c:v>
                </c:pt>
                <c:pt idx="13">
                  <c:v>1.3427500181755865</c:v>
                </c:pt>
                <c:pt idx="14">
                  <c:v>1.374240520133357</c:v>
                </c:pt>
              </c:numCache>
            </c:numRef>
          </c:val>
        </c:ser>
        <c:ser>
          <c:idx val="5"/>
          <c:order val="3"/>
          <c:tx>
            <c:strRef>
              <c:f>'1.1, 1.2'!$N$2</c:f>
              <c:strCache>
                <c:ptCount val="1"/>
                <c:pt idx="0">
                  <c:v>Bus</c:v>
                </c:pt>
              </c:strCache>
            </c:strRef>
          </c:tx>
          <c:spPr>
            <a:ln w="25400">
              <a:solidFill>
                <a:srgbClr val="8A8A8A"/>
              </a:solidFill>
              <a:prstDash val="solid"/>
            </a:ln>
          </c:spPr>
          <c:marker>
            <c:symbol val="none"/>
          </c:marker>
          <c:cat>
            <c:numRef>
              <c:f>'1.1, 1.2'!$A$3:$A$10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'1.1, 1.2'!$N$3:$N$17</c:f>
              <c:numCache>
                <c:formatCode>0.00</c:formatCode>
                <c:ptCount val="15"/>
                <c:pt idx="0">
                  <c:v>1</c:v>
                </c:pt>
                <c:pt idx="1">
                  <c:v>1.0673096655037964</c:v>
                </c:pt>
                <c:pt idx="2">
                  <c:v>1.1666324646008619</c:v>
                </c:pt>
                <c:pt idx="3">
                  <c:v>1.2610301662220398</c:v>
                </c:pt>
                <c:pt idx="4">
                  <c:v>1.3632259388467063</c:v>
                </c:pt>
                <c:pt idx="5">
                  <c:v>1.445516109172994</c:v>
                </c:pt>
                <c:pt idx="6">
                  <c:v>1.5115945003078186</c:v>
                </c:pt>
                <c:pt idx="7">
                  <c:v>1.6189205828032014</c:v>
                </c:pt>
                <c:pt idx="8">
                  <c:v>1.7469731171762775</c:v>
                </c:pt>
                <c:pt idx="9">
                  <c:v>1.8109993843628156</c:v>
                </c:pt>
                <c:pt idx="10">
                  <c:v>1.837471783295711</c:v>
                </c:pt>
                <c:pt idx="11">
                  <c:v>1.8579930227785759</c:v>
                </c:pt>
                <c:pt idx="12">
                  <c:v>1.8834393597373282</c:v>
                </c:pt>
                <c:pt idx="13">
                  <c:v>1.9298173609686025</c:v>
                </c:pt>
                <c:pt idx="14">
                  <c:v>1.9790683357274779</c:v>
                </c:pt>
              </c:numCache>
            </c:numRef>
          </c:val>
        </c:ser>
        <c:marker val="1"/>
        <c:axId val="97969280"/>
        <c:axId val="97970816"/>
      </c:lineChart>
      <c:catAx>
        <c:axId val="9796928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70816"/>
        <c:crosses val="autoZero"/>
        <c:auto val="1"/>
        <c:lblAlgn val="ctr"/>
        <c:lblOffset val="100"/>
        <c:tickLblSkip val="3"/>
        <c:tickMarkSkip val="1"/>
      </c:catAx>
      <c:valAx>
        <c:axId val="97970816"/>
        <c:scaling>
          <c:orientation val="minMax"/>
          <c:max val="2"/>
          <c:min val="0.8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69280"/>
        <c:crosses val="autoZero"/>
        <c:crossBetween val="midCat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49017736419312E-2"/>
          <c:y val="0.91293750443356758"/>
          <c:w val="0.89582955539648479"/>
          <c:h val="7.9602042987869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100"/>
              <a:t>Light fleet  average age by new/used and</a:t>
            </a:r>
            <a:r>
              <a:rPr lang="en-NZ" sz="1100" baseline="0"/>
              <a:t> fuel type</a:t>
            </a:r>
            <a:endParaRPr lang="en-NZ" sz="1100"/>
          </a:p>
        </c:rich>
      </c:tx>
    </c:title>
    <c:plotArea>
      <c:layout>
        <c:manualLayout>
          <c:layoutTarget val="inner"/>
          <c:xMode val="edge"/>
          <c:yMode val="edge"/>
          <c:x val="7.4766185476815433E-2"/>
          <c:y val="0.10894685039370078"/>
          <c:w val="0.88040048118985126"/>
          <c:h val="0.63917215786093207"/>
        </c:manualLayout>
      </c:layout>
      <c:lineChart>
        <c:grouping val="standard"/>
        <c:ser>
          <c:idx val="0"/>
          <c:order val="0"/>
          <c:tx>
            <c:strRef>
              <c:f>'1.1extra'!$M$2</c:f>
              <c:strCache>
                <c:ptCount val="1"/>
                <c:pt idx="0">
                  <c:v> Light new petrol</c:v>
                </c:pt>
              </c:strCache>
            </c:strRef>
          </c:tx>
          <c:marker>
            <c:symbol val="none"/>
          </c:marker>
          <c:cat>
            <c:numRef>
              <c:f>'1.1extra'!$A$3:$A$17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'1.1extra'!$M$3:$M$17</c:f>
              <c:numCache>
                <c:formatCode>General</c:formatCode>
                <c:ptCount val="15"/>
                <c:pt idx="0">
                  <c:v>12.8</c:v>
                </c:pt>
                <c:pt idx="1">
                  <c:v>12.9</c:v>
                </c:pt>
                <c:pt idx="2">
                  <c:v>12.9</c:v>
                </c:pt>
                <c:pt idx="3">
                  <c:v>12.9</c:v>
                </c:pt>
                <c:pt idx="4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12.9</c:v>
                </c:pt>
                <c:pt idx="9">
                  <c:v>13.2</c:v>
                </c:pt>
                <c:pt idx="10">
                  <c:v>13.4</c:v>
                </c:pt>
                <c:pt idx="11">
                  <c:v>13.6</c:v>
                </c:pt>
                <c:pt idx="12">
                  <c:v>13.7</c:v>
                </c:pt>
                <c:pt idx="13">
                  <c:v>13.9</c:v>
                </c:pt>
                <c:pt idx="14">
                  <c:v>13.9</c:v>
                </c:pt>
              </c:numCache>
            </c:numRef>
          </c:val>
        </c:ser>
        <c:ser>
          <c:idx val="1"/>
          <c:order val="1"/>
          <c:tx>
            <c:strRef>
              <c:f>'1.1extra'!$N$2</c:f>
              <c:strCache>
                <c:ptCount val="1"/>
                <c:pt idx="0">
                  <c:v> light used petrol</c:v>
                </c:pt>
              </c:strCache>
            </c:strRef>
          </c:tx>
          <c:marker>
            <c:symbol val="none"/>
          </c:marker>
          <c:cat>
            <c:numRef>
              <c:f>'1.1extra'!$A$3:$A$15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'1.1extra'!$N$3:$N$17</c:f>
              <c:numCache>
                <c:formatCode>General</c:formatCode>
                <c:ptCount val="15"/>
                <c:pt idx="0">
                  <c:v>11.1</c:v>
                </c:pt>
                <c:pt idx="1">
                  <c:v>11.4</c:v>
                </c:pt>
                <c:pt idx="2">
                  <c:v>11.6</c:v>
                </c:pt>
                <c:pt idx="3">
                  <c:v>11.7</c:v>
                </c:pt>
                <c:pt idx="4">
                  <c:v>12</c:v>
                </c:pt>
                <c:pt idx="5">
                  <c:v>12.3</c:v>
                </c:pt>
                <c:pt idx="6">
                  <c:v>12.6</c:v>
                </c:pt>
                <c:pt idx="7">
                  <c:v>13</c:v>
                </c:pt>
                <c:pt idx="8">
                  <c:v>13.4</c:v>
                </c:pt>
                <c:pt idx="9">
                  <c:v>13.9</c:v>
                </c:pt>
                <c:pt idx="10">
                  <c:v>14.3</c:v>
                </c:pt>
                <c:pt idx="11">
                  <c:v>14.7</c:v>
                </c:pt>
                <c:pt idx="12">
                  <c:v>15.1</c:v>
                </c:pt>
                <c:pt idx="13">
                  <c:v>15.4</c:v>
                </c:pt>
                <c:pt idx="14">
                  <c:v>15.5</c:v>
                </c:pt>
              </c:numCache>
            </c:numRef>
          </c:val>
        </c:ser>
        <c:ser>
          <c:idx val="2"/>
          <c:order val="2"/>
          <c:tx>
            <c:strRef>
              <c:f>'1.1extra'!$O$2</c:f>
              <c:strCache>
                <c:ptCount val="1"/>
                <c:pt idx="0">
                  <c:v> Light new diesel</c:v>
                </c:pt>
              </c:strCache>
            </c:strRef>
          </c:tx>
          <c:marker>
            <c:symbol val="none"/>
          </c:marker>
          <c:cat>
            <c:numRef>
              <c:f>'1.1extra'!$A$3:$A$15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'1.1extra'!$O$3:$O$17</c:f>
              <c:numCache>
                <c:formatCode>General</c:formatCode>
                <c:ptCount val="1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7.2</c:v>
                </c:pt>
                <c:pt idx="5">
                  <c:v>7.1</c:v>
                </c:pt>
                <c:pt idx="6">
                  <c:v>7.2</c:v>
                </c:pt>
                <c:pt idx="7">
                  <c:v>7.1</c:v>
                </c:pt>
                <c:pt idx="8">
                  <c:v>7.2</c:v>
                </c:pt>
                <c:pt idx="9">
                  <c:v>7.5</c:v>
                </c:pt>
                <c:pt idx="10">
                  <c:v>7.7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</c:numCache>
            </c:numRef>
          </c:val>
        </c:ser>
        <c:ser>
          <c:idx val="3"/>
          <c:order val="3"/>
          <c:tx>
            <c:strRef>
              <c:f>'1.1extra'!$P$2</c:f>
              <c:strCache>
                <c:ptCount val="1"/>
                <c:pt idx="0">
                  <c:v> Light used diesel</c:v>
                </c:pt>
              </c:strCache>
            </c:strRef>
          </c:tx>
          <c:marker>
            <c:symbol val="none"/>
          </c:marker>
          <c:cat>
            <c:numRef>
              <c:f>'1.1extra'!$A$3:$A$17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'1.1extra'!$P$3:$P$17</c:f>
              <c:numCache>
                <c:formatCode>General</c:formatCode>
                <c:ptCount val="15"/>
                <c:pt idx="0">
                  <c:v>10.8</c:v>
                </c:pt>
                <c:pt idx="1">
                  <c:v>11.4</c:v>
                </c:pt>
                <c:pt idx="2">
                  <c:v>11.9</c:v>
                </c:pt>
                <c:pt idx="3">
                  <c:v>12.3</c:v>
                </c:pt>
                <c:pt idx="4">
                  <c:v>12.7</c:v>
                </c:pt>
                <c:pt idx="5">
                  <c:v>13.2</c:v>
                </c:pt>
                <c:pt idx="6">
                  <c:v>13.8</c:v>
                </c:pt>
                <c:pt idx="7">
                  <c:v>14.3</c:v>
                </c:pt>
                <c:pt idx="8">
                  <c:v>15</c:v>
                </c:pt>
                <c:pt idx="9">
                  <c:v>15.8</c:v>
                </c:pt>
                <c:pt idx="10">
                  <c:v>16.600000000000001</c:v>
                </c:pt>
                <c:pt idx="11">
                  <c:v>17.399999999999999</c:v>
                </c:pt>
                <c:pt idx="12">
                  <c:v>18.100000000000001</c:v>
                </c:pt>
                <c:pt idx="13">
                  <c:v>18.600000000000001</c:v>
                </c:pt>
                <c:pt idx="14">
                  <c:v>19.2</c:v>
                </c:pt>
              </c:numCache>
            </c:numRef>
          </c:val>
        </c:ser>
        <c:marker val="1"/>
        <c:axId val="101080448"/>
        <c:axId val="101086336"/>
      </c:lineChart>
      <c:catAx>
        <c:axId val="101080448"/>
        <c:scaling>
          <c:orientation val="minMax"/>
        </c:scaling>
        <c:axPos val="b"/>
        <c:numFmt formatCode="General" sourceLinked="1"/>
        <c:tickLblPos val="nextTo"/>
        <c:crossAx val="101086336"/>
        <c:crosses val="autoZero"/>
        <c:auto val="1"/>
        <c:lblAlgn val="ctr"/>
        <c:lblOffset val="100"/>
      </c:catAx>
      <c:valAx>
        <c:axId val="101086336"/>
        <c:scaling>
          <c:orientation val="minMax"/>
          <c:max val="2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crossAx val="10108044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1474999169407624"/>
          <c:y val="0.84827461521992542"/>
          <c:w val="0.54550004034305832"/>
          <c:h val="0.12755620049004446"/>
        </c:manualLayout>
      </c:layout>
    </c:legend>
    <c:plotVisOnly val="1"/>
    <c:dispBlanksAs val="gap"/>
  </c:chart>
  <c:spPr>
    <a:solidFill>
      <a:srgbClr val="FFFFFF"/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1.3a : Travel in 2014</a:t>
            </a:r>
          </a:p>
        </c:rich>
      </c:tx>
      <c:layout>
        <c:manualLayout>
          <c:xMode val="edge"/>
          <c:yMode val="edge"/>
          <c:x val="0.33547595675209035"/>
          <c:y val="3.0864283557475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216194444444482"/>
          <c:y val="0.27983595324547667"/>
          <c:w val="0.39453777777778104"/>
          <c:h val="0.65756296296295647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93D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45B6D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6856066341798367E-2"/>
                  <c:y val="-2.437437354778678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7852211422286024E-2"/>
                  <c:y val="4.606798185802683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3761033472151934E-3"/>
                  <c:y val="-2.2522773422389456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'1.3a,c'!$A$8:$C$8</c:f>
              <c:strCache>
                <c:ptCount val="3"/>
                <c:pt idx="0">
                  <c:v>Light passenger travel</c:v>
                </c:pt>
                <c:pt idx="1">
                  <c:v>Light commercial travel</c:v>
                </c:pt>
                <c:pt idx="2">
                  <c:v>Truck, Bus, Motorcycle</c:v>
                </c:pt>
              </c:strCache>
            </c:strRef>
          </c:cat>
          <c:val>
            <c:numRef>
              <c:f>'1.3a,c'!$A$9:$C$9</c:f>
              <c:numCache>
                <c:formatCode>0</c:formatCode>
                <c:ptCount val="3"/>
                <c:pt idx="0">
                  <c:v>31534.833531</c:v>
                </c:pt>
                <c:pt idx="1">
                  <c:v>6682.7286862999999</c:v>
                </c:pt>
                <c:pt idx="2">
                  <c:v>3368.4351265999999</c:v>
                </c:pt>
              </c:numCache>
            </c:numRef>
          </c:val>
        </c:ser>
        <c:ser>
          <c:idx val="1"/>
          <c:order val="1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93D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45B6D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'1.3a,c'!$A$8:$C$8</c:f>
              <c:strCache>
                <c:ptCount val="3"/>
                <c:pt idx="0">
                  <c:v>Light passenger travel</c:v>
                </c:pt>
                <c:pt idx="1">
                  <c:v>Light commercial travel</c:v>
                </c:pt>
                <c:pt idx="2">
                  <c:v>Truck, Bus, Motorcycle</c:v>
                </c:pt>
              </c:strCache>
            </c:strRef>
          </c:cat>
          <c:val>
            <c:numRef>
              <c:f>'1.3a,c'!$A$9:$C$9</c:f>
              <c:numCache>
                <c:formatCode>0</c:formatCode>
                <c:ptCount val="3"/>
                <c:pt idx="0">
                  <c:v>31534.833531</c:v>
                </c:pt>
                <c:pt idx="1">
                  <c:v>6682.7286862999999</c:v>
                </c:pt>
                <c:pt idx="2">
                  <c:v>3368.4351265999999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1.3c : Travel in 2014, new/used import</a:t>
            </a:r>
          </a:p>
        </c:rich>
      </c:tx>
      <c:layout>
        <c:manualLayout>
          <c:xMode val="edge"/>
          <c:yMode val="edge"/>
          <c:x val="0.13618830802648341"/>
          <c:y val="7.3453650152138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95316666666668"/>
          <c:y val="0.20457870370370368"/>
          <c:w val="0.40423833333333326"/>
          <c:h val="0.67373055555556016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93D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BD5E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45B6D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2091388888888893E-2"/>
                  <c:y val="0.1075333333333334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8185515873015869E-2"/>
                  <c:y val="-0.13593443627450991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9155833333333333E-2"/>
                  <c:y val="0.2214638888888889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9739555555555555"/>
                  <c:y val="0.1521763888888889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9.2332222222222218E-2"/>
                  <c:y val="6.443935185185191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'1.3a,c'!$A$2:$E$2</c:f>
              <c:strCache>
                <c:ptCount val="5"/>
                <c:pt idx="0">
                  <c:v>Light passenger NZ new</c:v>
                </c:pt>
                <c:pt idx="1">
                  <c:v>Light passenger used import</c:v>
                </c:pt>
                <c:pt idx="2">
                  <c:v>Light commercial NZ new</c:v>
                </c:pt>
                <c:pt idx="3">
                  <c:v>Light commercial used import</c:v>
                </c:pt>
                <c:pt idx="4">
                  <c:v>Truck, Bus, Motorcycle</c:v>
                </c:pt>
              </c:strCache>
            </c:strRef>
          </c:cat>
          <c:val>
            <c:numRef>
              <c:f>'1.3a,c'!$A$3:$E$3</c:f>
              <c:numCache>
                <c:formatCode>0</c:formatCode>
                <c:ptCount val="5"/>
                <c:pt idx="0">
                  <c:v>16061.652682</c:v>
                </c:pt>
                <c:pt idx="1">
                  <c:v>15473.180849</c:v>
                </c:pt>
                <c:pt idx="2">
                  <c:v>5638.364302</c:v>
                </c:pt>
                <c:pt idx="3">
                  <c:v>1044.3643843</c:v>
                </c:pt>
                <c:pt idx="4">
                  <c:v>3368.4351265999999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1.5a : Light fleet ownership per 1000 population</a:t>
            </a:r>
          </a:p>
        </c:rich>
      </c:tx>
      <c:layout>
        <c:manualLayout>
          <c:xMode val="edge"/>
          <c:yMode val="edge"/>
          <c:x val="0.18337197240265388"/>
          <c:y val="2.75859986528232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63777777777768"/>
          <c:y val="0.11494278677888572"/>
          <c:w val="0.82179833333333885"/>
          <c:h val="0.79379583333334169"/>
        </c:manualLayout>
      </c:layout>
      <c:lineChart>
        <c:grouping val="standard"/>
        <c:ser>
          <c:idx val="0"/>
          <c:order val="0"/>
          <c:tx>
            <c:strRef>
              <c:f>'1.4 to 1.7'!$F$2</c:f>
              <c:strCache>
                <c:ptCount val="1"/>
                <c:pt idx="0">
                  <c:v>Light ownership per 1000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1.7'!$F$3:$F$16</c:f>
              <c:numCache>
                <c:formatCode>0.0</c:formatCode>
                <c:ptCount val="14"/>
                <c:pt idx="0">
                  <c:v>663.98685736374182</c:v>
                </c:pt>
                <c:pt idx="1">
                  <c:v>673.73964796758264</c:v>
                </c:pt>
                <c:pt idx="2">
                  <c:v>688.27200039729837</c:v>
                </c:pt>
                <c:pt idx="3">
                  <c:v>704.55633027522936</c:v>
                </c:pt>
                <c:pt idx="4">
                  <c:v>721.32707612666013</c:v>
                </c:pt>
                <c:pt idx="5">
                  <c:v>727.84495531233563</c:v>
                </c:pt>
                <c:pt idx="6">
                  <c:v>735.13092475969506</c:v>
                </c:pt>
                <c:pt idx="7">
                  <c:v>733.83750410817402</c:v>
                </c:pt>
                <c:pt idx="8">
                  <c:v>724.37479663459294</c:v>
                </c:pt>
                <c:pt idx="9">
                  <c:v>721.43838922472253</c:v>
                </c:pt>
                <c:pt idx="10">
                  <c:v>714.73357664233572</c:v>
                </c:pt>
                <c:pt idx="11">
                  <c:v>720.94099498650201</c:v>
                </c:pt>
                <c:pt idx="12">
                  <c:v>732.74779946421734</c:v>
                </c:pt>
                <c:pt idx="13">
                  <c:v>743.82425330938611</c:v>
                </c:pt>
              </c:numCache>
            </c:numRef>
          </c:val>
        </c:ser>
        <c:marker val="1"/>
        <c:axId val="101359616"/>
        <c:axId val="101361152"/>
      </c:lineChart>
      <c:catAx>
        <c:axId val="10135961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61152"/>
        <c:crosses val="autoZero"/>
        <c:auto val="1"/>
        <c:lblAlgn val="ctr"/>
        <c:lblOffset val="100"/>
        <c:tickLblSkip val="2"/>
        <c:tickMarkSkip val="1"/>
      </c:catAx>
      <c:valAx>
        <c:axId val="101361152"/>
        <c:scaling>
          <c:orientation val="minMax"/>
          <c:min val="6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 per 1000 population</a:t>
                </a:r>
              </a:p>
            </c:rich>
          </c:tx>
          <c:layout>
            <c:manualLayout>
              <c:xMode val="edge"/>
              <c:yMode val="edge"/>
              <c:x val="2.344521258450122E-3"/>
              <c:y val="0.141426149164982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59616"/>
        <c:crosses val="autoZero"/>
        <c:crossBetween val="midCat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1.6 : Light fleet travel per capita</a:t>
            </a:r>
          </a:p>
        </c:rich>
      </c:tx>
      <c:layout>
        <c:manualLayout>
          <c:xMode val="edge"/>
          <c:yMode val="edge"/>
          <c:x val="0.17383682477356113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04500000000149"/>
          <c:y val="0.13466334164588528"/>
          <c:w val="0.7923911111111116"/>
          <c:h val="0.76970185185185636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1.7'!$I$3:$I$16</c:f>
              <c:numCache>
                <c:formatCode>0.0</c:formatCode>
                <c:ptCount val="14"/>
                <c:pt idx="0">
                  <c:v>8673.3952671047537</c:v>
                </c:pt>
                <c:pt idx="1">
                  <c:v>8808.2145526149179</c:v>
                </c:pt>
                <c:pt idx="2">
                  <c:v>8890.194218315457</c:v>
                </c:pt>
                <c:pt idx="3">
                  <c:v>9003.0913323547393</c:v>
                </c:pt>
                <c:pt idx="4">
                  <c:v>8972.5360596531136</c:v>
                </c:pt>
                <c:pt idx="5">
                  <c:v>8852.2357697270945</c:v>
                </c:pt>
                <c:pt idx="6">
                  <c:v>8901.4999661442289</c:v>
                </c:pt>
                <c:pt idx="7">
                  <c:v>8700.5635609653036</c:v>
                </c:pt>
                <c:pt idx="8">
                  <c:v>8642.9268412122892</c:v>
                </c:pt>
                <c:pt idx="9">
                  <c:v>8533.7666651343461</c:v>
                </c:pt>
                <c:pt idx="10">
                  <c:v>8370.7037835310221</c:v>
                </c:pt>
                <c:pt idx="11">
                  <c:v>8346.0373777818113</c:v>
                </c:pt>
                <c:pt idx="12">
                  <c:v>8415.7966840008085</c:v>
                </c:pt>
                <c:pt idx="13">
                  <c:v>8474.2641739284682</c:v>
                </c:pt>
              </c:numCache>
            </c:numRef>
          </c:val>
        </c:ser>
        <c:marker val="1"/>
        <c:axId val="101409920"/>
        <c:axId val="101411456"/>
      </c:lineChart>
      <c:catAx>
        <c:axId val="10140992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11456"/>
        <c:crosses val="autoZero"/>
        <c:auto val="1"/>
        <c:lblAlgn val="ctr"/>
        <c:lblOffset val="100"/>
        <c:tickLblSkip val="2"/>
        <c:tickMarkSkip val="1"/>
      </c:catAx>
      <c:valAx>
        <c:axId val="101411456"/>
        <c:scaling>
          <c:orientation val="minMax"/>
          <c:max val="10000"/>
          <c:min val="7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</a:t>
                </a:r>
              </a:p>
            </c:rich>
          </c:tx>
          <c:layout>
            <c:manualLayout>
              <c:xMode val="edge"/>
              <c:yMode val="edge"/>
              <c:x val="3.7920591491050356E-3"/>
              <c:y val="0.373882423989036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09920"/>
        <c:crosses val="autoZero"/>
        <c:crossBetween val="midCat"/>
        <c:majorUnit val="1000"/>
        <c:min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1.7 : Light fleet average annual travel per vehicle</a:t>
            </a:r>
          </a:p>
        </c:rich>
      </c:tx>
      <c:layout>
        <c:manualLayout>
          <c:xMode val="edge"/>
          <c:yMode val="edge"/>
          <c:x val="0.17575805676810294"/>
          <c:y val="3.2418646784196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2966666666667"/>
          <c:y val="0.12967581047381124"/>
          <c:w val="0.78213944444444461"/>
          <c:h val="0.78056898148148157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1.7'!$J$3:$J$16</c:f>
              <c:numCache>
                <c:formatCode>0</c:formatCode>
                <c:ptCount val="14"/>
                <c:pt idx="0">
                  <c:v>13062.600819451673</c:v>
                </c:pt>
                <c:pt idx="1">
                  <c:v>13073.617649170514</c:v>
                </c:pt>
                <c:pt idx="2">
                  <c:v>12916.687317199705</c:v>
                </c:pt>
                <c:pt idx="3">
                  <c:v>12778.383992146877</c:v>
                </c:pt>
                <c:pt idx="4">
                  <c:v>12438.928686599858</c:v>
                </c:pt>
                <c:pt idx="5">
                  <c:v>12162.254756479542</c:v>
                </c:pt>
                <c:pt idx="6">
                  <c:v>12108.72739308854</c:v>
                </c:pt>
                <c:pt idx="7">
                  <c:v>11856.253615082018</c:v>
                </c:pt>
                <c:pt idx="8">
                  <c:v>11931.567582647645</c:v>
                </c:pt>
                <c:pt idx="9">
                  <c:v>11828.822519834253</c:v>
                </c:pt>
                <c:pt idx="10">
                  <c:v>11711.642011915521</c:v>
                </c:pt>
                <c:pt idx="11">
                  <c:v>11576.588702572075</c:v>
                </c:pt>
                <c:pt idx="12">
                  <c:v>11485.256851203663</c:v>
                </c:pt>
                <c:pt idx="13">
                  <c:v>11392.831218161</c:v>
                </c:pt>
              </c:numCache>
            </c:numRef>
          </c:val>
        </c:ser>
        <c:marker val="1"/>
        <c:axId val="101447936"/>
        <c:axId val="101859328"/>
      </c:lineChart>
      <c:catAx>
        <c:axId val="10144793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59328"/>
        <c:crosses val="autoZero"/>
        <c:auto val="1"/>
        <c:lblAlgn val="ctr"/>
        <c:lblOffset val="100"/>
        <c:tickLblSkip val="2"/>
        <c:tickMarkSkip val="1"/>
      </c:catAx>
      <c:valAx>
        <c:axId val="101859328"/>
        <c:scaling>
          <c:orientation val="minMax"/>
          <c:max val="14000"/>
          <c:min val="105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 per vehicle</a:t>
                </a:r>
              </a:p>
            </c:rich>
          </c:tx>
          <c:layout>
            <c:manualLayout>
              <c:xMode val="edge"/>
              <c:yMode val="edge"/>
              <c:x val="5.4888364418638675E-4"/>
              <c:y val="0.2908782198685342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47936"/>
        <c:crosses val="autoZero"/>
        <c:crossBetween val="midCat"/>
        <c:majorUnit val="5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1.4 : Travel</a:t>
            </a:r>
          </a:p>
        </c:rich>
      </c:tx>
      <c:layout>
        <c:manualLayout>
          <c:xMode val="edge"/>
          <c:yMode val="edge"/>
          <c:x val="0.36534514087595821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563492063492"/>
          <c:y val="9.9026144459215565E-2"/>
          <c:w val="0.83726567460320311"/>
          <c:h val="0.73097487814023265"/>
        </c:manualLayout>
      </c:layout>
      <c:areaChart>
        <c:grouping val="stacked"/>
        <c:ser>
          <c:idx val="0"/>
          <c:order val="0"/>
          <c:tx>
            <c:strRef>
              <c:f>'1.4 to 1.7'!$C$2</c:f>
              <c:strCache>
                <c:ptCount val="1"/>
                <c:pt idx="0">
                  <c:v>Light travel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  <a:prstDash val="solid"/>
            </a:ln>
          </c:spP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1.7'!$C$3:$C$16</c:f>
              <c:numCache>
                <c:formatCode>0.00</c:formatCode>
                <c:ptCount val="14"/>
                <c:pt idx="0">
                  <c:v>33.657110334000002</c:v>
                </c:pt>
                <c:pt idx="1">
                  <c:v>34.779235161000003</c:v>
                </c:pt>
                <c:pt idx="2">
                  <c:v>35.802590156000001</c:v>
                </c:pt>
                <c:pt idx="3">
                  <c:v>36.800135820999998</c:v>
                </c:pt>
                <c:pt idx="4">
                  <c:v>37.091566817</c:v>
                </c:pt>
                <c:pt idx="5">
                  <c:v>37.043065802000001</c:v>
                </c:pt>
                <c:pt idx="6">
                  <c:v>37.598155556999998</c:v>
                </c:pt>
                <c:pt idx="7">
                  <c:v>37.062660657000002</c:v>
                </c:pt>
                <c:pt idx="8">
                  <c:v>37.187057027000002</c:v>
                </c:pt>
                <c:pt idx="9">
                  <c:v>37.127858629999999</c:v>
                </c:pt>
                <c:pt idx="10">
                  <c:v>36.697165386999998</c:v>
                </c:pt>
                <c:pt idx="11">
                  <c:v>36.790167365000002</c:v>
                </c:pt>
                <c:pt idx="12">
                  <c:v>37.383810449999999</c:v>
                </c:pt>
                <c:pt idx="13">
                  <c:v>38.218083997999997</c:v>
                </c:pt>
              </c:numCache>
            </c:numRef>
          </c:val>
        </c:ser>
        <c:ser>
          <c:idx val="1"/>
          <c:order val="1"/>
          <c:tx>
            <c:strRef>
              <c:f>'1.4 to 1.7'!$D$2</c:f>
              <c:strCache>
                <c:ptCount val="1"/>
                <c:pt idx="0">
                  <c:v>Other travel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  <a:prstDash val="solid"/>
            </a:ln>
          </c:spP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1.7'!$D$3:$D$16</c:f>
              <c:numCache>
                <c:formatCode>0.00</c:formatCode>
                <c:ptCount val="14"/>
                <c:pt idx="0">
                  <c:v>2.5945299058</c:v>
                </c:pt>
                <c:pt idx="1">
                  <c:v>2.7011714972999998</c:v>
                </c:pt>
                <c:pt idx="2">
                  <c:v>2.8011052432999999</c:v>
                </c:pt>
                <c:pt idx="3">
                  <c:v>2.9760537107</c:v>
                </c:pt>
                <c:pt idx="4">
                  <c:v>3.1010348984</c:v>
                </c:pt>
                <c:pt idx="5">
                  <c:v>3.1892626481000002</c:v>
                </c:pt>
                <c:pt idx="6">
                  <c:v>3.2881791016999999</c:v>
                </c:pt>
                <c:pt idx="7">
                  <c:v>3.3372842103</c:v>
                </c:pt>
                <c:pt idx="8">
                  <c:v>3.2355783293</c:v>
                </c:pt>
                <c:pt idx="9">
                  <c:v>3.2416304612000002</c:v>
                </c:pt>
                <c:pt idx="10">
                  <c:v>3.2405260625999999</c:v>
                </c:pt>
                <c:pt idx="11">
                  <c:v>3.2430284918000001</c:v>
                </c:pt>
                <c:pt idx="12">
                  <c:v>3.3193761142999998</c:v>
                </c:pt>
                <c:pt idx="13">
                  <c:v>3.4146277207</c:v>
                </c:pt>
              </c:numCache>
            </c:numRef>
          </c:val>
        </c:ser>
        <c:axId val="101523840"/>
        <c:axId val="101525760"/>
      </c:areaChart>
      <c:catAx>
        <c:axId val="10152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Period</a:t>
                </a:r>
              </a:p>
            </c:rich>
          </c:tx>
          <c:layout>
            <c:manualLayout>
              <c:xMode val="edge"/>
              <c:yMode val="edge"/>
              <c:x val="0.46973802014801203"/>
              <c:y val="0.907730936287831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25760"/>
        <c:crosses val="autoZero"/>
        <c:auto val="1"/>
        <c:lblAlgn val="ctr"/>
        <c:lblOffset val="100"/>
        <c:tickLblSkip val="2"/>
        <c:tickMarkSkip val="1"/>
      </c:catAx>
      <c:valAx>
        <c:axId val="101525760"/>
        <c:scaling>
          <c:orientation val="minMax"/>
          <c:max val="42"/>
          <c:min val="2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Billion Vehicle km</a:t>
                </a:r>
              </a:p>
            </c:rich>
          </c:tx>
          <c:layout>
            <c:manualLayout>
              <c:xMode val="edge"/>
              <c:yMode val="edge"/>
              <c:x val="2.1281424702548788E-3"/>
              <c:y val="0.273766752607251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23840"/>
        <c:crosses val="autoZero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8404046311187237"/>
          <c:y val="0.90683390239936823"/>
          <c:w val="0.41075182578305036"/>
          <c:h val="8.72863679650663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All fleet travel per capita</a:t>
            </a:r>
          </a:p>
        </c:rich>
      </c:tx>
      <c:layout>
        <c:manualLayout>
          <c:xMode val="edge"/>
          <c:yMode val="edge"/>
          <c:x val="0.28876823232916782"/>
          <c:y val="2.12144070226515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90317195325539"/>
          <c:y val="0.13466334164588528"/>
          <c:w val="0.83472454090150261"/>
          <c:h val="0.69326683291770552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1.7'!$X$3:$X$16</c:f>
              <c:numCache>
                <c:formatCode>0</c:formatCode>
                <c:ptCount val="14"/>
                <c:pt idx="0">
                  <c:v>9342.0023810849125</c:v>
                </c:pt>
                <c:pt idx="1">
                  <c:v>9492.3152230720534</c:v>
                </c:pt>
                <c:pt idx="2">
                  <c:v>9585.740812301352</c:v>
                </c:pt>
                <c:pt idx="3">
                  <c:v>9731.1778670825679</c:v>
                </c:pt>
                <c:pt idx="4">
                  <c:v>9722.683595490942</c:v>
                </c:pt>
                <c:pt idx="5">
                  <c:v>9614.3785427758921</c:v>
                </c:pt>
                <c:pt idx="6">
                  <c:v>9679.9883182679114</c:v>
                </c:pt>
                <c:pt idx="7">
                  <c:v>9484.0003914033514</c:v>
                </c:pt>
                <c:pt idx="8">
                  <c:v>9394.9322168688686</c:v>
                </c:pt>
                <c:pt idx="9">
                  <c:v>9278.8491716735243</c:v>
                </c:pt>
                <c:pt idx="10">
                  <c:v>9109.8748744525546</c:v>
                </c:pt>
                <c:pt idx="11">
                  <c:v>9081.7349553775985</c:v>
                </c:pt>
                <c:pt idx="12">
                  <c:v>9163.0504860989149</c:v>
                </c:pt>
                <c:pt idx="13">
                  <c:v>9231.4046250914653</c:v>
                </c:pt>
              </c:numCache>
            </c:numRef>
          </c:val>
        </c:ser>
        <c:marker val="1"/>
        <c:axId val="101546240"/>
        <c:axId val="101560704"/>
      </c:lineChart>
      <c:catAx>
        <c:axId val="10154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Period</a:t>
                </a:r>
              </a:p>
            </c:rich>
          </c:tx>
          <c:layout>
            <c:manualLayout>
              <c:xMode val="edge"/>
              <c:yMode val="edge"/>
              <c:x val="0.52079889267572921"/>
              <c:y val="0.90523699243476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60704"/>
        <c:crosses val="autoZero"/>
        <c:auto val="1"/>
        <c:lblAlgn val="ctr"/>
        <c:lblOffset val="100"/>
        <c:tickLblSkip val="2"/>
        <c:tickMarkSkip val="1"/>
      </c:catAx>
      <c:valAx>
        <c:axId val="101560704"/>
        <c:scaling>
          <c:orientation val="minMax"/>
          <c:max val="10000"/>
          <c:min val="7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Annual Km</a:t>
                </a:r>
              </a:p>
            </c:rich>
          </c:tx>
          <c:layout>
            <c:manualLayout>
              <c:xMode val="edge"/>
              <c:yMode val="edge"/>
              <c:x val="2.4958410049490076E-2"/>
              <c:y val="0.391521206907960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6240"/>
        <c:crosses val="autoZero"/>
        <c:crossBetween val="midCat"/>
        <c:majorUnit val="1000"/>
        <c:minorUnit val="1000"/>
      </c:valAx>
      <c:spPr>
        <a:solidFill>
          <a:schemeClr val="bg2"/>
        </a:solidFill>
        <a:ln w="25400">
          <a:noFill/>
        </a:ln>
      </c:spPr>
    </c:plotArea>
    <c:plotVisOnly val="1"/>
    <c:dispBlanksAs val="gap"/>
  </c:chart>
  <c:spPr>
    <a:solidFill>
      <a:schemeClr val="bg2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5819841269841434"/>
          <c:y val="7.0726495726495933E-2"/>
          <c:w val="0.76671031746032492"/>
          <c:h val="0.78887108262109118"/>
        </c:manualLayout>
      </c:layout>
      <c:lineChart>
        <c:grouping val="stacked"/>
        <c:ser>
          <c:idx val="1"/>
          <c:order val="0"/>
          <c:spPr>
            <a:ln w="3175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1.7'!$K$3:$K$16</c:f>
              <c:numCache>
                <c:formatCode>0.0</c:formatCode>
                <c:ptCount val="14"/>
                <c:pt idx="0">
                  <c:v>36.251640239800004</c:v>
                </c:pt>
                <c:pt idx="1">
                  <c:v>37.480406658300005</c:v>
                </c:pt>
                <c:pt idx="2">
                  <c:v>38.603695399300001</c:v>
                </c:pt>
                <c:pt idx="3">
                  <c:v>39.776189531699998</c:v>
                </c:pt>
                <c:pt idx="4">
                  <c:v>40.192601715400002</c:v>
                </c:pt>
                <c:pt idx="5">
                  <c:v>40.232328450099999</c:v>
                </c:pt>
                <c:pt idx="6">
                  <c:v>40.886334658700001</c:v>
                </c:pt>
                <c:pt idx="7">
                  <c:v>40.3999448673</c:v>
                </c:pt>
                <c:pt idx="8">
                  <c:v>40.422635356299999</c:v>
                </c:pt>
                <c:pt idx="9">
                  <c:v>40.369489091200002</c:v>
                </c:pt>
                <c:pt idx="10">
                  <c:v>39.937691449599996</c:v>
                </c:pt>
                <c:pt idx="11">
                  <c:v>40.033195856799999</c:v>
                </c:pt>
                <c:pt idx="12">
                  <c:v>40.703186564299997</c:v>
                </c:pt>
                <c:pt idx="13">
                  <c:v>41.632711718699994</c:v>
                </c:pt>
              </c:numCache>
            </c:numRef>
          </c:val>
        </c:ser>
        <c:marker val="1"/>
        <c:axId val="102002688"/>
        <c:axId val="102004224"/>
      </c:lineChart>
      <c:catAx>
        <c:axId val="10200268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04224"/>
        <c:crosses val="autoZero"/>
        <c:auto val="1"/>
        <c:lblAlgn val="ctr"/>
        <c:lblOffset val="100"/>
        <c:tickLblSkip val="2"/>
        <c:tickMarkSkip val="1"/>
      </c:catAx>
      <c:valAx>
        <c:axId val="102004224"/>
        <c:scaling>
          <c:orientation val="minMax"/>
          <c:max val="42"/>
          <c:min val="3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Billion  km</a:t>
                </a:r>
              </a:p>
            </c:rich>
          </c:tx>
          <c:layout>
            <c:manualLayout>
              <c:xMode val="edge"/>
              <c:yMode val="edge"/>
              <c:x val="1.0225085500676053E-2"/>
              <c:y val="0.30254503901298052"/>
            </c:manualLayout>
          </c:layout>
        </c:title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02688"/>
        <c:crosses val="autoZero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0179710144927651"/>
          <c:y val="9.4259201669610826E-2"/>
          <c:w val="0.85501449275362362"/>
          <c:h val="0.73367114743590256"/>
        </c:manualLayout>
      </c:layout>
      <c:lineChart>
        <c:grouping val="standard"/>
        <c:ser>
          <c:idx val="0"/>
          <c:order val="0"/>
          <c:spPr>
            <a:ln w="3175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'1.4 to 1.7'!$A$3:$A$15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'1.4 to 1.7'!$I$3:$I$16</c:f>
              <c:numCache>
                <c:formatCode>0.0</c:formatCode>
                <c:ptCount val="14"/>
                <c:pt idx="0">
                  <c:v>8673.3952671047537</c:v>
                </c:pt>
                <c:pt idx="1">
                  <c:v>8808.2145526149179</c:v>
                </c:pt>
                <c:pt idx="2">
                  <c:v>8890.194218315457</c:v>
                </c:pt>
                <c:pt idx="3">
                  <c:v>9003.0913323547393</c:v>
                </c:pt>
                <c:pt idx="4">
                  <c:v>8972.5360596531136</c:v>
                </c:pt>
                <c:pt idx="5">
                  <c:v>8852.2357697270945</c:v>
                </c:pt>
                <c:pt idx="6">
                  <c:v>8901.4999661442289</c:v>
                </c:pt>
                <c:pt idx="7">
                  <c:v>8700.5635609653036</c:v>
                </c:pt>
                <c:pt idx="8">
                  <c:v>8642.9268412122892</c:v>
                </c:pt>
                <c:pt idx="9">
                  <c:v>8533.7666651343461</c:v>
                </c:pt>
                <c:pt idx="10">
                  <c:v>8370.7037835310221</c:v>
                </c:pt>
                <c:pt idx="11">
                  <c:v>8346.0373777818113</c:v>
                </c:pt>
                <c:pt idx="12">
                  <c:v>8415.7966840008085</c:v>
                </c:pt>
                <c:pt idx="13">
                  <c:v>8474.2641739284682</c:v>
                </c:pt>
              </c:numCache>
            </c:numRef>
          </c:val>
        </c:ser>
        <c:marker val="1"/>
        <c:axId val="101896960"/>
        <c:axId val="101898496"/>
      </c:lineChart>
      <c:catAx>
        <c:axId val="10189696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98496"/>
        <c:crosses val="autoZero"/>
        <c:auto val="1"/>
        <c:lblAlgn val="ctr"/>
        <c:lblOffset val="100"/>
        <c:tickLblSkip val="2"/>
        <c:tickMarkSkip val="1"/>
      </c:catAx>
      <c:valAx>
        <c:axId val="101898496"/>
        <c:scaling>
          <c:orientation val="minMax"/>
          <c:max val="10000"/>
          <c:min val="7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96960"/>
        <c:crosses val="autoZero"/>
        <c:crossBetween val="midCat"/>
        <c:majorUnit val="1000"/>
        <c:min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9.3438121747069267E-2"/>
          <c:y val="8.4620370370372427E-2"/>
          <c:w val="0.75932619047619065"/>
          <c:h val="0.75112891737892595"/>
        </c:manualLayout>
      </c:layout>
      <c:lineChart>
        <c:grouping val="standard"/>
        <c:ser>
          <c:idx val="1"/>
          <c:order val="0"/>
          <c:spPr>
            <a:ln w="3175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'1.4 to 1.7'!$A$3:$A$15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'1.4 to 1.7'!$J$3:$J$16</c:f>
              <c:numCache>
                <c:formatCode>0</c:formatCode>
                <c:ptCount val="14"/>
                <c:pt idx="0">
                  <c:v>13062.600819451673</c:v>
                </c:pt>
                <c:pt idx="1">
                  <c:v>13073.617649170514</c:v>
                </c:pt>
                <c:pt idx="2">
                  <c:v>12916.687317199705</c:v>
                </c:pt>
                <c:pt idx="3">
                  <c:v>12778.383992146877</c:v>
                </c:pt>
                <c:pt idx="4">
                  <c:v>12438.928686599858</c:v>
                </c:pt>
                <c:pt idx="5">
                  <c:v>12162.254756479542</c:v>
                </c:pt>
                <c:pt idx="6">
                  <c:v>12108.72739308854</c:v>
                </c:pt>
                <c:pt idx="7">
                  <c:v>11856.253615082018</c:v>
                </c:pt>
                <c:pt idx="8">
                  <c:v>11931.567582647645</c:v>
                </c:pt>
                <c:pt idx="9">
                  <c:v>11828.822519834253</c:v>
                </c:pt>
                <c:pt idx="10">
                  <c:v>11711.642011915521</c:v>
                </c:pt>
                <c:pt idx="11">
                  <c:v>11576.588702572075</c:v>
                </c:pt>
                <c:pt idx="12">
                  <c:v>11485.256851203663</c:v>
                </c:pt>
                <c:pt idx="13">
                  <c:v>11392.831218161</c:v>
                </c:pt>
              </c:numCache>
            </c:numRef>
          </c:val>
        </c:ser>
        <c:marker val="1"/>
        <c:axId val="101917824"/>
        <c:axId val="101919360"/>
      </c:lineChart>
      <c:catAx>
        <c:axId val="10191782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19360"/>
        <c:crosses val="autoZero"/>
        <c:auto val="1"/>
        <c:lblAlgn val="ctr"/>
        <c:lblOffset val="100"/>
        <c:tickLblSkip val="2"/>
        <c:tickMarkSkip val="1"/>
      </c:catAx>
      <c:valAx>
        <c:axId val="101919360"/>
        <c:scaling>
          <c:orientation val="minMax"/>
          <c:max val="14000"/>
          <c:min val="11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17824"/>
        <c:crosses val="autoZero"/>
        <c:crossBetween val="midCat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1.3b: Travel relative to 2001</a:t>
            </a:r>
          </a:p>
        </c:rich>
      </c:tx>
      <c:layout>
        <c:manualLayout>
          <c:xMode val="edge"/>
          <c:yMode val="edge"/>
          <c:x val="0.2226969374186317"/>
          <c:y val="1.4276357048289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260442869972245E-2"/>
          <c:y val="0.11494278677888572"/>
          <c:w val="0.87018442165429366"/>
          <c:h val="0.65516296296295817"/>
        </c:manualLayout>
      </c:layout>
      <c:lineChart>
        <c:grouping val="standard"/>
        <c:ser>
          <c:idx val="0"/>
          <c:order val="0"/>
          <c:tx>
            <c:strRef>
              <c:f>'1.4 to 1.7'!$W$23</c:f>
              <c:strCache>
                <c:ptCount val="1"/>
                <c:pt idx="0">
                  <c:v>Light passenger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'1.4 to 1.7'!$V$24:$V$37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1.7'!$W$24:$W$37</c:f>
              <c:numCache>
                <c:formatCode>0.00</c:formatCode>
                <c:ptCount val="14"/>
                <c:pt idx="0">
                  <c:v>1</c:v>
                </c:pt>
                <c:pt idx="1">
                  <c:v>1.0358008182942668</c:v>
                </c:pt>
                <c:pt idx="2">
                  <c:v>1.0678589030622831</c:v>
                </c:pt>
                <c:pt idx="3">
                  <c:v>1.0969183433689367</c:v>
                </c:pt>
                <c:pt idx="4">
                  <c:v>1.103388549782379</c:v>
                </c:pt>
                <c:pt idx="5">
                  <c:v>1.0982954922093664</c:v>
                </c:pt>
                <c:pt idx="6">
                  <c:v>1.1114720983436561</c:v>
                </c:pt>
                <c:pt idx="7">
                  <c:v>1.0893641629325048</c:v>
                </c:pt>
                <c:pt idx="8">
                  <c:v>1.0936967555240229</c:v>
                </c:pt>
                <c:pt idx="9">
                  <c:v>1.0904609529405136</c:v>
                </c:pt>
                <c:pt idx="10">
                  <c:v>1.0743832648811198</c:v>
                </c:pt>
                <c:pt idx="11">
                  <c:v>1.0739896652203249</c:v>
                </c:pt>
                <c:pt idx="12">
                  <c:v>1.0853100713180115</c:v>
                </c:pt>
                <c:pt idx="13">
                  <c:v>1.1051838303017536</c:v>
                </c:pt>
              </c:numCache>
            </c:numRef>
          </c:val>
        </c:ser>
        <c:ser>
          <c:idx val="4"/>
          <c:order val="1"/>
          <c:tx>
            <c:strRef>
              <c:f>'1.4 to 1.7'!$X$23</c:f>
              <c:strCache>
                <c:ptCount val="1"/>
                <c:pt idx="0">
                  <c:v>Light commercial</c:v>
                </c:pt>
              </c:strCache>
            </c:strRef>
          </c:tx>
          <c:spPr>
            <a:ln w="25400">
              <a:solidFill>
                <a:srgbClr val="222222"/>
              </a:solidFill>
            </a:ln>
          </c:spPr>
          <c:marker>
            <c:symbol val="none"/>
          </c:marker>
          <c:val>
            <c:numRef>
              <c:f>'1.4 to 1.7'!$X$24:$X$37</c:f>
              <c:numCache>
                <c:formatCode>0.00</c:formatCode>
                <c:ptCount val="14"/>
                <c:pt idx="0">
                  <c:v>1</c:v>
                </c:pt>
                <c:pt idx="1">
                  <c:v>1.0196335175551587</c:v>
                </c:pt>
                <c:pt idx="2">
                  <c:v>1.0408335046155972</c:v>
                </c:pt>
                <c:pt idx="3">
                  <c:v>1.0736970365601293</c:v>
                </c:pt>
                <c:pt idx="4">
                  <c:v>1.0945456549393706</c:v>
                </c:pt>
                <c:pt idx="5">
                  <c:v>1.1134450521412558</c:v>
                </c:pt>
                <c:pt idx="6">
                  <c:v>1.1484058329249514</c:v>
                </c:pt>
                <c:pt idx="7">
                  <c:v>1.1670140448681017</c:v>
                </c:pt>
                <c:pt idx="8">
                  <c:v>1.1671643980395678</c:v>
                </c:pt>
                <c:pt idx="9">
                  <c:v>1.1736315151834986</c:v>
                </c:pt>
                <c:pt idx="10">
                  <c:v>1.1791100183893288</c:v>
                </c:pt>
                <c:pt idx="11">
                  <c:v>1.1994555566460281</c:v>
                </c:pt>
                <c:pt idx="12">
                  <c:v>1.252280027536981</c:v>
                </c:pt>
                <c:pt idx="13">
                  <c:v>1.3044348502773058</c:v>
                </c:pt>
              </c:numCache>
            </c:numRef>
          </c:val>
        </c:ser>
        <c:ser>
          <c:idx val="3"/>
          <c:order val="2"/>
          <c:tx>
            <c:strRef>
              <c:f>'1.4 to 1.7'!$AA$23</c:f>
              <c:strCache>
                <c:ptCount val="1"/>
                <c:pt idx="0">
                  <c:v>Mcycle</c:v>
                </c:pt>
              </c:strCache>
            </c:strRef>
          </c:tx>
          <c:spPr>
            <a:ln w="25400">
              <a:solidFill>
                <a:srgbClr val="8A8A8A"/>
              </a:solidFill>
            </a:ln>
          </c:spPr>
          <c:marker>
            <c:symbol val="none"/>
          </c:marker>
          <c:val>
            <c:numRef>
              <c:f>'1.4 to 1.7'!$AA$24:$AA$37</c:f>
              <c:numCache>
                <c:formatCode>0.00</c:formatCode>
                <c:ptCount val="14"/>
                <c:pt idx="0">
                  <c:v>1</c:v>
                </c:pt>
                <c:pt idx="1">
                  <c:v>1.0175820044864963</c:v>
                </c:pt>
                <c:pt idx="2">
                  <c:v>1.0391307004990835</c:v>
                </c:pt>
                <c:pt idx="3">
                  <c:v>1.0714842540692142</c:v>
                </c:pt>
                <c:pt idx="4">
                  <c:v>1.2117049289999224</c:v>
                </c:pt>
                <c:pt idx="5">
                  <c:v>1.4319851828346546</c:v>
                </c:pt>
                <c:pt idx="6">
                  <c:v>1.5580726724159979</c:v>
                </c:pt>
                <c:pt idx="7">
                  <c:v>1.7413143668593434</c:v>
                </c:pt>
                <c:pt idx="8">
                  <c:v>1.8166575823616564</c:v>
                </c:pt>
                <c:pt idx="9">
                  <c:v>1.8046838285571827</c:v>
                </c:pt>
                <c:pt idx="10">
                  <c:v>1.7630992340171672</c:v>
                </c:pt>
                <c:pt idx="11">
                  <c:v>1.7662297188628771</c:v>
                </c:pt>
                <c:pt idx="12">
                  <c:v>1.8226845118646509</c:v>
                </c:pt>
                <c:pt idx="13">
                  <c:v>1.8665192775280037</c:v>
                </c:pt>
              </c:numCache>
            </c:numRef>
          </c:val>
        </c:ser>
        <c:ser>
          <c:idx val="1"/>
          <c:order val="3"/>
          <c:tx>
            <c:strRef>
              <c:f>'1.4 to 1.7'!$Y$23</c:f>
              <c:strCache>
                <c:ptCount val="1"/>
                <c:pt idx="0">
                  <c:v>Trucks</c:v>
                </c:pt>
              </c:strCache>
            </c:strRef>
          </c:tx>
          <c:spPr>
            <a:ln w="25400">
              <a:solidFill>
                <a:srgbClr val="C0C0C0"/>
              </a:solidFill>
            </a:ln>
          </c:spPr>
          <c:marker>
            <c:symbol val="none"/>
          </c:marker>
          <c:val>
            <c:numRef>
              <c:f>'1.4 to 1.7'!$Y$24:$Y$37</c:f>
              <c:numCache>
                <c:formatCode>0.00</c:formatCode>
                <c:ptCount val="14"/>
                <c:pt idx="0">
                  <c:v>1</c:v>
                </c:pt>
                <c:pt idx="1">
                  <c:v>1.0403134492261543</c:v>
                </c:pt>
                <c:pt idx="2">
                  <c:v>1.0750575297939968</c:v>
                </c:pt>
                <c:pt idx="3">
                  <c:v>1.1410240288807045</c:v>
                </c:pt>
                <c:pt idx="4">
                  <c:v>1.1742953416832793</c:v>
                </c:pt>
                <c:pt idx="5">
                  <c:v>1.1874150445122049</c:v>
                </c:pt>
                <c:pt idx="6">
                  <c:v>1.218446806356736</c:v>
                </c:pt>
                <c:pt idx="7">
                  <c:v>1.2180803310929154</c:v>
                </c:pt>
                <c:pt idx="8">
                  <c:v>1.161844793662685</c:v>
                </c:pt>
                <c:pt idx="9">
                  <c:v>1.1646427448710597</c:v>
                </c:pt>
                <c:pt idx="10">
                  <c:v>1.1702620889880024</c:v>
                </c:pt>
                <c:pt idx="11">
                  <c:v>1.1692947813894548</c:v>
                </c:pt>
                <c:pt idx="12">
                  <c:v>1.1968487190033503</c:v>
                </c:pt>
                <c:pt idx="13">
                  <c:v>1.2285581543920652</c:v>
                </c:pt>
              </c:numCache>
            </c:numRef>
          </c:val>
        </c:ser>
        <c:ser>
          <c:idx val="2"/>
          <c:order val="4"/>
          <c:tx>
            <c:strRef>
              <c:f>'1.4 to 1.7'!$Z$23</c:f>
              <c:strCache>
                <c:ptCount val="1"/>
                <c:pt idx="0">
                  <c:v>Buses</c:v>
                </c:pt>
              </c:strCache>
            </c:strRef>
          </c:tx>
          <c:spPr>
            <a:ln w="25400">
              <a:solidFill>
                <a:srgbClr val="00CCFF"/>
              </a:solidFill>
            </a:ln>
          </c:spPr>
          <c:marker>
            <c:symbol val="none"/>
          </c:marker>
          <c:val>
            <c:numRef>
              <c:f>'1.4 to 1.7'!$Z$24:$Z$37</c:f>
              <c:numCache>
                <c:formatCode>0.00</c:formatCode>
                <c:ptCount val="14"/>
                <c:pt idx="0">
                  <c:v>1</c:v>
                </c:pt>
                <c:pt idx="1">
                  <c:v>1.0556851332692803</c:v>
                </c:pt>
                <c:pt idx="2">
                  <c:v>1.1345478886395588</c:v>
                </c:pt>
                <c:pt idx="3">
                  <c:v>1.2518062906426635</c:v>
                </c:pt>
                <c:pt idx="4">
                  <c:v>1.33922835915675</c:v>
                </c:pt>
                <c:pt idx="5">
                  <c:v>1.3922346695754981</c:v>
                </c:pt>
                <c:pt idx="6">
                  <c:v>1.442019693772167</c:v>
                </c:pt>
                <c:pt idx="7">
                  <c:v>1.4907872574994314</c:v>
                </c:pt>
                <c:pt idx="8">
                  <c:v>1.5268976734484119</c:v>
                </c:pt>
                <c:pt idx="9">
                  <c:v>1.5681497255510057</c:v>
                </c:pt>
                <c:pt idx="10">
                  <c:v>1.545010323597684</c:v>
                </c:pt>
                <c:pt idx="11">
                  <c:v>1.5794895512667897</c:v>
                </c:pt>
                <c:pt idx="12">
                  <c:v>1.6152105639407337</c:v>
                </c:pt>
                <c:pt idx="13">
                  <c:v>1.6696030340439072</c:v>
                </c:pt>
              </c:numCache>
            </c:numRef>
          </c:val>
        </c:ser>
        <c:marker val="1"/>
        <c:axId val="101962496"/>
        <c:axId val="101964032"/>
      </c:lineChart>
      <c:catAx>
        <c:axId val="10196249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4032"/>
        <c:crosses val="autoZero"/>
        <c:auto val="1"/>
        <c:lblAlgn val="ctr"/>
        <c:lblOffset val="100"/>
        <c:tickLblSkip val="2"/>
        <c:tickMarkSkip val="1"/>
      </c:catAx>
      <c:valAx>
        <c:axId val="101964032"/>
        <c:scaling>
          <c:orientation val="minMax"/>
          <c:min val="0.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2496"/>
        <c:crosses val="autoZero"/>
        <c:crossBetween val="midCat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8788821821675481E-2"/>
          <c:y val="0.8548421712772627"/>
          <c:w val="0.89999986076011063"/>
          <c:h val="0.1230627366269482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100"/>
              <a:t>Figure 1.1a: Population and light fleet growth</a:t>
            </a:r>
          </a:p>
        </c:rich>
      </c:tx>
    </c:title>
    <c:plotArea>
      <c:layout>
        <c:manualLayout>
          <c:layoutTarget val="inner"/>
          <c:xMode val="edge"/>
          <c:yMode val="edge"/>
          <c:x val="0.10736351706036745"/>
          <c:y val="0.13672462817147871"/>
          <c:w val="0.86208092738408348"/>
          <c:h val="0.69112028920913193"/>
        </c:manualLayout>
      </c:layout>
      <c:barChart>
        <c:barDir val="col"/>
        <c:grouping val="clustered"/>
        <c:ser>
          <c:idx val="0"/>
          <c:order val="0"/>
          <c:tx>
            <c:strRef>
              <c:f>'1.4 to 1.7'!$N$2</c:f>
              <c:strCache>
                <c:ptCount val="1"/>
                <c:pt idx="0">
                  <c:v>Population growth</c:v>
                </c:pt>
              </c:strCache>
            </c:strRef>
          </c:tx>
          <c:cat>
            <c:numRef>
              <c:f>'1.4 to 1.7'!$A$4:$A$16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'1.4 to 1.7'!$N$4:$N$16</c:f>
              <c:numCache>
                <c:formatCode>0.0%</c:formatCode>
                <c:ptCount val="13"/>
                <c:pt idx="0">
                  <c:v>3.333990398654163E-2</c:v>
                </c:pt>
                <c:pt idx="1">
                  <c:v>2.9424309944214855E-2</c:v>
                </c:pt>
                <c:pt idx="2">
                  <c:v>2.7862388186258746E-2</c:v>
                </c:pt>
                <c:pt idx="3">
                  <c:v>7.9192913150525346E-3</c:v>
                </c:pt>
                <c:pt idx="4">
                  <c:v>-1.307602216948367E-3</c:v>
                </c:pt>
                <c:pt idx="5">
                  <c:v>1.4984984179414962E-2</c:v>
                </c:pt>
                <c:pt idx="6">
                  <c:v>-1.4242584298800764E-2</c:v>
                </c:pt>
                <c:pt idx="7">
                  <c:v>3.3563799197051658E-3</c:v>
                </c:pt>
                <c:pt idx="8">
                  <c:v>-1.5919086298499252E-3</c:v>
                </c:pt>
                <c:pt idx="9">
                  <c:v>-1.1600271572139387E-2</c:v>
                </c:pt>
                <c:pt idx="10">
                  <c:v>2.5343095854741815E-3</c:v>
                </c:pt>
                <c:pt idx="11">
                  <c:v>1.6135916945155149E-2</c:v>
                </c:pt>
                <c:pt idx="12">
                  <c:v>2.2316439601998805E-2</c:v>
                </c:pt>
              </c:numCache>
            </c:numRef>
          </c:val>
        </c:ser>
        <c:ser>
          <c:idx val="1"/>
          <c:order val="1"/>
          <c:tx>
            <c:strRef>
              <c:f>'1.4 to 1.7'!$O$2</c:f>
              <c:strCache>
                <c:ptCount val="1"/>
                <c:pt idx="0">
                  <c:v>Light fleet growth</c:v>
                </c:pt>
              </c:strCache>
            </c:strRef>
          </c:tx>
          <c:val>
            <c:numRef>
              <c:f>'1.4 to 1.7'!$O$4:$O$16</c:f>
              <c:numCache>
                <c:formatCode>0.0%</c:formatCode>
                <c:ptCount val="13"/>
                <c:pt idx="0">
                  <c:v>3.2469132783849775E-2</c:v>
                </c:pt>
                <c:pt idx="1">
                  <c:v>4.1931224041550808E-2</c:v>
                </c:pt>
                <c:pt idx="2">
                  <c:v>3.8987174080176601E-2</c:v>
                </c:pt>
                <c:pt idx="3">
                  <c:v>3.5425160961903179E-2</c:v>
                </c:pt>
                <c:pt idx="4">
                  <c:v>2.1411223873148977E-2</c:v>
                </c:pt>
                <c:pt idx="5">
                  <c:v>1.9471786823563431E-2</c:v>
                </c:pt>
                <c:pt idx="6">
                  <c:v>6.748692289904934E-3</c:v>
                </c:pt>
                <c:pt idx="7">
                  <c:v>-2.9769664181169553E-3</c:v>
                </c:pt>
                <c:pt idx="8">
                  <c:v>7.0802564896468301E-3</c:v>
                </c:pt>
                <c:pt idx="9">
                  <c:v>-1.7108656215412132E-3</c:v>
                </c:pt>
                <c:pt idx="10">
                  <c:v>1.422994633291963E-2</c:v>
                </c:pt>
                <c:pt idx="11">
                  <c:v>2.4216326093933871E-2</c:v>
                </c:pt>
                <c:pt idx="12">
                  <c:v>3.0610097454975449E-2</c:v>
                </c:pt>
              </c:numCache>
            </c:numRef>
          </c:val>
        </c:ser>
        <c:axId val="103156352"/>
        <c:axId val="103166336"/>
      </c:barChart>
      <c:catAx>
        <c:axId val="103156352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166336"/>
        <c:crosses val="autoZero"/>
        <c:auto val="1"/>
        <c:lblAlgn val="ctr"/>
        <c:lblOffset val="100"/>
        <c:tickLblSkip val="2"/>
      </c:catAx>
      <c:valAx>
        <c:axId val="103166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156352"/>
        <c:crosses val="autoZero"/>
        <c:crossBetween val="between"/>
      </c:valAx>
      <c:spPr>
        <a:solidFill>
          <a:schemeClr val="bg2"/>
        </a:solidFill>
      </c:spPr>
    </c:plotArea>
    <c:legend>
      <c:legendPos val="b"/>
      <c:layout>
        <c:manualLayout>
          <c:xMode val="edge"/>
          <c:yMode val="edge"/>
          <c:x val="0.24670571350994919"/>
          <c:y val="0.90901696111515462"/>
          <c:w val="0.50658831439173546"/>
          <c:h val="6.0794459516089867E-2"/>
        </c:manualLayout>
      </c:layout>
    </c:legend>
    <c:plotVisOnly val="1"/>
    <c:dispBlanksAs val="gap"/>
  </c:chart>
  <c:spPr>
    <a:solidFill>
      <a:schemeClr val="bg2"/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9.3438121747069267E-2"/>
          <c:y val="8.4620370370372525E-2"/>
          <c:w val="0.83515436507936458"/>
          <c:h val="0.75112891737892629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00B8F2"/>
            </a:solidFill>
            <a:ln w="31750">
              <a:noFill/>
              <a:prstDash val="solid"/>
            </a:ln>
          </c:spPr>
          <c:dPt>
            <c:idx val="0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1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2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3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4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5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6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7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8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9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10"/>
            <c:spPr>
              <a:solidFill>
                <a:srgbClr val="00697A"/>
              </a:solidFill>
              <a:ln w="31750">
                <a:noFill/>
                <a:prstDash val="solid"/>
              </a:ln>
            </c:spPr>
          </c:dPt>
          <c:dPt>
            <c:idx val="11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12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dPt>
            <c:idx val="13"/>
            <c:spPr>
              <a:solidFill>
                <a:srgbClr val="0093D3"/>
              </a:solidFill>
              <a:ln w="31750">
                <a:noFill/>
                <a:prstDash val="solid"/>
              </a:ln>
            </c:spPr>
          </c:dPt>
          <c:cat>
            <c:numRef>
              <c:f>'1.4 to 1.7'!$A$3:$A$15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'1.4 to 1.7'!$P$3:$P$16</c:f>
              <c:numCache>
                <c:formatCode>0.0</c:formatCode>
                <c:ptCount val="14"/>
                <c:pt idx="0">
                  <c:v>663.98685736374182</c:v>
                </c:pt>
                <c:pt idx="1">
                  <c:v>673.73964796758253</c:v>
                </c:pt>
                <c:pt idx="2">
                  <c:v>688.27200039729837</c:v>
                </c:pt>
                <c:pt idx="3">
                  <c:v>704.55633027522936</c:v>
                </c:pt>
                <c:pt idx="4">
                  <c:v>721.32707612666013</c:v>
                </c:pt>
                <c:pt idx="5">
                  <c:v>727.84495531233563</c:v>
                </c:pt>
                <c:pt idx="6">
                  <c:v>735.13092475969506</c:v>
                </c:pt>
                <c:pt idx="7">
                  <c:v>733.83750410817402</c:v>
                </c:pt>
                <c:pt idx="8">
                  <c:v>724.37479663459294</c:v>
                </c:pt>
                <c:pt idx="9">
                  <c:v>721.43838922472253</c:v>
                </c:pt>
                <c:pt idx="10">
                  <c:v>714.73357664233572</c:v>
                </c:pt>
                <c:pt idx="11">
                  <c:v>720.94099498650212</c:v>
                </c:pt>
                <c:pt idx="12">
                  <c:v>732.74779946421734</c:v>
                </c:pt>
                <c:pt idx="13">
                  <c:v>743.82425330938599</c:v>
                </c:pt>
              </c:numCache>
            </c:numRef>
          </c:val>
        </c:ser>
        <c:axId val="103224832"/>
        <c:axId val="103226368"/>
      </c:barChart>
      <c:catAx>
        <c:axId val="10322483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26368"/>
        <c:crosses val="autoZero"/>
        <c:auto val="1"/>
        <c:lblAlgn val="ctr"/>
        <c:lblOffset val="100"/>
        <c:tickLblSkip val="2"/>
        <c:tickMarkSkip val="1"/>
      </c:catAx>
      <c:valAx>
        <c:axId val="10322636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24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9.6447499999999992E-2"/>
          <c:y val="9.9026144459215565E-2"/>
          <c:w val="0.85490444444444835"/>
          <c:h val="0.73685462962963311"/>
        </c:manualLayout>
      </c:layout>
      <c:areaChart>
        <c:grouping val="stacked"/>
        <c:ser>
          <c:idx val="0"/>
          <c:order val="0"/>
          <c:tx>
            <c:strRef>
              <c:f>'1.4 to 1.7'!$R$2</c:f>
              <c:strCache>
                <c:ptCount val="1"/>
                <c:pt idx="0">
                  <c:v>Light passenger travel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  <a:prstDash val="solid"/>
            </a:ln>
          </c:spPr>
          <c:cat>
            <c:numRef>
              <c:f>'1.4 to 1.7'!$A$3:$A$15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'1.4 to 1.7'!$R$3:$R$16</c:f>
              <c:numCache>
                <c:formatCode>0.00</c:formatCode>
                <c:ptCount val="14"/>
                <c:pt idx="0">
                  <c:v>28.533975302000002</c:v>
                </c:pt>
                <c:pt idx="1">
                  <c:v>29.555514967000001</c:v>
                </c:pt>
                <c:pt idx="2">
                  <c:v>30.470259565999999</c:v>
                </c:pt>
                <c:pt idx="3">
                  <c:v>31.299440917999998</c:v>
                </c:pt>
                <c:pt idx="4">
                  <c:v>31.484061627999999</c:v>
                </c:pt>
                <c:pt idx="5">
                  <c:v>31.338736448999999</c:v>
                </c:pt>
                <c:pt idx="6">
                  <c:v>31.714717403000002</c:v>
                </c:pt>
                <c:pt idx="7">
                  <c:v>31.08389012</c:v>
                </c:pt>
                <c:pt idx="8">
                  <c:v>31.207516210000001</c:v>
                </c:pt>
                <c:pt idx="9">
                  <c:v>31.115185899</c:v>
                </c:pt>
                <c:pt idx="10">
                  <c:v>30.656425545000001</c:v>
                </c:pt>
                <c:pt idx="11">
                  <c:v>30.645194581999998</c:v>
                </c:pt>
                <c:pt idx="12">
                  <c:v>30.968210769999999</c:v>
                </c:pt>
                <c:pt idx="13">
                  <c:v>31.535288118</c:v>
                </c:pt>
              </c:numCache>
            </c:numRef>
          </c:val>
        </c:ser>
        <c:ser>
          <c:idx val="1"/>
          <c:order val="1"/>
          <c:tx>
            <c:strRef>
              <c:f>'1.4 to 1.7'!$S$2</c:f>
              <c:strCache>
                <c:ptCount val="1"/>
                <c:pt idx="0">
                  <c:v>Light commercial travel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  <a:prstDash val="solid"/>
            </a:ln>
          </c:spP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1.7'!$S$3:$S$16</c:f>
              <c:numCache>
                <c:formatCode>0.00</c:formatCode>
                <c:ptCount val="14"/>
                <c:pt idx="0">
                  <c:v>5.1231350325999996</c:v>
                </c:pt>
                <c:pt idx="1">
                  <c:v>5.2237201942000002</c:v>
                </c:pt>
                <c:pt idx="2">
                  <c:v>5.3323305905999998</c:v>
                </c:pt>
                <c:pt idx="3">
                  <c:v>5.5006949024000003</c:v>
                </c:pt>
                <c:pt idx="4">
                  <c:v>5.6075051896000003</c:v>
                </c:pt>
                <c:pt idx="5">
                  <c:v>5.7043293535000004</c:v>
                </c:pt>
                <c:pt idx="6">
                  <c:v>5.8834381543000003</c:v>
                </c:pt>
                <c:pt idx="7">
                  <c:v>5.9787705367999999</c:v>
                </c:pt>
                <c:pt idx="8">
                  <c:v>5.9795408164000001</c:v>
                </c:pt>
                <c:pt idx="9">
                  <c:v>6.0126727308000003</c:v>
                </c:pt>
                <c:pt idx="10">
                  <c:v>6.0407398424999998</c:v>
                </c:pt>
                <c:pt idx="11">
                  <c:v>6.1449727823</c:v>
                </c:pt>
                <c:pt idx="12">
                  <c:v>6.4155996796999997</c:v>
                </c:pt>
                <c:pt idx="13">
                  <c:v>6.6827958792000004</c:v>
                </c:pt>
              </c:numCache>
            </c:numRef>
          </c:val>
        </c:ser>
        <c:ser>
          <c:idx val="2"/>
          <c:order val="2"/>
          <c:tx>
            <c:strRef>
              <c:f>'1.4 to 1.7'!$D$2</c:f>
              <c:strCache>
                <c:ptCount val="1"/>
                <c:pt idx="0">
                  <c:v>Other travel</c:v>
                </c:pt>
              </c:strCache>
            </c:strRef>
          </c:tx>
          <c:spPr>
            <a:solidFill>
              <a:schemeClr val="bg1">
                <a:lumMod val="90000"/>
              </a:schemeClr>
            </a:solidFill>
            <a:ln w="25400">
              <a:noFill/>
            </a:ln>
          </c:spPr>
          <c:val>
            <c:numRef>
              <c:f>'1.4 to 1.7'!$D$3:$D$16</c:f>
              <c:numCache>
                <c:formatCode>0.00</c:formatCode>
                <c:ptCount val="14"/>
                <c:pt idx="0">
                  <c:v>2.5945299058</c:v>
                </c:pt>
                <c:pt idx="1">
                  <c:v>2.7011714972999998</c:v>
                </c:pt>
                <c:pt idx="2">
                  <c:v>2.8011052432999999</c:v>
                </c:pt>
                <c:pt idx="3">
                  <c:v>2.9760537107</c:v>
                </c:pt>
                <c:pt idx="4">
                  <c:v>3.1010348984</c:v>
                </c:pt>
                <c:pt idx="5">
                  <c:v>3.1892626481000002</c:v>
                </c:pt>
                <c:pt idx="6">
                  <c:v>3.2881791016999999</c:v>
                </c:pt>
                <c:pt idx="7">
                  <c:v>3.3372842103</c:v>
                </c:pt>
                <c:pt idx="8">
                  <c:v>3.2355783293</c:v>
                </c:pt>
                <c:pt idx="9">
                  <c:v>3.2416304612000002</c:v>
                </c:pt>
                <c:pt idx="10">
                  <c:v>3.2405260625999999</c:v>
                </c:pt>
                <c:pt idx="11">
                  <c:v>3.2430284918000001</c:v>
                </c:pt>
                <c:pt idx="12">
                  <c:v>3.3193761142999998</c:v>
                </c:pt>
                <c:pt idx="13">
                  <c:v>3.4146277207</c:v>
                </c:pt>
              </c:numCache>
            </c:numRef>
          </c:val>
        </c:ser>
        <c:axId val="103292288"/>
        <c:axId val="103306752"/>
      </c:areaChart>
      <c:catAx>
        <c:axId val="10329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Period</a:t>
                </a:r>
              </a:p>
            </c:rich>
          </c:tx>
          <c:layout>
            <c:manualLayout>
              <c:xMode val="edge"/>
              <c:yMode val="edge"/>
              <c:x val="0.46973800030721347"/>
              <c:y val="0.90773097112860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06752"/>
        <c:crosses val="autoZero"/>
        <c:auto val="1"/>
        <c:lblAlgn val="ctr"/>
        <c:lblOffset val="100"/>
        <c:tickLblSkip val="2"/>
        <c:tickMarkSkip val="1"/>
      </c:catAx>
      <c:valAx>
        <c:axId val="103306752"/>
        <c:scaling>
          <c:orientation val="minMax"/>
          <c:max val="42"/>
          <c:min val="2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Billion Vehicle km</a:t>
                </a:r>
              </a:p>
            </c:rich>
          </c:tx>
          <c:layout>
            <c:manualLayout>
              <c:xMode val="edge"/>
              <c:yMode val="edge"/>
              <c:x val="2.1280546038615405E-3"/>
              <c:y val="0.273766841644794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92288"/>
        <c:crosses val="autoZero"/>
        <c:crossBetween val="midCat"/>
        <c:majorUnit val="5"/>
      </c:valAx>
      <c:spPr>
        <a:solidFill>
          <a:schemeClr val="bg2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2957263929795036E-2"/>
          <c:y val="0.91859317585301836"/>
          <c:w val="0.80840375869046899"/>
          <c:h val="7.6343394575678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chemeClr val="bg2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Light travel per capita</a:t>
            </a:r>
          </a:p>
        </c:rich>
      </c:tx>
      <c:layout>
        <c:manualLayout>
          <c:xMode val="edge"/>
          <c:yMode val="edge"/>
          <c:x val="0.35375353942826115"/>
          <c:y val="1.47799184676383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6166666666671"/>
          <c:y val="0.10062076283017816"/>
          <c:w val="0.80297444444444765"/>
          <c:h val="0.60301334673591256"/>
        </c:manualLayout>
      </c:layout>
      <c:lineChart>
        <c:grouping val="standard"/>
        <c:ser>
          <c:idx val="2"/>
          <c:order val="0"/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'1.4 to 1.7'!$I$3:$I$16</c:f>
              <c:numCache>
                <c:formatCode>0.0</c:formatCode>
                <c:ptCount val="14"/>
                <c:pt idx="0">
                  <c:v>8673.3952671047537</c:v>
                </c:pt>
                <c:pt idx="1">
                  <c:v>8808.2145526149179</c:v>
                </c:pt>
                <c:pt idx="2">
                  <c:v>8890.194218315457</c:v>
                </c:pt>
                <c:pt idx="3">
                  <c:v>9003.0913323547393</c:v>
                </c:pt>
                <c:pt idx="4">
                  <c:v>8972.5360596531136</c:v>
                </c:pt>
                <c:pt idx="5">
                  <c:v>8852.2357697270945</c:v>
                </c:pt>
                <c:pt idx="6">
                  <c:v>8901.4999661442289</c:v>
                </c:pt>
                <c:pt idx="7">
                  <c:v>8700.5635609653036</c:v>
                </c:pt>
                <c:pt idx="8">
                  <c:v>8642.9268412122892</c:v>
                </c:pt>
                <c:pt idx="9">
                  <c:v>8533.7666651343461</c:v>
                </c:pt>
                <c:pt idx="10">
                  <c:v>8370.7037835310221</c:v>
                </c:pt>
                <c:pt idx="11">
                  <c:v>8346.0373777818113</c:v>
                </c:pt>
                <c:pt idx="12">
                  <c:v>8415.7966840008085</c:v>
                </c:pt>
                <c:pt idx="13">
                  <c:v>8474.2641739284682</c:v>
                </c:pt>
              </c:numCache>
            </c:numRef>
          </c:val>
        </c:ser>
        <c:ser>
          <c:idx val="1"/>
          <c:order val="1"/>
          <c:tx>
            <c:strRef>
              <c:f>'1.4 to 1.7'!$Y$2</c:f>
              <c:strCache>
                <c:ptCount val="1"/>
                <c:pt idx="0">
                  <c:v>Light passenger travel per capita</c:v>
                </c:pt>
              </c:strCache>
            </c:strRef>
          </c:tx>
          <c:marker>
            <c:symbol val="none"/>
          </c:marker>
          <c:val>
            <c:numRef>
              <c:f>'1.4 to 1.7'!$Y$3:$Y$16</c:f>
              <c:numCache>
                <c:formatCode>0.0</c:formatCode>
                <c:ptCount val="14"/>
                <c:pt idx="0">
                  <c:v>7353.1697724520036</c:v>
                </c:pt>
                <c:pt idx="1">
                  <c:v>7485.2513529188309</c:v>
                </c:pt>
                <c:pt idx="2">
                  <c:v>7566.1153074096155</c:v>
                </c:pt>
                <c:pt idx="3">
                  <c:v>7657.3555762691121</c:v>
                </c:pt>
                <c:pt idx="4">
                  <c:v>7616.0675459009653</c:v>
                </c:pt>
                <c:pt idx="5">
                  <c:v>7489.063817091238</c:v>
                </c:pt>
                <c:pt idx="6">
                  <c:v>7508.5746017803876</c:v>
                </c:pt>
                <c:pt idx="7">
                  <c:v>7297.0304051833409</c:v>
                </c:pt>
                <c:pt idx="8">
                  <c:v>7253.176267838051</c:v>
                </c:pt>
                <c:pt idx="9">
                  <c:v>7151.7654398142831</c:v>
                </c:pt>
                <c:pt idx="10">
                  <c:v>6992.7977976733582</c:v>
                </c:pt>
                <c:pt idx="11">
                  <c:v>6952.0189156325841</c:v>
                </c:pt>
                <c:pt idx="12">
                  <c:v>6971.5249026361398</c:v>
                </c:pt>
                <c:pt idx="13">
                  <c:v>6992.4583955298358</c:v>
                </c:pt>
              </c:numCache>
            </c:numRef>
          </c:val>
        </c:ser>
        <c:ser>
          <c:idx val="0"/>
          <c:order val="2"/>
          <c:tx>
            <c:strRef>
              <c:f>'1.4 to 1.7'!$Z$2</c:f>
              <c:strCache>
                <c:ptCount val="1"/>
                <c:pt idx="0">
                  <c:v>Light commercial travel per capita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'1.4 to 1.7'!$A$3:$A$16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'1.4 to 1.7'!$Z$3:$Z$16</c:f>
              <c:numCache>
                <c:formatCode>0.0</c:formatCode>
                <c:ptCount val="14"/>
                <c:pt idx="0">
                  <c:v>1320.2254948073701</c:v>
                </c:pt>
                <c:pt idx="1">
                  <c:v>1322.9631997467393</c:v>
                </c:pt>
                <c:pt idx="2">
                  <c:v>1324.0789110548271</c:v>
                </c:pt>
                <c:pt idx="3">
                  <c:v>1345.7357559388381</c:v>
                </c:pt>
                <c:pt idx="4">
                  <c:v>1356.4685138972884</c:v>
                </c:pt>
                <c:pt idx="5">
                  <c:v>1363.171952755341</c:v>
                </c:pt>
                <c:pt idx="6">
                  <c:v>1392.9253644348692</c:v>
                </c:pt>
                <c:pt idx="7">
                  <c:v>1403.533155735011</c:v>
                </c:pt>
                <c:pt idx="8">
                  <c:v>1389.7505732347881</c:v>
                </c:pt>
                <c:pt idx="9">
                  <c:v>1382.0012252740939</c:v>
                </c:pt>
                <c:pt idx="10">
                  <c:v>1377.9059859717154</c:v>
                </c:pt>
                <c:pt idx="11">
                  <c:v>1394.0184619904264</c:v>
                </c:pt>
                <c:pt idx="12">
                  <c:v>1444.2717812971339</c:v>
                </c:pt>
                <c:pt idx="13">
                  <c:v>1481.8057782212468</c:v>
                </c:pt>
              </c:numCache>
            </c:numRef>
          </c:val>
        </c:ser>
        <c:marker val="1"/>
        <c:axId val="103254656"/>
        <c:axId val="103346560"/>
      </c:lineChart>
      <c:catAx>
        <c:axId val="10325465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46560"/>
        <c:crosses val="autoZero"/>
        <c:auto val="1"/>
        <c:lblAlgn val="ctr"/>
        <c:lblOffset val="100"/>
        <c:tickLblSkip val="2"/>
        <c:tickMarkSkip val="1"/>
      </c:catAx>
      <c:valAx>
        <c:axId val="103346560"/>
        <c:scaling>
          <c:orientation val="minMax"/>
          <c:max val="10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</a:t>
                </a:r>
              </a:p>
            </c:rich>
          </c:tx>
          <c:layout>
            <c:manualLayout>
              <c:xMode val="edge"/>
              <c:yMode val="edge"/>
              <c:x val="3.7919398006283703E-3"/>
              <c:y val="0.3033267437315017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54656"/>
        <c:crosses val="autoZero"/>
        <c:crossBetween val="midCat"/>
        <c:majorUnit val="2000"/>
        <c:minorUnit val="1000"/>
      </c:valAx>
      <c:spPr>
        <a:solidFill>
          <a:schemeClr val="bg2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7724293084054157E-3"/>
          <c:y val="0.81496040654492663"/>
          <c:w val="0.98645488279482307"/>
          <c:h val="0.1497617691405595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solidFill>
      <a:schemeClr val="bg2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en-NZ" sz="900">
                <a:latin typeface="Arial" pitchFamily="34" charset="0"/>
                <a:cs typeface="Arial" pitchFamily="34" charset="0"/>
              </a:rPr>
              <a:t>Figure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1.5b: North Island light vehicle ownership per 1000 people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6.138037448369308E-2"/>
          <c:y val="0.11236855232320023"/>
          <c:w val="0.72047692365163751"/>
          <c:h val="0.81898994174910988"/>
        </c:manualLayout>
      </c:layout>
      <c:lineChart>
        <c:grouping val="standard"/>
        <c:ser>
          <c:idx val="3"/>
          <c:order val="0"/>
          <c:tx>
            <c:strRef>
              <c:f>'1.5b'!$E$40</c:f>
              <c:strCache>
                <c:ptCount val="1"/>
                <c:pt idx="0">
                  <c:v>Bay of Plenty</c:v>
                </c:pt>
              </c:strCache>
            </c:strRef>
          </c:tx>
          <c:spPr>
            <a:ln w="25400"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'1.5b'!$E$41:$E$54</c:f>
              <c:numCache>
                <c:formatCode>0</c:formatCode>
                <c:ptCount val="14"/>
                <c:pt idx="0">
                  <c:v>716.21304171729446</c:v>
                </c:pt>
                <c:pt idx="1">
                  <c:v>738.29278021539687</c:v>
                </c:pt>
                <c:pt idx="2">
                  <c:v>756.45098039215691</c:v>
                </c:pt>
                <c:pt idx="3">
                  <c:v>777.46815901196453</c:v>
                </c:pt>
                <c:pt idx="4">
                  <c:v>800.41571319603361</c:v>
                </c:pt>
                <c:pt idx="5">
                  <c:v>817.78741047870335</c:v>
                </c:pt>
                <c:pt idx="6">
                  <c:v>830.42211430706016</c:v>
                </c:pt>
                <c:pt idx="7">
                  <c:v>832.37495368655061</c:v>
                </c:pt>
                <c:pt idx="8">
                  <c:v>822.64781491002566</c:v>
                </c:pt>
                <c:pt idx="9">
                  <c:v>812.30461650308973</c:v>
                </c:pt>
                <c:pt idx="10">
                  <c:v>803.18657524359435</c:v>
                </c:pt>
                <c:pt idx="11">
                  <c:v>812.66498377208802</c:v>
                </c:pt>
                <c:pt idx="12">
                  <c:v>820.64028776978421</c:v>
                </c:pt>
                <c:pt idx="13">
                  <c:v>828.4378320935175</c:v>
                </c:pt>
              </c:numCache>
            </c:numRef>
          </c:val>
        </c:ser>
        <c:ser>
          <c:idx val="6"/>
          <c:order val="1"/>
          <c:tx>
            <c:strRef>
              <c:f>'1.5b'!$H$40</c:f>
              <c:strCache>
                <c:ptCount val="1"/>
                <c:pt idx="0">
                  <c:v>Taranaki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ys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'1.5b'!$H$41:$H$54</c:f>
              <c:numCache>
                <c:formatCode>0</c:formatCode>
                <c:ptCount val="14"/>
                <c:pt idx="0">
                  <c:v>615.18448438978237</c:v>
                </c:pt>
                <c:pt idx="1">
                  <c:v>639.43342776203963</c:v>
                </c:pt>
                <c:pt idx="2">
                  <c:v>660.31894934333957</c:v>
                </c:pt>
                <c:pt idx="3">
                  <c:v>675.14044943820227</c:v>
                </c:pt>
                <c:pt idx="4">
                  <c:v>702.18164794007487</c:v>
                </c:pt>
                <c:pt idx="5">
                  <c:v>719.79496738117427</c:v>
                </c:pt>
                <c:pt idx="6">
                  <c:v>740.81156716417911</c:v>
                </c:pt>
                <c:pt idx="7">
                  <c:v>754.9674418604651</c:v>
                </c:pt>
                <c:pt idx="8">
                  <c:v>760.09250693802039</c:v>
                </c:pt>
                <c:pt idx="9">
                  <c:v>750.92575618698447</c:v>
                </c:pt>
                <c:pt idx="10">
                  <c:v>747.20145852324526</c:v>
                </c:pt>
                <c:pt idx="11">
                  <c:v>753.14259763851044</c:v>
                </c:pt>
                <c:pt idx="12">
                  <c:v>762.74864376130199</c:v>
                </c:pt>
                <c:pt idx="13">
                  <c:v>750.93205574912895</c:v>
                </c:pt>
              </c:numCache>
            </c:numRef>
          </c:val>
        </c:ser>
        <c:ser>
          <c:idx val="5"/>
          <c:order val="2"/>
          <c:tx>
            <c:strRef>
              <c:f>'1.5b'!$G$40</c:f>
              <c:strCache>
                <c:ptCount val="1"/>
                <c:pt idx="0">
                  <c:v>Hawke's Bay</c:v>
                </c:pt>
              </c:strCache>
            </c:strRef>
          </c:tx>
          <c:spPr>
            <a:ln w="25400">
              <a:solidFill>
                <a:srgbClr val="45B6DE"/>
              </a:solidFill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'1.5b'!$G$41:$G$54</c:f>
              <c:numCache>
                <c:formatCode>0</c:formatCode>
                <c:ptCount val="14"/>
                <c:pt idx="0">
                  <c:v>635.58044806517307</c:v>
                </c:pt>
                <c:pt idx="1">
                  <c:v>656.72727272727275</c:v>
                </c:pt>
                <c:pt idx="2">
                  <c:v>675.49531459170009</c:v>
                </c:pt>
                <c:pt idx="3">
                  <c:v>694.18218085106378</c:v>
                </c:pt>
                <c:pt idx="4">
                  <c:v>715.13888888888891</c:v>
                </c:pt>
                <c:pt idx="5">
                  <c:v>727.39644970414201</c:v>
                </c:pt>
                <c:pt idx="6">
                  <c:v>740.57704918032789</c:v>
                </c:pt>
                <c:pt idx="7">
                  <c:v>742.63743455497377</c:v>
                </c:pt>
                <c:pt idx="8">
                  <c:v>734.31551499348109</c:v>
                </c:pt>
                <c:pt idx="9">
                  <c:v>725.02583979328165</c:v>
                </c:pt>
                <c:pt idx="10">
                  <c:v>714.93882807469413</c:v>
                </c:pt>
                <c:pt idx="11">
                  <c:v>721.47096774193551</c:v>
                </c:pt>
                <c:pt idx="12">
                  <c:v>729.32258064516134</c:v>
                </c:pt>
                <c:pt idx="13">
                  <c:v>720.78036500943995</c:v>
                </c:pt>
              </c:numCache>
            </c:numRef>
          </c:val>
        </c:ser>
        <c:ser>
          <c:idx val="2"/>
          <c:order val="3"/>
          <c:tx>
            <c:strRef>
              <c:f>'1.5b'!$D$40</c:f>
              <c:strCache>
                <c:ptCount val="1"/>
                <c:pt idx="0">
                  <c:v>Waikato</c:v>
                </c:pt>
              </c:strCache>
            </c:strRef>
          </c:tx>
          <c:spPr>
            <a:ln w="25400">
              <a:solidFill>
                <a:srgbClr val="45B6DE"/>
              </a:solidFill>
              <a:prstDash val="sys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'1.5b'!$D$41:$D$54</c:f>
              <c:numCache>
                <c:formatCode>0</c:formatCode>
                <c:ptCount val="14"/>
                <c:pt idx="0">
                  <c:v>630.29315960912049</c:v>
                </c:pt>
                <c:pt idx="1">
                  <c:v>659.84199250133906</c:v>
                </c:pt>
                <c:pt idx="2">
                  <c:v>683.37816455696202</c:v>
                </c:pt>
                <c:pt idx="3">
                  <c:v>698.47334200260082</c:v>
                </c:pt>
                <c:pt idx="4">
                  <c:v>717.08258296887061</c:v>
                </c:pt>
                <c:pt idx="5">
                  <c:v>724.84231943031534</c:v>
                </c:pt>
                <c:pt idx="6">
                  <c:v>735.67717528373271</c:v>
                </c:pt>
                <c:pt idx="7">
                  <c:v>734.45638590352416</c:v>
                </c:pt>
                <c:pt idx="8">
                  <c:v>724.96785361028685</c:v>
                </c:pt>
                <c:pt idx="9">
                  <c:v>720.15392132909847</c:v>
                </c:pt>
                <c:pt idx="10">
                  <c:v>714.65504720406682</c:v>
                </c:pt>
                <c:pt idx="11">
                  <c:v>710.03604036520903</c:v>
                </c:pt>
                <c:pt idx="12">
                  <c:v>720.78136200716847</c:v>
                </c:pt>
                <c:pt idx="13">
                  <c:v>726.10027855153203</c:v>
                </c:pt>
              </c:numCache>
            </c:numRef>
          </c:val>
        </c:ser>
        <c:ser>
          <c:idx val="7"/>
          <c:order val="4"/>
          <c:tx>
            <c:strRef>
              <c:f>'1.5b'!$I$40</c:f>
              <c:strCache>
                <c:ptCount val="1"/>
                <c:pt idx="0">
                  <c:v>Manawatu-Wanganui</c:v>
                </c:pt>
              </c:strCache>
            </c:strRef>
          </c:tx>
          <c:spPr>
            <a:ln w="25400">
              <a:solidFill>
                <a:srgbClr val="9BD5E9"/>
              </a:solidFill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'1.5b'!$I$41:$I$54</c:f>
              <c:numCache>
                <c:formatCode>0</c:formatCode>
                <c:ptCount val="14"/>
                <c:pt idx="0">
                  <c:v>624.72967032967028</c:v>
                </c:pt>
                <c:pt idx="1">
                  <c:v>644.21422300263384</c:v>
                </c:pt>
                <c:pt idx="2">
                  <c:v>656.4582422387407</c:v>
                </c:pt>
                <c:pt idx="3">
                  <c:v>676.18673647469461</c:v>
                </c:pt>
                <c:pt idx="4">
                  <c:v>695.97204019222363</c:v>
                </c:pt>
                <c:pt idx="5">
                  <c:v>715.26591107236266</c:v>
                </c:pt>
                <c:pt idx="6">
                  <c:v>728.44978165938869</c:v>
                </c:pt>
                <c:pt idx="7">
                  <c:v>732.56108202443284</c:v>
                </c:pt>
                <c:pt idx="8">
                  <c:v>721.74630755864462</c:v>
                </c:pt>
                <c:pt idx="9">
                  <c:v>713.06695464362849</c:v>
                </c:pt>
                <c:pt idx="10">
                  <c:v>703.91566265060237</c:v>
                </c:pt>
                <c:pt idx="11">
                  <c:v>707.66451612903222</c:v>
                </c:pt>
                <c:pt idx="12">
                  <c:v>715.42758917060598</c:v>
                </c:pt>
                <c:pt idx="13">
                  <c:v>728.15483870967739</c:v>
                </c:pt>
              </c:numCache>
            </c:numRef>
          </c:val>
        </c:ser>
        <c:ser>
          <c:idx val="1"/>
          <c:order val="5"/>
          <c:tx>
            <c:strRef>
              <c:f>'1.5b'!$C$40</c:f>
              <c:strCache>
                <c:ptCount val="1"/>
                <c:pt idx="0">
                  <c:v>Auckland</c:v>
                </c:pt>
              </c:strCache>
            </c:strRef>
          </c:tx>
          <c:spPr>
            <a:ln>
              <a:solidFill>
                <a:srgbClr val="9BD5E9"/>
              </a:solidFill>
              <a:prstDash val="sys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'1.5b'!$C$41:$C$54</c:f>
              <c:numCache>
                <c:formatCode>0</c:formatCode>
                <c:ptCount val="14"/>
                <c:pt idx="0">
                  <c:v>634.12049577279811</c:v>
                </c:pt>
                <c:pt idx="1">
                  <c:v>636.56155438764131</c:v>
                </c:pt>
                <c:pt idx="2">
                  <c:v>654.68172009864361</c:v>
                </c:pt>
                <c:pt idx="3">
                  <c:v>668.3408748114631</c:v>
                </c:pt>
                <c:pt idx="4">
                  <c:v>682.61101638372008</c:v>
                </c:pt>
                <c:pt idx="5">
                  <c:v>677.1114348142753</c:v>
                </c:pt>
                <c:pt idx="6">
                  <c:v>679.60962681756325</c:v>
                </c:pt>
                <c:pt idx="7">
                  <c:v>670.45878035008468</c:v>
                </c:pt>
                <c:pt idx="8">
                  <c:v>658.60489364660089</c:v>
                </c:pt>
                <c:pt idx="9">
                  <c:v>659.44797865791099</c:v>
                </c:pt>
                <c:pt idx="10">
                  <c:v>649.50134589502022</c:v>
                </c:pt>
                <c:pt idx="11">
                  <c:v>656.41483152029718</c:v>
                </c:pt>
                <c:pt idx="12">
                  <c:v>670.27069438995682</c:v>
                </c:pt>
                <c:pt idx="13">
                  <c:v>698.69212129150571</c:v>
                </c:pt>
              </c:numCache>
            </c:numRef>
          </c:val>
        </c:ser>
        <c:ser>
          <c:idx val="0"/>
          <c:order val="6"/>
          <c:tx>
            <c:strRef>
              <c:f>'1.5b'!$B$40</c:f>
              <c:strCache>
                <c:ptCount val="1"/>
                <c:pt idx="0">
                  <c:v>Northland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'1.5b'!$A$41:$A$54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'1.5b'!$B$41:$B$54</c:f>
              <c:numCache>
                <c:formatCode>0</c:formatCode>
                <c:ptCount val="14"/>
                <c:pt idx="0">
                  <c:v>620.54709141274236</c:v>
                </c:pt>
                <c:pt idx="1">
                  <c:v>622.81506849315065</c:v>
                </c:pt>
                <c:pt idx="2">
                  <c:v>611.65652467883706</c:v>
                </c:pt>
                <c:pt idx="3">
                  <c:v>633.99331103678935</c:v>
                </c:pt>
                <c:pt idx="4">
                  <c:v>655.83443708609275</c:v>
                </c:pt>
                <c:pt idx="5">
                  <c:v>691.6437459070072</c:v>
                </c:pt>
                <c:pt idx="6">
                  <c:v>697.42522756827043</c:v>
                </c:pt>
                <c:pt idx="7">
                  <c:v>695.46864899806076</c:v>
                </c:pt>
                <c:pt idx="8">
                  <c:v>692.43902439024396</c:v>
                </c:pt>
                <c:pt idx="9">
                  <c:v>683.50063532401521</c:v>
                </c:pt>
                <c:pt idx="10">
                  <c:v>675.84702907711755</c:v>
                </c:pt>
                <c:pt idx="11">
                  <c:v>680.60606060606062</c:v>
                </c:pt>
                <c:pt idx="12">
                  <c:v>689.08632640201643</c:v>
                </c:pt>
                <c:pt idx="13">
                  <c:v>676.52409638554218</c:v>
                </c:pt>
              </c:numCache>
            </c:numRef>
          </c:val>
        </c:ser>
        <c:ser>
          <c:idx val="8"/>
          <c:order val="7"/>
          <c:tx>
            <c:strRef>
              <c:f>'1.5b'!$J$40</c:f>
              <c:strCache>
                <c:ptCount val="1"/>
                <c:pt idx="0">
                  <c:v>Wellington</c:v>
                </c:pt>
              </c:strCache>
            </c:strRef>
          </c:tx>
          <c:spPr>
            <a:ln w="25400">
              <a:solidFill>
                <a:srgbClr val="BDC1C1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'1.5b'!$J$41:$J$54</c:f>
              <c:numCache>
                <c:formatCode>0</c:formatCode>
                <c:ptCount val="14"/>
                <c:pt idx="0">
                  <c:v>571.66288050885964</c:v>
                </c:pt>
                <c:pt idx="1">
                  <c:v>588.41633019291157</c:v>
                </c:pt>
                <c:pt idx="2">
                  <c:v>596.04244970152558</c:v>
                </c:pt>
                <c:pt idx="3">
                  <c:v>607.33944954128435</c:v>
                </c:pt>
                <c:pt idx="4">
                  <c:v>623.09792027729634</c:v>
                </c:pt>
                <c:pt idx="5">
                  <c:v>633.88162127385806</c:v>
                </c:pt>
                <c:pt idx="6">
                  <c:v>637.28471188603021</c:v>
                </c:pt>
                <c:pt idx="7">
                  <c:v>634.85014774166314</c:v>
                </c:pt>
                <c:pt idx="8">
                  <c:v>625.23610530714586</c:v>
                </c:pt>
                <c:pt idx="9">
                  <c:v>624.65756259052353</c:v>
                </c:pt>
                <c:pt idx="10">
                  <c:v>619.55915521837198</c:v>
                </c:pt>
                <c:pt idx="11">
                  <c:v>621.37726994490924</c:v>
                </c:pt>
                <c:pt idx="12">
                  <c:v>627.94111675126908</c:v>
                </c:pt>
                <c:pt idx="13">
                  <c:v>635.35816035816038</c:v>
                </c:pt>
              </c:numCache>
            </c:numRef>
          </c:val>
        </c:ser>
        <c:ser>
          <c:idx val="4"/>
          <c:order val="8"/>
          <c:tx>
            <c:strRef>
              <c:f>'1.5b'!$F$40</c:f>
              <c:strCache>
                <c:ptCount val="1"/>
                <c:pt idx="0">
                  <c:v>Gisborne</c:v>
                </c:pt>
              </c:strCache>
            </c:strRef>
          </c:tx>
          <c:spPr>
            <a:ln w="25400">
              <a:solidFill>
                <a:srgbClr val="BDC1C1"/>
              </a:solidFill>
              <a:prstDash val="sys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'1.5b'!$F$41:$F$54</c:f>
              <c:numCache>
                <c:formatCode>0</c:formatCode>
                <c:ptCount val="14"/>
                <c:pt idx="0">
                  <c:v>544.24175824175825</c:v>
                </c:pt>
                <c:pt idx="1">
                  <c:v>558.98901098901104</c:v>
                </c:pt>
                <c:pt idx="2">
                  <c:v>574.80349344978163</c:v>
                </c:pt>
                <c:pt idx="3">
                  <c:v>595.87336244541484</c:v>
                </c:pt>
                <c:pt idx="4">
                  <c:v>614.96732026143786</c:v>
                </c:pt>
                <c:pt idx="5">
                  <c:v>636.23913043478262</c:v>
                </c:pt>
                <c:pt idx="6">
                  <c:v>647.23311546840955</c:v>
                </c:pt>
                <c:pt idx="7">
                  <c:v>650.86956521739125</c:v>
                </c:pt>
                <c:pt idx="8">
                  <c:v>645.34632034632034</c:v>
                </c:pt>
                <c:pt idx="9">
                  <c:v>634.05579399141629</c:v>
                </c:pt>
                <c:pt idx="10">
                  <c:v>628.99141630901283</c:v>
                </c:pt>
                <c:pt idx="11">
                  <c:v>630.02136752136755</c:v>
                </c:pt>
                <c:pt idx="12">
                  <c:v>630.81370449678798</c:v>
                </c:pt>
                <c:pt idx="13">
                  <c:v>631.84713375796173</c:v>
                </c:pt>
              </c:numCache>
            </c:numRef>
          </c:val>
        </c:ser>
        <c:ser>
          <c:idx val="14"/>
          <c:order val="9"/>
          <c:tx>
            <c:strRef>
              <c:f>'1.5b'!$P$40</c:f>
              <c:strCache>
                <c:ptCount val="1"/>
                <c:pt idx="0">
                  <c:v>NZ</c:v>
                </c:pt>
              </c:strCache>
            </c:strRef>
          </c:tx>
          <c:spPr>
            <a:ln w="38100">
              <a:solidFill>
                <a:srgbClr val="434646"/>
              </a:solidFill>
              <a:prstDash val="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'1.5b'!$P$41:$P$54</c:f>
              <c:numCache>
                <c:formatCode>0</c:formatCode>
                <c:ptCount val="14"/>
                <c:pt idx="0">
                  <c:v>663.98685736374182</c:v>
                </c:pt>
                <c:pt idx="1">
                  <c:v>673.73964796758264</c:v>
                </c:pt>
                <c:pt idx="2">
                  <c:v>688.27200039729837</c:v>
                </c:pt>
                <c:pt idx="3">
                  <c:v>704.55633027522936</c:v>
                </c:pt>
                <c:pt idx="4">
                  <c:v>721.32707612666002</c:v>
                </c:pt>
                <c:pt idx="5">
                  <c:v>727.84495531233574</c:v>
                </c:pt>
                <c:pt idx="6">
                  <c:v>734.3485561573209</c:v>
                </c:pt>
                <c:pt idx="7">
                  <c:v>732.27318512965871</c:v>
                </c:pt>
                <c:pt idx="8">
                  <c:v>722.15927522127993</c:v>
                </c:pt>
                <c:pt idx="9">
                  <c:v>718.61394752506988</c:v>
                </c:pt>
                <c:pt idx="10">
                  <c:v>711.29392536093712</c:v>
                </c:pt>
                <c:pt idx="11">
                  <c:v>716.89149560117301</c:v>
                </c:pt>
                <c:pt idx="12">
                  <c:v>727.9951242423565</c:v>
                </c:pt>
                <c:pt idx="13">
                  <c:v>743.85724105816348</c:v>
                </c:pt>
              </c:numCache>
            </c:numRef>
          </c:val>
        </c:ser>
        <c:marker val="1"/>
        <c:axId val="103460864"/>
        <c:axId val="103462400"/>
      </c:lineChart>
      <c:catAx>
        <c:axId val="1034608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462400"/>
        <c:crosses val="autoZero"/>
        <c:auto val="1"/>
        <c:lblAlgn val="ctr"/>
        <c:lblOffset val="100"/>
        <c:tickLblSkip val="2"/>
      </c:catAx>
      <c:valAx>
        <c:axId val="103462400"/>
        <c:scaling>
          <c:orientation val="minMax"/>
          <c:max val="900"/>
          <c:min val="5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46086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79568655751025008"/>
          <c:y val="0.14876872691798484"/>
          <c:w val="0.19108445456537895"/>
          <c:h val="0.78776856432768916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en-NZ" sz="900">
                <a:latin typeface="Arial" pitchFamily="34" charset="0"/>
                <a:cs typeface="Arial" pitchFamily="34" charset="0"/>
              </a:rPr>
              <a:t>Figure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1.5c: South Island light vehicle ownership per 1000 people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6.138037448369308E-2"/>
          <c:y val="0.11236855232320023"/>
          <c:w val="0.72047692365163751"/>
          <c:h val="0.81898994174910988"/>
        </c:manualLayout>
      </c:layout>
      <c:lineChart>
        <c:grouping val="standard"/>
        <c:ser>
          <c:idx val="10"/>
          <c:order val="0"/>
          <c:tx>
            <c:strRef>
              <c:f>'1.5b'!$L$40</c:f>
              <c:strCache>
                <c:ptCount val="1"/>
                <c:pt idx="0">
                  <c:v>Canterbury</c:v>
                </c:pt>
              </c:strCache>
            </c:strRef>
          </c:tx>
          <c:spPr>
            <a:ln w="25400">
              <a:solidFill>
                <a:srgbClr val="45B6DE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'1.5b'!$L$41:$L$54</c:f>
              <c:numCache>
                <c:formatCode>0</c:formatCode>
                <c:ptCount val="14"/>
                <c:pt idx="0">
                  <c:v>737.04449365814378</c:v>
                </c:pt>
                <c:pt idx="1">
                  <c:v>770.09107107503462</c:v>
                </c:pt>
                <c:pt idx="2">
                  <c:v>793.26867119301653</c:v>
                </c:pt>
                <c:pt idx="3">
                  <c:v>814.94474085365857</c:v>
                </c:pt>
                <c:pt idx="4">
                  <c:v>832.56627185561194</c:v>
                </c:pt>
                <c:pt idx="5">
                  <c:v>838.92962962962963</c:v>
                </c:pt>
                <c:pt idx="6">
                  <c:v>843.91296397878955</c:v>
                </c:pt>
                <c:pt idx="7">
                  <c:v>842.43805389763065</c:v>
                </c:pt>
                <c:pt idx="8">
                  <c:v>832.50715307582266</c:v>
                </c:pt>
                <c:pt idx="9">
                  <c:v>829.64468799717167</c:v>
                </c:pt>
                <c:pt idx="10">
                  <c:v>830.52791153914745</c:v>
                </c:pt>
                <c:pt idx="11">
                  <c:v>846.87544738725842</c:v>
                </c:pt>
                <c:pt idx="12">
                  <c:v>864.43914502738028</c:v>
                </c:pt>
                <c:pt idx="13">
                  <c:v>881.64374020546757</c:v>
                </c:pt>
              </c:numCache>
            </c:numRef>
          </c:val>
        </c:ser>
        <c:ser>
          <c:idx val="9"/>
          <c:order val="1"/>
          <c:tx>
            <c:strRef>
              <c:f>'1.5b'!$K$40</c:f>
              <c:strCache>
                <c:ptCount val="1"/>
                <c:pt idx="0">
                  <c:v>Nelson - Marl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'1.5b'!$K$41:$K$54</c:f>
              <c:numCache>
                <c:formatCode>0</c:formatCode>
                <c:ptCount val="14"/>
                <c:pt idx="0">
                  <c:v>724.21428571428567</c:v>
                </c:pt>
                <c:pt idx="1">
                  <c:v>749.87450980392157</c:v>
                </c:pt>
                <c:pt idx="2">
                  <c:v>778.20077220077224</c:v>
                </c:pt>
                <c:pt idx="3">
                  <c:v>824.73003802281369</c:v>
                </c:pt>
                <c:pt idx="4">
                  <c:v>848.00904977375569</c:v>
                </c:pt>
                <c:pt idx="5">
                  <c:v>863.56020942408372</c:v>
                </c:pt>
                <c:pt idx="6">
                  <c:v>881.26394052044611</c:v>
                </c:pt>
                <c:pt idx="7">
                  <c:v>888.08400884303614</c:v>
                </c:pt>
                <c:pt idx="8">
                  <c:v>863.23830409356731</c:v>
                </c:pt>
                <c:pt idx="9">
                  <c:v>854.56191165821872</c:v>
                </c:pt>
                <c:pt idx="10">
                  <c:v>847.34095782701934</c:v>
                </c:pt>
                <c:pt idx="11">
                  <c:v>850.78180525941718</c:v>
                </c:pt>
                <c:pt idx="12">
                  <c:v>863.28379334748763</c:v>
                </c:pt>
                <c:pt idx="13">
                  <c:v>877.80027932960888</c:v>
                </c:pt>
              </c:numCache>
            </c:numRef>
          </c:val>
        </c:ser>
        <c:ser>
          <c:idx val="13"/>
          <c:order val="2"/>
          <c:tx>
            <c:strRef>
              <c:f>'1.5b'!$O$40</c:f>
              <c:strCache>
                <c:ptCount val="1"/>
                <c:pt idx="0">
                  <c:v>Southland</c:v>
                </c:pt>
              </c:strCache>
            </c:strRef>
          </c:tx>
          <c:spPr>
            <a:ln w="25400">
              <a:solidFill>
                <a:srgbClr val="9BD5E9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'1.5b'!$O$41:$O$54</c:f>
              <c:numCache>
                <c:formatCode>0</c:formatCode>
                <c:ptCount val="14"/>
                <c:pt idx="0">
                  <c:v>706.44158628081459</c:v>
                </c:pt>
                <c:pt idx="1">
                  <c:v>738.2887700534759</c:v>
                </c:pt>
                <c:pt idx="2">
                  <c:v>756.0042507970245</c:v>
                </c:pt>
                <c:pt idx="3">
                  <c:v>776.87566418703511</c:v>
                </c:pt>
                <c:pt idx="4">
                  <c:v>798.19637139807901</c:v>
                </c:pt>
                <c:pt idx="5">
                  <c:v>817.67167381974252</c:v>
                </c:pt>
                <c:pt idx="6">
                  <c:v>834.95698924731187</c:v>
                </c:pt>
                <c:pt idx="7">
                  <c:v>852.87096774193549</c:v>
                </c:pt>
                <c:pt idx="8">
                  <c:v>861.12299465240642</c:v>
                </c:pt>
                <c:pt idx="9">
                  <c:v>856.08280254777071</c:v>
                </c:pt>
                <c:pt idx="10">
                  <c:v>846.41728134878815</c:v>
                </c:pt>
                <c:pt idx="11">
                  <c:v>855.62697576396204</c:v>
                </c:pt>
                <c:pt idx="12">
                  <c:v>864.15611814345993</c:v>
                </c:pt>
                <c:pt idx="13">
                  <c:v>862.46632124352334</c:v>
                </c:pt>
              </c:numCache>
            </c:numRef>
          </c:val>
        </c:ser>
        <c:ser>
          <c:idx val="11"/>
          <c:order val="3"/>
          <c:tx>
            <c:strRef>
              <c:f>'1.5b'!$M$40</c:f>
              <c:strCache>
                <c:ptCount val="1"/>
                <c:pt idx="0">
                  <c:v>West Coast</c:v>
                </c:pt>
              </c:strCache>
            </c:strRef>
          </c:tx>
          <c:spPr>
            <a:ln w="25400">
              <a:solidFill>
                <a:srgbClr val="BDC1C1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'1.5b'!$M$41:$M$54</c:f>
              <c:numCache>
                <c:formatCode>0</c:formatCode>
                <c:ptCount val="14"/>
                <c:pt idx="0">
                  <c:v>576.2379421221865</c:v>
                </c:pt>
                <c:pt idx="1">
                  <c:v>615.81993569131828</c:v>
                </c:pt>
                <c:pt idx="2">
                  <c:v>631.68789808917199</c:v>
                </c:pt>
                <c:pt idx="3">
                  <c:v>664.41269841269843</c:v>
                </c:pt>
                <c:pt idx="4">
                  <c:v>685.31446540880506</c:v>
                </c:pt>
                <c:pt idx="5">
                  <c:v>709.71962616822429</c:v>
                </c:pt>
                <c:pt idx="6">
                  <c:v>730.34161490683232</c:v>
                </c:pt>
                <c:pt idx="7">
                  <c:v>747.00617283950612</c:v>
                </c:pt>
                <c:pt idx="8">
                  <c:v>766.56441717791415</c:v>
                </c:pt>
                <c:pt idx="9">
                  <c:v>769.81651376146795</c:v>
                </c:pt>
                <c:pt idx="10">
                  <c:v>772.18844984802433</c:v>
                </c:pt>
                <c:pt idx="11">
                  <c:v>785.07598784194533</c:v>
                </c:pt>
                <c:pt idx="12">
                  <c:v>797.61467889908261</c:v>
                </c:pt>
                <c:pt idx="13">
                  <c:v>790.91463414634143</c:v>
                </c:pt>
              </c:numCache>
            </c:numRef>
          </c:val>
        </c:ser>
        <c:ser>
          <c:idx val="12"/>
          <c:order val="4"/>
          <c:tx>
            <c:strRef>
              <c:f>'1.5b'!$N$40</c:f>
              <c:strCache>
                <c:ptCount val="1"/>
                <c:pt idx="0">
                  <c:v>Otago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'1.5b'!$N$41:$N$54</c:f>
              <c:numCache>
                <c:formatCode>0</c:formatCode>
                <c:ptCount val="14"/>
                <c:pt idx="0">
                  <c:v>584.5087626128518</c:v>
                </c:pt>
                <c:pt idx="1">
                  <c:v>605.96858638743458</c:v>
                </c:pt>
                <c:pt idx="2">
                  <c:v>629.10077519379843</c:v>
                </c:pt>
                <c:pt idx="3">
                  <c:v>650.08677896886161</c:v>
                </c:pt>
                <c:pt idx="4">
                  <c:v>668.28701364325411</c:v>
                </c:pt>
                <c:pt idx="5">
                  <c:v>678.60360360360357</c:v>
                </c:pt>
                <c:pt idx="6">
                  <c:v>686.39067922657409</c:v>
                </c:pt>
                <c:pt idx="7">
                  <c:v>696.04914004914008</c:v>
                </c:pt>
                <c:pt idx="8">
                  <c:v>686.43135345666997</c:v>
                </c:pt>
                <c:pt idx="9">
                  <c:v>684.94214079074254</c:v>
                </c:pt>
                <c:pt idx="10">
                  <c:v>682.4916626965221</c:v>
                </c:pt>
                <c:pt idx="11">
                  <c:v>684.9526515151515</c:v>
                </c:pt>
                <c:pt idx="12">
                  <c:v>690.39381153305203</c:v>
                </c:pt>
                <c:pt idx="13">
                  <c:v>715.40642722117207</c:v>
                </c:pt>
              </c:numCache>
            </c:numRef>
          </c:val>
        </c:ser>
        <c:ser>
          <c:idx val="14"/>
          <c:order val="5"/>
          <c:tx>
            <c:strRef>
              <c:f>'1.5b'!$P$40</c:f>
              <c:strCache>
                <c:ptCount val="1"/>
                <c:pt idx="0">
                  <c:v>NZ</c:v>
                </c:pt>
              </c:strCache>
            </c:strRef>
          </c:tx>
          <c:spPr>
            <a:ln w="38100">
              <a:solidFill>
                <a:srgbClr val="434646"/>
              </a:solidFill>
              <a:prstDash val="dash"/>
            </a:ln>
          </c:spPr>
          <c:marker>
            <c:symbol val="none"/>
          </c:marker>
          <c:cat>
            <c:numRef>
              <c:f>'1.5b'!$A$41:$A$53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'1.5b'!$P$41:$P$54</c:f>
              <c:numCache>
                <c:formatCode>0</c:formatCode>
                <c:ptCount val="14"/>
                <c:pt idx="0">
                  <c:v>663.98685736374182</c:v>
                </c:pt>
                <c:pt idx="1">
                  <c:v>673.73964796758264</c:v>
                </c:pt>
                <c:pt idx="2">
                  <c:v>688.27200039729837</c:v>
                </c:pt>
                <c:pt idx="3">
                  <c:v>704.55633027522936</c:v>
                </c:pt>
                <c:pt idx="4">
                  <c:v>721.32707612666002</c:v>
                </c:pt>
                <c:pt idx="5">
                  <c:v>727.84495531233574</c:v>
                </c:pt>
                <c:pt idx="6">
                  <c:v>734.3485561573209</c:v>
                </c:pt>
                <c:pt idx="7">
                  <c:v>732.27318512965871</c:v>
                </c:pt>
                <c:pt idx="8">
                  <c:v>722.15927522127993</c:v>
                </c:pt>
                <c:pt idx="9">
                  <c:v>718.61394752506988</c:v>
                </c:pt>
                <c:pt idx="10">
                  <c:v>711.29392536093712</c:v>
                </c:pt>
                <c:pt idx="11">
                  <c:v>716.89149560117301</c:v>
                </c:pt>
                <c:pt idx="12">
                  <c:v>727.9951242423565</c:v>
                </c:pt>
                <c:pt idx="13">
                  <c:v>743.85724105816348</c:v>
                </c:pt>
              </c:numCache>
            </c:numRef>
          </c:val>
        </c:ser>
        <c:marker val="1"/>
        <c:axId val="103507072"/>
        <c:axId val="103508608"/>
      </c:lineChart>
      <c:catAx>
        <c:axId val="103507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508608"/>
        <c:crosses val="autoZero"/>
        <c:auto val="1"/>
        <c:lblAlgn val="ctr"/>
        <c:lblOffset val="100"/>
        <c:tickLblSkip val="2"/>
      </c:catAx>
      <c:valAx>
        <c:axId val="103508608"/>
        <c:scaling>
          <c:orientation val="minMax"/>
          <c:max val="900"/>
          <c:min val="5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3507072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79568655751025008"/>
          <c:y val="0.32515782872273707"/>
          <c:w val="0.19108445456537895"/>
          <c:h val="0.51436554943906343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1.8 : Average fleet age</a:t>
            </a:r>
          </a:p>
        </c:rich>
      </c:tx>
      <c:layout>
        <c:manualLayout>
          <c:xMode val="edge"/>
          <c:yMode val="edge"/>
          <c:x val="0.2136861672131832"/>
          <c:y val="1.31261468422641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59012480926903"/>
          <c:y val="0.11579212962963029"/>
          <c:w val="0.7195524081536836"/>
          <c:h val="0.7313939814814816"/>
        </c:manualLayout>
      </c:layout>
      <c:barChart>
        <c:barDir val="bar"/>
        <c:grouping val="clustered"/>
        <c:ser>
          <c:idx val="0"/>
          <c:order val="0"/>
          <c:tx>
            <c:strRef>
              <c:f>'1.8'!$C$2</c:f>
              <c:strCache>
                <c:ptCount val="1"/>
                <c:pt idx="0">
                  <c:v>Average age</c:v>
                </c:pt>
              </c:strCache>
            </c:strRef>
          </c:tx>
          <c:spPr>
            <a:solidFill>
              <a:srgbClr val="99CCFF"/>
            </a:solidFill>
            <a:ln w="12700">
              <a:noFill/>
              <a:prstDash val="solid"/>
            </a:ln>
          </c:spPr>
          <c:dPt>
            <c:idx val="0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25400">
                <a:noFill/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45B6DE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45B6DE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45B6DE"/>
              </a:solidFill>
              <a:ln w="12700">
                <a:noFill/>
                <a:prstDash val="solid"/>
              </a:ln>
            </c:spPr>
          </c:dPt>
          <c:dPt>
            <c:idx val="10"/>
            <c:spPr>
              <a:solidFill>
                <a:srgbClr val="22B0F1"/>
              </a:solidFill>
              <a:ln w="12700">
                <a:noFill/>
                <a:prstDash val="solid"/>
              </a:ln>
            </c:spPr>
          </c:dPt>
          <c:dPt>
            <c:idx val="11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2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3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4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5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6"/>
            <c:spPr>
              <a:solidFill>
                <a:srgbClr val="9BD5E9"/>
              </a:solidFill>
              <a:ln w="12700">
                <a:noFill/>
                <a:prstDash val="solid"/>
              </a:ln>
            </c:spPr>
          </c:dPt>
          <c:dPt>
            <c:idx val="17"/>
            <c:spPr>
              <a:solidFill>
                <a:srgbClr val="AADDFA"/>
              </a:solidFill>
              <a:ln w="12700">
                <a:noFill/>
                <a:prstDash val="solid"/>
              </a:ln>
            </c:spPr>
          </c:dPt>
          <c:dPt>
            <c:idx val="18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19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20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21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22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23"/>
            <c:spPr>
              <a:solidFill>
                <a:srgbClr val="BDC1C1"/>
              </a:solidFill>
              <a:ln w="12700">
                <a:noFill/>
                <a:prstDash val="solid"/>
              </a:ln>
            </c:spPr>
          </c:dPt>
          <c:dPt>
            <c:idx val="24"/>
            <c:spPr>
              <a:solidFill>
                <a:srgbClr val="B3B8BA"/>
              </a:solidFill>
              <a:ln w="12700">
                <a:noFill/>
                <a:prstDash val="solid"/>
              </a:ln>
            </c:spPr>
          </c:dPt>
          <c:dPt>
            <c:idx val="25"/>
            <c:spPr>
              <a:solidFill>
                <a:srgbClr val="B3B8BA"/>
              </a:solidFill>
              <a:ln w="12700">
                <a:noFill/>
                <a:prstDash val="solid"/>
              </a:ln>
            </c:spPr>
          </c:dPt>
          <c:cat>
            <c:strRef>
              <c:f>'1.8'!$B$7:$B$32</c:f>
              <c:strCache>
                <c:ptCount val="26"/>
                <c:pt idx="0">
                  <c:v>2002 Cars</c:v>
                </c:pt>
                <c:pt idx="2">
                  <c:v>2007 Cars</c:v>
                </c:pt>
                <c:pt idx="3">
                  <c:v>2010 Lights</c:v>
                </c:pt>
                <c:pt idx="4">
                  <c:v>2011</c:v>
                </c:pt>
                <c:pt idx="6">
                  <c:v>Usa 2013</c:v>
                </c:pt>
                <c:pt idx="8">
                  <c:v>2005</c:v>
                </c:pt>
                <c:pt idx="9">
                  <c:v>2009</c:v>
                </c:pt>
                <c:pt idx="10">
                  <c:v>Canada 2011</c:v>
                </c:pt>
                <c:pt idx="12">
                  <c:v>2005</c:v>
                </c:pt>
                <c:pt idx="13">
                  <c:v>2010</c:v>
                </c:pt>
                <c:pt idx="15">
                  <c:v>2012</c:v>
                </c:pt>
                <c:pt idx="17">
                  <c:v>Australia 2014</c:v>
                </c:pt>
                <c:pt idx="19">
                  <c:v>2002</c:v>
                </c:pt>
                <c:pt idx="21">
                  <c:v>2006</c:v>
                </c:pt>
                <c:pt idx="23">
                  <c:v>2010</c:v>
                </c:pt>
                <c:pt idx="25">
                  <c:v>NZ light 2014</c:v>
                </c:pt>
              </c:strCache>
            </c:strRef>
          </c:cat>
          <c:val>
            <c:numRef>
              <c:f>'1.8'!$C$7:$C$32</c:f>
              <c:numCache>
                <c:formatCode>General</c:formatCode>
                <c:ptCount val="26"/>
                <c:pt idx="0">
                  <c:v>9.4</c:v>
                </c:pt>
                <c:pt idx="1">
                  <c:v>10.3</c:v>
                </c:pt>
                <c:pt idx="2">
                  <c:v>10.4</c:v>
                </c:pt>
                <c:pt idx="3">
                  <c:v>10.9</c:v>
                </c:pt>
                <c:pt idx="4">
                  <c:v>11.2</c:v>
                </c:pt>
                <c:pt idx="5">
                  <c:v>11.4</c:v>
                </c:pt>
                <c:pt idx="6">
                  <c:v>11.4</c:v>
                </c:pt>
                <c:pt idx="8">
                  <c:v>7.6</c:v>
                </c:pt>
                <c:pt idx="9">
                  <c:v>8.6</c:v>
                </c:pt>
                <c:pt idx="10">
                  <c:v>9.1999999999999993</c:v>
                </c:pt>
                <c:pt idx="12">
                  <c:v>10.1</c:v>
                </c:pt>
                <c:pt idx="13">
                  <c:v>9.9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9.8000000000000007</c:v>
                </c:pt>
                <c:pt idx="19" formatCode="0.00">
                  <c:v>12.087652786206174</c:v>
                </c:pt>
                <c:pt idx="20" formatCode="0.00">
                  <c:v>12.192547887436307</c:v>
                </c:pt>
                <c:pt idx="21" formatCode="0.00">
                  <c:v>12.450774591773724</c:v>
                </c:pt>
                <c:pt idx="22" formatCode="0.00">
                  <c:v>12.837477986927688</c:v>
                </c:pt>
                <c:pt idx="23" formatCode="0.00">
                  <c:v>13.500097650188975</c:v>
                </c:pt>
                <c:pt idx="24" formatCode="0.00">
                  <c:v>13.965213181983833</c:v>
                </c:pt>
                <c:pt idx="25" formatCode="0.00">
                  <c:v>14.100775764603437</c:v>
                </c:pt>
              </c:numCache>
            </c:numRef>
          </c:val>
        </c:ser>
        <c:gapWidth val="230"/>
        <c:axId val="103724928"/>
        <c:axId val="103726464"/>
      </c:barChart>
      <c:catAx>
        <c:axId val="1037249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26464"/>
        <c:crosses val="autoZero"/>
        <c:auto val="1"/>
        <c:lblAlgn val="ctr"/>
        <c:lblOffset val="100"/>
        <c:tickLblSkip val="1"/>
        <c:tickMarkSkip val="1"/>
      </c:catAx>
      <c:valAx>
        <c:axId val="103726464"/>
        <c:scaling>
          <c:orientation val="minMax"/>
          <c:max val="14.5"/>
          <c:min val="0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vehicle age (years)</a:t>
                </a:r>
              </a:p>
            </c:rich>
          </c:tx>
          <c:layout>
            <c:manualLayout>
              <c:xMode val="edge"/>
              <c:yMode val="edge"/>
              <c:x val="0.3588715999359498"/>
              <c:y val="0.9237925347827096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24928"/>
        <c:crosses val="autoZero"/>
        <c:crossBetween val="midCat"/>
        <c:majorUnit val="2"/>
        <c:minorUnit val="2.9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1.9 : Light petrol fleet fuel economy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Minimum and maximum estimates</a:t>
            </a:r>
          </a:p>
        </c:rich>
      </c:tx>
      <c:layout>
        <c:manualLayout>
          <c:xMode val="edge"/>
          <c:yMode val="edge"/>
          <c:x val="0.18382199572533542"/>
          <c:y val="1.70208812394026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34722222222408"/>
          <c:y val="0.14832546296296403"/>
          <c:w val="0.78808888888888884"/>
          <c:h val="0.76182824074074085"/>
        </c:manualLayout>
      </c:layout>
      <c:barChart>
        <c:barDir val="col"/>
        <c:grouping val="clustered"/>
        <c:ser>
          <c:idx val="0"/>
          <c:order val="0"/>
          <c:tx>
            <c:strRef>
              <c:f>'1.9'!$G$2</c:f>
              <c:strCache>
                <c:ptCount val="1"/>
                <c:pt idx="0">
                  <c:v>Maximum economy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both"/>
            <c:errValType val="fixedVal"/>
            <c:val val="0.05"/>
            <c:spPr>
              <a:ln w="38100">
                <a:solidFill>
                  <a:srgbClr val="00CCFF"/>
                </a:solidFill>
              </a:ln>
            </c:spPr>
          </c:errBars>
          <c:cat>
            <c:numRef>
              <c:f>'1.9'!$A$5:$A$18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'1.9'!$I$5:$I$18</c:f>
              <c:numCache>
                <c:formatCode>0.00</c:formatCode>
                <c:ptCount val="14"/>
                <c:pt idx="0">
                  <c:v>9.8366466523959382</c:v>
                </c:pt>
                <c:pt idx="1">
                  <c:v>9.8420330504605555</c:v>
                </c:pt>
                <c:pt idx="2">
                  <c:v>9.947277434290001</c:v>
                </c:pt>
                <c:pt idx="3">
                  <c:v>10.186222908531928</c:v>
                </c:pt>
                <c:pt idx="4">
                  <c:v>9.9498877650150277</c:v>
                </c:pt>
                <c:pt idx="5">
                  <c:v>10.114264119873559</c:v>
                </c:pt>
                <c:pt idx="6">
                  <c:v>10.201887927844709</c:v>
                </c:pt>
                <c:pt idx="7">
                  <c:v>10.197711919519779</c:v>
                </c:pt>
                <c:pt idx="8">
                  <c:v>10.001880057038335</c:v>
                </c:pt>
                <c:pt idx="9">
                  <c:v>10.052541720072496</c:v>
                </c:pt>
                <c:pt idx="10">
                  <c:v>10.059516947981272</c:v>
                </c:pt>
                <c:pt idx="11">
                  <c:v>9.8805216352342242</c:v>
                </c:pt>
                <c:pt idx="12">
                  <c:v>9.791914767806368</c:v>
                </c:pt>
                <c:pt idx="13">
                  <c:v>9.6433707292929203</c:v>
                </c:pt>
              </c:numCache>
            </c:numRef>
          </c:val>
        </c:ser>
        <c:axId val="103649280"/>
        <c:axId val="103650816"/>
      </c:barChart>
      <c:catAx>
        <c:axId val="103649280"/>
        <c:scaling>
          <c:orientation val="minMax"/>
        </c:scaling>
        <c:axPos val="b"/>
        <c:numFmt formatCode="General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50816"/>
        <c:crosses val="autoZero"/>
        <c:auto val="1"/>
        <c:lblAlgn val="ctr"/>
        <c:lblOffset val="100"/>
        <c:tickLblSkip val="2"/>
        <c:tickMarkSkip val="1"/>
      </c:catAx>
      <c:valAx>
        <c:axId val="103650816"/>
        <c:scaling>
          <c:orientation val="minMax"/>
          <c:max val="10.5"/>
          <c:min val="9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Litres per 100 km of travel</a:t>
                </a:r>
              </a:p>
            </c:rich>
          </c:tx>
          <c:layout>
            <c:manualLayout>
              <c:xMode val="edge"/>
              <c:yMode val="edge"/>
              <c:x val="7.1672340692161482E-3"/>
              <c:y val="0.2365572666248577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49280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autoTitleDeleted val="1"/>
    <c:plotArea>
      <c:layout>
        <c:manualLayout>
          <c:layoutTarget val="inner"/>
          <c:xMode val="edge"/>
          <c:yMode val="edge"/>
          <c:x val="0.14109285714285721"/>
          <c:y val="0.11214316239316237"/>
          <c:w val="0.81631107075698717"/>
          <c:h val="0.70981623931623927"/>
        </c:manualLayout>
      </c:layout>
      <c:barChart>
        <c:barDir val="col"/>
        <c:grouping val="clustered"/>
        <c:ser>
          <c:idx val="0"/>
          <c:order val="0"/>
          <c:tx>
            <c:strRef>
              <c:f>'1.9'!$G$2</c:f>
              <c:strCache>
                <c:ptCount val="1"/>
                <c:pt idx="0">
                  <c:v>Maximum economy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both"/>
            <c:errValType val="fixedVal"/>
            <c:noEndCap val="1"/>
            <c:val val="0.05"/>
            <c:spPr>
              <a:ln w="381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errBars>
          <c:cat>
            <c:numRef>
              <c:f>'1.9'!$A$5:$A$17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'1.9'!$I$5:$I$18</c:f>
              <c:numCache>
                <c:formatCode>0.00</c:formatCode>
                <c:ptCount val="14"/>
                <c:pt idx="0">
                  <c:v>9.8366466523959382</c:v>
                </c:pt>
                <c:pt idx="1">
                  <c:v>9.8420330504605555</c:v>
                </c:pt>
                <c:pt idx="2">
                  <c:v>9.947277434290001</c:v>
                </c:pt>
                <c:pt idx="3">
                  <c:v>10.186222908531928</c:v>
                </c:pt>
                <c:pt idx="4">
                  <c:v>9.9498877650150277</c:v>
                </c:pt>
                <c:pt idx="5">
                  <c:v>10.114264119873559</c:v>
                </c:pt>
                <c:pt idx="6">
                  <c:v>10.201887927844709</c:v>
                </c:pt>
                <c:pt idx="7">
                  <c:v>10.197711919519779</c:v>
                </c:pt>
                <c:pt idx="8">
                  <c:v>10.001880057038335</c:v>
                </c:pt>
                <c:pt idx="9">
                  <c:v>10.052541720072496</c:v>
                </c:pt>
                <c:pt idx="10">
                  <c:v>10.059516947981272</c:v>
                </c:pt>
                <c:pt idx="11">
                  <c:v>9.8805216352342242</c:v>
                </c:pt>
                <c:pt idx="12">
                  <c:v>9.791914767806368</c:v>
                </c:pt>
                <c:pt idx="13">
                  <c:v>9.6433707292929203</c:v>
                </c:pt>
              </c:numCache>
            </c:numRef>
          </c:val>
        </c:ser>
        <c:axId val="103814656"/>
        <c:axId val="103816192"/>
      </c:barChart>
      <c:catAx>
        <c:axId val="103814656"/>
        <c:scaling>
          <c:orientation val="minMax"/>
        </c:scaling>
        <c:axPos val="b"/>
        <c:numFmt formatCode="General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16192"/>
        <c:crosses val="autoZero"/>
        <c:auto val="1"/>
        <c:lblAlgn val="ctr"/>
        <c:lblOffset val="100"/>
        <c:tickLblSkip val="3"/>
        <c:tickMarkSkip val="1"/>
      </c:catAx>
      <c:valAx>
        <c:axId val="103816192"/>
        <c:scaling>
          <c:orientation val="minMax"/>
          <c:max val="10.5"/>
          <c:min val="9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14656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1.10 : 2014 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</a:t>
            </a:r>
          </a:p>
        </c:rich>
      </c:tx>
      <c:layout>
        <c:manualLayout>
          <c:xMode val="edge"/>
          <c:yMode val="edge"/>
          <c:x val="0.20809206541490008"/>
          <c:y val="3.08638190137737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157833333333337"/>
          <c:y val="0.2222226851851852"/>
          <c:w val="0.38713027777778047"/>
          <c:h val="0.64521712962962952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93D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45B6D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434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8625694444444443E-2"/>
                  <c:y val="-0.1230249183006536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L</a:t>
                    </a:r>
                    <a:r>
                      <a:rPr lang="en-US"/>
                      <a:t>ight passenger fleet
64.8%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8003661640593784E-3"/>
                  <c:y val="-1.403483655452148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4816198542289981E-2"/>
                  <c:y val="-7.0791151106112124E-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4.5960317460317463E-3"/>
                  <c:y val="7.3920887799564274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H</a:t>
                    </a:r>
                    <a:r>
                      <a:rPr lang="en-US"/>
                      <a:t>eavy fleet
21.5%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'1.10'!$A$34:$A$37</c:f>
              <c:strCache>
                <c:ptCount val="4"/>
                <c:pt idx="0">
                  <c:v>Light passenger fleet</c:v>
                </c:pt>
                <c:pt idx="1">
                  <c:v>Light commercial fleet</c:v>
                </c:pt>
                <c:pt idx="2">
                  <c:v>Motorcycle</c:v>
                </c:pt>
                <c:pt idx="3">
                  <c:v>Heavy fleet</c:v>
                </c:pt>
              </c:strCache>
            </c:strRef>
          </c:cat>
          <c:val>
            <c:numRef>
              <c:f>'1.10'!$C$34:$C$37</c:f>
              <c:numCache>
                <c:formatCode>0.0%</c:formatCode>
                <c:ptCount val="4"/>
                <c:pt idx="0">
                  <c:v>0.63455366742961405</c:v>
                </c:pt>
                <c:pt idx="1">
                  <c:v>0.15746419433680012</c:v>
                </c:pt>
                <c:pt idx="2">
                  <c:v>5.1774036104878188E-3</c:v>
                </c:pt>
                <c:pt idx="3">
                  <c:v>0.20557530477223987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5819841269841439"/>
          <c:y val="7.0726495726495933E-2"/>
          <c:w val="0.76671031746032514"/>
          <c:h val="0.78887108262109162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66B134"/>
            </a:solidFill>
          </c:spPr>
          <c:cat>
            <c:strRef>
              <c:f>'1.11'!$A$4:$A$15</c:f>
              <c:strCache>
                <c:ptCount val="12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  <c:pt idx="11">
                  <c:v>14/15</c:v>
                </c:pt>
              </c:strCache>
            </c:strRef>
          </c:cat>
          <c:val>
            <c:numRef>
              <c:f>'1.11'!$B$4:$B$15</c:f>
              <c:numCache>
                <c:formatCode>#,##0\ \ </c:formatCode>
                <c:ptCount val="12"/>
                <c:pt idx="0">
                  <c:v>22000</c:v>
                </c:pt>
                <c:pt idx="1">
                  <c:v>8600</c:v>
                </c:pt>
                <c:pt idx="2">
                  <c:v>10700</c:v>
                </c:pt>
                <c:pt idx="3">
                  <c:v>10100</c:v>
                </c:pt>
                <c:pt idx="4">
                  <c:v>4700</c:v>
                </c:pt>
                <c:pt idx="5">
                  <c:v>12500</c:v>
                </c:pt>
                <c:pt idx="6">
                  <c:v>16500</c:v>
                </c:pt>
                <c:pt idx="7">
                  <c:v>3900</c:v>
                </c:pt>
                <c:pt idx="8">
                  <c:v>-3200</c:v>
                </c:pt>
                <c:pt idx="9">
                  <c:v>7900</c:v>
                </c:pt>
                <c:pt idx="10">
                  <c:v>38300</c:v>
                </c:pt>
                <c:pt idx="11">
                  <c:v>58259</c:v>
                </c:pt>
              </c:numCache>
            </c:numRef>
          </c:val>
        </c:ser>
        <c:axId val="109206528"/>
        <c:axId val="109216512"/>
      </c:barChart>
      <c:catAx>
        <c:axId val="1092065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16512"/>
        <c:crosses val="autoZero"/>
        <c:auto val="1"/>
        <c:lblAlgn val="ctr"/>
        <c:lblOffset val="100"/>
        <c:tickLblSkip val="2"/>
        <c:tickMarkSkip val="1"/>
      </c:catAx>
      <c:valAx>
        <c:axId val="109216512"/>
        <c:scaling>
          <c:orientation val="minMax"/>
          <c:max val="60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0652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</c:chart>
  <c:spPr>
    <a:solidFill>
      <a:srgbClr val="FFFFFF"/>
    </a:solidFill>
    <a:ln>
      <a:noFill/>
    </a:ln>
  </c:sp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>
                <a:latin typeface="Arial" pitchFamily="34" charset="0"/>
                <a:cs typeface="Arial" pitchFamily="34" charset="0"/>
              </a:rPr>
              <a:t>Figure 11b : Net migration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and population growth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446479667495143"/>
          <c:y val="1.2658351334401784E-2"/>
        </c:manualLayout>
      </c:layout>
    </c:title>
    <c:plotArea>
      <c:layout>
        <c:manualLayout>
          <c:layoutTarget val="inner"/>
          <c:xMode val="edge"/>
          <c:yMode val="edge"/>
          <c:x val="0.14108573928258969"/>
          <c:y val="7.671716668327852E-2"/>
          <c:w val="0.8283587051618545"/>
          <c:h val="0.68898796296295839"/>
        </c:manualLayout>
      </c:layout>
      <c:barChart>
        <c:barDir val="col"/>
        <c:grouping val="stacked"/>
        <c:ser>
          <c:idx val="0"/>
          <c:order val="0"/>
          <c:tx>
            <c:strRef>
              <c:f>'1.11'!$B$18</c:f>
              <c:strCache>
                <c:ptCount val="1"/>
                <c:pt idx="0">
                  <c:v>New Zealanders arriving</c:v>
                </c:pt>
              </c:strCache>
            </c:strRef>
          </c:tx>
          <c:spPr>
            <a:solidFill>
              <a:srgbClr val="0093D3"/>
            </a:solidFill>
          </c:spPr>
          <c:cat>
            <c:strRef>
              <c:f>'1.11'!$A$19:$A$30</c:f>
              <c:strCache>
                <c:ptCount val="12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  <c:pt idx="11">
                  <c:v>14/15</c:v>
                </c:pt>
              </c:strCache>
            </c:strRef>
          </c:cat>
          <c:val>
            <c:numRef>
              <c:f>'1.11'!$B$19:$B$30</c:f>
              <c:numCache>
                <c:formatCode>#,##0\ \ \ \ </c:formatCode>
                <c:ptCount val="12"/>
                <c:pt idx="0">
                  <c:v>26353</c:v>
                </c:pt>
                <c:pt idx="1">
                  <c:v>24962</c:v>
                </c:pt>
                <c:pt idx="2">
                  <c:v>24040</c:v>
                </c:pt>
                <c:pt idx="3">
                  <c:v>23472</c:v>
                </c:pt>
                <c:pt idx="4">
                  <c:v>23036</c:v>
                </c:pt>
                <c:pt idx="5">
                  <c:v>24825</c:v>
                </c:pt>
                <c:pt idx="6">
                  <c:v>26193</c:v>
                </c:pt>
                <c:pt idx="7">
                  <c:v>23804</c:v>
                </c:pt>
                <c:pt idx="8">
                  <c:v>22595</c:v>
                </c:pt>
                <c:pt idx="9">
                  <c:v>24733</c:v>
                </c:pt>
                <c:pt idx="10">
                  <c:v>28004</c:v>
                </c:pt>
                <c:pt idx="11">
                  <c:v>29654</c:v>
                </c:pt>
              </c:numCache>
            </c:numRef>
          </c:val>
        </c:ser>
        <c:ser>
          <c:idx val="1"/>
          <c:order val="1"/>
          <c:tx>
            <c:strRef>
              <c:f>'1.11'!$C$18</c:f>
              <c:strCache>
                <c:ptCount val="1"/>
                <c:pt idx="0">
                  <c:v>New Zealanders leaving</c:v>
                </c:pt>
              </c:strCache>
            </c:strRef>
          </c:tx>
          <c:spPr>
            <a:solidFill>
              <a:srgbClr val="45B6DE"/>
            </a:solidFill>
          </c:spPr>
          <c:cat>
            <c:strRef>
              <c:f>'1.11'!$A$19:$A$29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'1.11'!$C$19:$C$30</c:f>
              <c:numCache>
                <c:formatCode>#,##0\ \ \ \ </c:formatCode>
                <c:ptCount val="12"/>
                <c:pt idx="0">
                  <c:v>-41392</c:v>
                </c:pt>
                <c:pt idx="1">
                  <c:v>-47385</c:v>
                </c:pt>
                <c:pt idx="2">
                  <c:v>-47774</c:v>
                </c:pt>
                <c:pt idx="3">
                  <c:v>-51842</c:v>
                </c:pt>
                <c:pt idx="4">
                  <c:v>-58327</c:v>
                </c:pt>
                <c:pt idx="5">
                  <c:v>-52484</c:v>
                </c:pt>
                <c:pt idx="6">
                  <c:v>-40429</c:v>
                </c:pt>
                <c:pt idx="7">
                  <c:v>-53708</c:v>
                </c:pt>
                <c:pt idx="8">
                  <c:v>-62102</c:v>
                </c:pt>
                <c:pt idx="9">
                  <c:v>-56474</c:v>
                </c:pt>
                <c:pt idx="10">
                  <c:v>-40062</c:v>
                </c:pt>
                <c:pt idx="11">
                  <c:v>-35298</c:v>
                </c:pt>
              </c:numCache>
            </c:numRef>
          </c:val>
        </c:ser>
        <c:ser>
          <c:idx val="2"/>
          <c:order val="2"/>
          <c:tx>
            <c:strRef>
              <c:f>'1.11'!$D$18</c:f>
              <c:strCache>
                <c:ptCount val="1"/>
                <c:pt idx="0">
                  <c:v>Non-New Zealanders arriving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'1.11'!$A$19:$A$29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'1.11'!$D$19:$D$30</c:f>
              <c:numCache>
                <c:formatCode>#,##0\ \ \ \ </c:formatCode>
                <c:ptCount val="12"/>
                <c:pt idx="0">
                  <c:v>57932</c:v>
                </c:pt>
                <c:pt idx="1">
                  <c:v>54177</c:v>
                </c:pt>
                <c:pt idx="2">
                  <c:v>56036</c:v>
                </c:pt>
                <c:pt idx="3">
                  <c:v>59228</c:v>
                </c:pt>
                <c:pt idx="4">
                  <c:v>62203</c:v>
                </c:pt>
                <c:pt idx="5">
                  <c:v>63426</c:v>
                </c:pt>
                <c:pt idx="6">
                  <c:v>56112</c:v>
                </c:pt>
                <c:pt idx="7">
                  <c:v>60212</c:v>
                </c:pt>
                <c:pt idx="8">
                  <c:v>61807</c:v>
                </c:pt>
                <c:pt idx="9">
                  <c:v>63502</c:v>
                </c:pt>
                <c:pt idx="10">
                  <c:v>72780</c:v>
                </c:pt>
                <c:pt idx="11">
                  <c:v>86001</c:v>
                </c:pt>
              </c:numCache>
            </c:numRef>
          </c:val>
        </c:ser>
        <c:ser>
          <c:idx val="3"/>
          <c:order val="3"/>
          <c:tx>
            <c:strRef>
              <c:f>'1.11'!$E$18</c:f>
              <c:strCache>
                <c:ptCount val="1"/>
                <c:pt idx="0">
                  <c:v>Non-New Zealanders leaving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'1.11'!$A$19:$A$29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'1.11'!$E$19:$E$30</c:f>
              <c:numCache>
                <c:formatCode>#,##0\ \ \ \ </c:formatCode>
                <c:ptCount val="12"/>
                <c:pt idx="0">
                  <c:v>-20885</c:v>
                </c:pt>
                <c:pt idx="1">
                  <c:v>-23161</c:v>
                </c:pt>
                <c:pt idx="2">
                  <c:v>-21614</c:v>
                </c:pt>
                <c:pt idx="3">
                  <c:v>-20780</c:v>
                </c:pt>
                <c:pt idx="4">
                  <c:v>-22180</c:v>
                </c:pt>
                <c:pt idx="5">
                  <c:v>-23252</c:v>
                </c:pt>
                <c:pt idx="6">
                  <c:v>-25372</c:v>
                </c:pt>
                <c:pt idx="7">
                  <c:v>-26441</c:v>
                </c:pt>
                <c:pt idx="8">
                  <c:v>-25491</c:v>
                </c:pt>
                <c:pt idx="9">
                  <c:v>-23854</c:v>
                </c:pt>
                <c:pt idx="10">
                  <c:v>-22384</c:v>
                </c:pt>
                <c:pt idx="11">
                  <c:v>-22098</c:v>
                </c:pt>
              </c:numCache>
            </c:numRef>
          </c:val>
        </c:ser>
        <c:overlap val="100"/>
        <c:axId val="109242240"/>
        <c:axId val="109243776"/>
      </c:barChart>
      <c:catAx>
        <c:axId val="109242240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43776"/>
        <c:crosses val="autoZero"/>
        <c:auto val="1"/>
        <c:lblAlgn val="ctr"/>
        <c:lblOffset val="100"/>
        <c:tickLblSkip val="2"/>
      </c:catAx>
      <c:valAx>
        <c:axId val="109243776"/>
        <c:scaling>
          <c:orientation val="minMax"/>
          <c:max val="110000"/>
          <c:min val="-100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\ \ \ \ 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42240"/>
        <c:crosses val="autoZero"/>
        <c:crossBetween val="between"/>
        <c:majorUnit val="25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2.4890244157146142E-2"/>
          <c:y val="0.86095835365712048"/>
          <c:w val="0.93319465040344773"/>
          <c:h val="0.13904164634287974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 baseline="0">
                <a:latin typeface="Arial" pitchFamily="34" charset="0"/>
                <a:cs typeface="Arial" pitchFamily="34" charset="0"/>
              </a:rPr>
              <a:t>Figure 1.11a : Net migration and light fleet growth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5328056141523427"/>
          <c:y val="8.9889206327085241E-4"/>
        </c:manualLayout>
      </c:layout>
    </c:title>
    <c:plotArea>
      <c:layout>
        <c:manualLayout>
          <c:layoutTarget val="inner"/>
          <c:xMode val="edge"/>
          <c:yMode val="edge"/>
          <c:x val="0.13553018372703526"/>
          <c:y val="0.10943564814814863"/>
          <c:w val="0.8283587051618545"/>
          <c:h val="0.75075648148148466"/>
        </c:manualLayout>
      </c:layout>
      <c:barChart>
        <c:barDir val="col"/>
        <c:grouping val="stacked"/>
        <c:ser>
          <c:idx val="4"/>
          <c:order val="0"/>
          <c:tx>
            <c:strRef>
              <c:f>'1.11'!$B$3</c:f>
              <c:strCache>
                <c:ptCount val="1"/>
                <c:pt idx="0">
                  <c:v>Net migration</c:v>
                </c:pt>
              </c:strCache>
            </c:strRef>
          </c:tx>
          <c:spPr>
            <a:solidFill>
              <a:srgbClr val="45B6DE"/>
            </a:solidFill>
            <a:ln>
              <a:noFill/>
            </a:ln>
          </c:spPr>
          <c:cat>
            <c:strRef>
              <c:f>'1.11'!$A$4:$A$15</c:f>
              <c:strCache>
                <c:ptCount val="12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  <c:pt idx="11">
                  <c:v>14/15</c:v>
                </c:pt>
              </c:strCache>
            </c:strRef>
          </c:cat>
          <c:val>
            <c:numRef>
              <c:f>'1.11'!$B$4:$B$15</c:f>
              <c:numCache>
                <c:formatCode>#,##0\ \ </c:formatCode>
                <c:ptCount val="12"/>
                <c:pt idx="0">
                  <c:v>22000</c:v>
                </c:pt>
                <c:pt idx="1">
                  <c:v>8600</c:v>
                </c:pt>
                <c:pt idx="2">
                  <c:v>10700</c:v>
                </c:pt>
                <c:pt idx="3">
                  <c:v>10100</c:v>
                </c:pt>
                <c:pt idx="4">
                  <c:v>4700</c:v>
                </c:pt>
                <c:pt idx="5">
                  <c:v>12500</c:v>
                </c:pt>
                <c:pt idx="6">
                  <c:v>16500</c:v>
                </c:pt>
                <c:pt idx="7">
                  <c:v>3900</c:v>
                </c:pt>
                <c:pt idx="8">
                  <c:v>-3200</c:v>
                </c:pt>
                <c:pt idx="9">
                  <c:v>7900</c:v>
                </c:pt>
                <c:pt idx="10">
                  <c:v>38300</c:v>
                </c:pt>
                <c:pt idx="11">
                  <c:v>58259</c:v>
                </c:pt>
              </c:numCache>
            </c:numRef>
          </c:val>
        </c:ser>
        <c:ser>
          <c:idx val="5"/>
          <c:order val="1"/>
          <c:tx>
            <c:strRef>
              <c:f>'1.11'!$D$3</c:f>
              <c:strCache>
                <c:ptCount val="1"/>
                <c:pt idx="0">
                  <c:v>Natural population growth</c:v>
                </c:pt>
              </c:strCache>
            </c:strRef>
          </c:tx>
          <c:spPr>
            <a:solidFill>
              <a:srgbClr val="0093D3"/>
            </a:solidFill>
            <a:ln>
              <a:noFill/>
            </a:ln>
          </c:spPr>
          <c:cat>
            <c:strRef>
              <c:f>'1.11'!$A$4:$A$14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'1.11'!$D$4:$D$15</c:f>
              <c:numCache>
                <c:formatCode>#,##0\ \ </c:formatCode>
                <c:ptCount val="12"/>
                <c:pt idx="0">
                  <c:v>29600</c:v>
                </c:pt>
                <c:pt idx="1">
                  <c:v>29100</c:v>
                </c:pt>
                <c:pt idx="2">
                  <c:v>31300</c:v>
                </c:pt>
                <c:pt idx="3">
                  <c:v>33800</c:v>
                </c:pt>
                <c:pt idx="4">
                  <c:v>35900</c:v>
                </c:pt>
                <c:pt idx="5">
                  <c:v>35000</c:v>
                </c:pt>
                <c:pt idx="6">
                  <c:v>36200</c:v>
                </c:pt>
                <c:pt idx="7">
                  <c:v>34100</c:v>
                </c:pt>
                <c:pt idx="8">
                  <c:v>31900</c:v>
                </c:pt>
                <c:pt idx="9">
                  <c:v>30800</c:v>
                </c:pt>
                <c:pt idx="10">
                  <c:v>29300</c:v>
                </c:pt>
                <c:pt idx="11">
                  <c:v>28700</c:v>
                </c:pt>
              </c:numCache>
            </c:numRef>
          </c:val>
        </c:ser>
        <c:overlap val="100"/>
        <c:axId val="109282432"/>
        <c:axId val="109283968"/>
      </c:barChart>
      <c:lineChart>
        <c:grouping val="standard"/>
        <c:ser>
          <c:idx val="0"/>
          <c:order val="2"/>
          <c:tx>
            <c:strRef>
              <c:f>'1.11'!$E$3</c:f>
              <c:strCache>
                <c:ptCount val="1"/>
                <c:pt idx="0">
                  <c:v>Light fleet growth</c:v>
                </c:pt>
              </c:strCache>
            </c:strRef>
          </c:tx>
          <c:marker>
            <c:symbol val="none"/>
          </c:marker>
          <c:cat>
            <c:strRef>
              <c:f>'1.11'!$A$4:$A$14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'1.11'!$E$4:$E$14</c:f>
              <c:numCache>
                <c:formatCode>#,##0\ \ </c:formatCode>
                <c:ptCount val="11"/>
                <c:pt idx="0">
                  <c:v>122692</c:v>
                </c:pt>
                <c:pt idx="1">
                  <c:v>110051</c:v>
                </c:pt>
                <c:pt idx="2">
                  <c:v>92665</c:v>
                </c:pt>
                <c:pt idx="3">
                  <c:v>54510</c:v>
                </c:pt>
                <c:pt idx="4">
                  <c:v>52279</c:v>
                </c:pt>
                <c:pt idx="5">
                  <c:v>-13912</c:v>
                </c:pt>
                <c:pt idx="6">
                  <c:v>13558</c:v>
                </c:pt>
                <c:pt idx="7">
                  <c:v>24265</c:v>
                </c:pt>
                <c:pt idx="8">
                  <c:v>18855</c:v>
                </c:pt>
                <c:pt idx="9">
                  <c:v>44711</c:v>
                </c:pt>
                <c:pt idx="10">
                  <c:v>83127</c:v>
                </c:pt>
              </c:numCache>
            </c:numRef>
          </c:val>
        </c:ser>
        <c:marker val="1"/>
        <c:axId val="109282432"/>
        <c:axId val="109283968"/>
      </c:lineChart>
      <c:catAx>
        <c:axId val="1092824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83968"/>
        <c:crosses val="autoZero"/>
        <c:auto val="1"/>
        <c:lblAlgn val="ctr"/>
        <c:lblOffset val="100"/>
        <c:tickLblSkip val="2"/>
      </c:catAx>
      <c:valAx>
        <c:axId val="109283968"/>
        <c:scaling>
          <c:orientation val="minMax"/>
          <c:max val="125000"/>
          <c:min val="-25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\ \ 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282432"/>
        <c:crosses val="autoZero"/>
        <c:crossBetween val="between"/>
        <c:majorUnit val="25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"/>
          <c:y val="0.91926834366943067"/>
          <c:w val="0.98472092845158299"/>
          <c:h val="8.0731191786867412E-2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 paperSize="8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900">
                <a:latin typeface="Arial" pitchFamily="34" charset="0"/>
                <a:cs typeface="Arial" pitchFamily="34" charset="0"/>
              </a:rPr>
              <a:t>Figure 1.12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: Trip purpose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446284731649935"/>
          <c:y val="5.8797296355654685E-3"/>
        </c:manualLayout>
      </c:layout>
    </c:title>
    <c:plotArea>
      <c:layout>
        <c:manualLayout>
          <c:layoutTarget val="inner"/>
          <c:xMode val="edge"/>
          <c:yMode val="edge"/>
          <c:x val="0.14285194444444443"/>
          <c:y val="9.4676851851851845E-2"/>
          <c:w val="0.78496111111111111"/>
          <c:h val="0.72422824074074077"/>
        </c:manualLayout>
      </c:layout>
      <c:lineChart>
        <c:grouping val="standard"/>
        <c:ser>
          <c:idx val="0"/>
          <c:order val="0"/>
          <c:tx>
            <c:strRef>
              <c:f>'1.12'!$C$4</c:f>
              <c:strCache>
                <c:ptCount val="1"/>
                <c:pt idx="0">
                  <c:v>To work</c:v>
                </c:pt>
              </c:strCache>
            </c:strRef>
          </c:tx>
          <c:spPr>
            <a:ln>
              <a:solidFill>
                <a:srgbClr val="434646"/>
              </a:solidFill>
            </a:ln>
          </c:spPr>
          <c:marker>
            <c:symbol val="none"/>
          </c:marker>
          <c:cat>
            <c:strRef>
              <c:f>'1.12'!$B$5:$B$15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'1.12'!$C$5:$C$15</c:f>
              <c:numCache>
                <c:formatCode>0</c:formatCode>
                <c:ptCount val="11"/>
                <c:pt idx="0">
                  <c:v>1411.7526707709183</c:v>
                </c:pt>
                <c:pt idx="1">
                  <c:v>1318.9722747485014</c:v>
                </c:pt>
                <c:pt idx="2">
                  <c:v>1402.6481290241272</c:v>
                </c:pt>
                <c:pt idx="3">
                  <c:v>1290.7673875726316</c:v>
                </c:pt>
                <c:pt idx="4">
                  <c:v>1321.7274688495086</c:v>
                </c:pt>
                <c:pt idx="5">
                  <c:v>1246.5319442943162</c:v>
                </c:pt>
                <c:pt idx="6">
                  <c:v>1311.2492254761214</c:v>
                </c:pt>
                <c:pt idx="7">
                  <c:v>1361.0783318302119</c:v>
                </c:pt>
                <c:pt idx="8">
                  <c:v>1312.2021556957627</c:v>
                </c:pt>
                <c:pt idx="9">
                  <c:v>1415.2246592471465</c:v>
                </c:pt>
                <c:pt idx="10">
                  <c:v>1420.0685660445763</c:v>
                </c:pt>
              </c:numCache>
            </c:numRef>
          </c:val>
        </c:ser>
        <c:ser>
          <c:idx val="1"/>
          <c:order val="1"/>
          <c:tx>
            <c:strRef>
              <c:f>'1.12'!$D$4</c:f>
              <c:strCache>
                <c:ptCount val="1"/>
                <c:pt idx="0">
                  <c:v>Personal/shopping</c:v>
                </c:pt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strRef>
              <c:f>'1.12'!$B$5:$B$13</c:f>
              <c:strCache>
                <c:ptCount val="9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</c:strCache>
            </c:strRef>
          </c:cat>
          <c:val>
            <c:numRef>
              <c:f>'1.12'!$D$5:$D$15</c:f>
              <c:numCache>
                <c:formatCode>0</c:formatCode>
                <c:ptCount val="11"/>
                <c:pt idx="0">
                  <c:v>2035.216240446817</c:v>
                </c:pt>
                <c:pt idx="1">
                  <c:v>1772.1050377098584</c:v>
                </c:pt>
                <c:pt idx="2">
                  <c:v>1860.0196878832098</c:v>
                </c:pt>
                <c:pt idx="3">
                  <c:v>2257.6888297627547</c:v>
                </c:pt>
                <c:pt idx="4">
                  <c:v>2093.5287251295445</c:v>
                </c:pt>
                <c:pt idx="5">
                  <c:v>1677.1730177545976</c:v>
                </c:pt>
                <c:pt idx="6">
                  <c:v>1567.9248545851895</c:v>
                </c:pt>
                <c:pt idx="7">
                  <c:v>1632.9348330947073</c:v>
                </c:pt>
                <c:pt idx="8">
                  <c:v>1592.7712029902848</c:v>
                </c:pt>
                <c:pt idx="9">
                  <c:v>1620.8409740245543</c:v>
                </c:pt>
                <c:pt idx="10">
                  <c:v>1511.8488056201545</c:v>
                </c:pt>
              </c:numCache>
            </c:numRef>
          </c:val>
        </c:ser>
        <c:ser>
          <c:idx val="2"/>
          <c:order val="2"/>
          <c:tx>
            <c:strRef>
              <c:f>'1.12'!$E$4</c:f>
              <c:strCache>
                <c:ptCount val="1"/>
                <c:pt idx="0">
                  <c:v>Social/recreational</c:v>
                </c:pt>
              </c:strCache>
            </c:strRef>
          </c:tx>
          <c:spPr>
            <a:ln>
              <a:solidFill>
                <a:srgbClr val="B0D400"/>
              </a:solidFill>
            </a:ln>
          </c:spPr>
          <c:marker>
            <c:symbol val="none"/>
          </c:marker>
          <c:cat>
            <c:strRef>
              <c:f>'1.12'!$B$5:$B$13</c:f>
              <c:strCache>
                <c:ptCount val="9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</c:strCache>
            </c:strRef>
          </c:cat>
          <c:val>
            <c:numRef>
              <c:f>'1.12'!$E$5:$E$15</c:f>
              <c:numCache>
                <c:formatCode>0</c:formatCode>
                <c:ptCount val="11"/>
                <c:pt idx="0">
                  <c:v>2358.6801416454609</c:v>
                </c:pt>
                <c:pt idx="1">
                  <c:v>1852.8401187583202</c:v>
                </c:pt>
                <c:pt idx="2">
                  <c:v>1704.6286823225937</c:v>
                </c:pt>
                <c:pt idx="3">
                  <c:v>1938.7708580694512</c:v>
                </c:pt>
                <c:pt idx="4">
                  <c:v>2176.8025143444852</c:v>
                </c:pt>
                <c:pt idx="5">
                  <c:v>2129.9866905738695</c:v>
                </c:pt>
                <c:pt idx="6">
                  <c:v>1598.1936338632429</c:v>
                </c:pt>
                <c:pt idx="7">
                  <c:v>1525.4679126208976</c:v>
                </c:pt>
                <c:pt idx="8">
                  <c:v>1711.6877930386086</c:v>
                </c:pt>
                <c:pt idx="9">
                  <c:v>1579.7884616551021</c:v>
                </c:pt>
                <c:pt idx="10">
                  <c:v>1659.7802153611888</c:v>
                </c:pt>
              </c:numCache>
            </c:numRef>
          </c:val>
        </c:ser>
        <c:marker val="1"/>
        <c:axId val="111686016"/>
        <c:axId val="111687552"/>
      </c:lineChart>
      <c:catAx>
        <c:axId val="111686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1687552"/>
        <c:crosses val="autoZero"/>
        <c:auto val="1"/>
        <c:lblAlgn val="ctr"/>
        <c:lblOffset val="100"/>
        <c:tickLblSkip val="2"/>
      </c:catAx>
      <c:valAx>
        <c:axId val="111687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km per driver per year</a:t>
                </a:r>
              </a:p>
            </c:rich>
          </c:tx>
          <c:layout>
            <c:manualLayout>
              <c:xMode val="edge"/>
              <c:yMode val="edge"/>
              <c:x val="2.398824815333097E-3"/>
              <c:y val="0.22291408264232465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168601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4.6257162151813254E-2"/>
          <c:y val="0.89564397370682647"/>
          <c:w val="0.89337454834060859"/>
          <c:h val="0.10435602629317353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8977738095238142"/>
          <c:y val="9.4676851851851845E-2"/>
          <c:w val="0.72952499999999987"/>
          <c:h val="0.59074474474474459"/>
        </c:manualLayout>
      </c:layout>
      <c:lineChart>
        <c:grouping val="standard"/>
        <c:ser>
          <c:idx val="0"/>
          <c:order val="0"/>
          <c:tx>
            <c:strRef>
              <c:f>'1.12'!$C$4</c:f>
              <c:strCache>
                <c:ptCount val="1"/>
                <c:pt idx="0">
                  <c:v>To work</c:v>
                </c:pt>
              </c:strCache>
            </c:strRef>
          </c:tx>
          <c:spPr>
            <a:ln>
              <a:solidFill>
                <a:srgbClr val="434646"/>
              </a:solidFill>
            </a:ln>
          </c:spPr>
          <c:marker>
            <c:symbol val="none"/>
          </c:marker>
          <c:cat>
            <c:strRef>
              <c:f>'1.12'!$B$5:$B$15</c:f>
              <c:strCache>
                <c:ptCount val="11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  <c:pt idx="9">
                  <c:v>12/13</c:v>
                </c:pt>
                <c:pt idx="10">
                  <c:v>13/14</c:v>
                </c:pt>
              </c:strCache>
            </c:strRef>
          </c:cat>
          <c:val>
            <c:numRef>
              <c:f>'1.12'!$C$5:$C$15</c:f>
              <c:numCache>
                <c:formatCode>0</c:formatCode>
                <c:ptCount val="11"/>
                <c:pt idx="0">
                  <c:v>1411.7526707709183</c:v>
                </c:pt>
                <c:pt idx="1">
                  <c:v>1318.9722747485014</c:v>
                </c:pt>
                <c:pt idx="2">
                  <c:v>1402.6481290241272</c:v>
                </c:pt>
                <c:pt idx="3">
                  <c:v>1290.7673875726316</c:v>
                </c:pt>
                <c:pt idx="4">
                  <c:v>1321.7274688495086</c:v>
                </c:pt>
                <c:pt idx="5">
                  <c:v>1246.5319442943162</c:v>
                </c:pt>
                <c:pt idx="6">
                  <c:v>1311.2492254761214</c:v>
                </c:pt>
                <c:pt idx="7">
                  <c:v>1361.0783318302119</c:v>
                </c:pt>
                <c:pt idx="8">
                  <c:v>1312.2021556957627</c:v>
                </c:pt>
                <c:pt idx="9">
                  <c:v>1415.2246592471465</c:v>
                </c:pt>
                <c:pt idx="10">
                  <c:v>1420.0685660445763</c:v>
                </c:pt>
              </c:numCache>
            </c:numRef>
          </c:val>
        </c:ser>
        <c:ser>
          <c:idx val="1"/>
          <c:order val="1"/>
          <c:tx>
            <c:strRef>
              <c:f>'1.12'!$D$4</c:f>
              <c:strCache>
                <c:ptCount val="1"/>
                <c:pt idx="0">
                  <c:v>Personal/shopping</c:v>
                </c:pt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strRef>
              <c:f>'1.12'!$B$5:$B$13</c:f>
              <c:strCache>
                <c:ptCount val="9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</c:strCache>
            </c:strRef>
          </c:cat>
          <c:val>
            <c:numRef>
              <c:f>'1.12'!$D$5:$D$15</c:f>
              <c:numCache>
                <c:formatCode>0</c:formatCode>
                <c:ptCount val="11"/>
                <c:pt idx="0">
                  <c:v>2035.216240446817</c:v>
                </c:pt>
                <c:pt idx="1">
                  <c:v>1772.1050377098584</c:v>
                </c:pt>
                <c:pt idx="2">
                  <c:v>1860.0196878832098</c:v>
                </c:pt>
                <c:pt idx="3">
                  <c:v>2257.6888297627547</c:v>
                </c:pt>
                <c:pt idx="4">
                  <c:v>2093.5287251295445</c:v>
                </c:pt>
                <c:pt idx="5">
                  <c:v>1677.1730177545976</c:v>
                </c:pt>
                <c:pt idx="6">
                  <c:v>1567.9248545851895</c:v>
                </c:pt>
                <c:pt idx="7">
                  <c:v>1632.9348330947073</c:v>
                </c:pt>
                <c:pt idx="8">
                  <c:v>1592.7712029902848</c:v>
                </c:pt>
                <c:pt idx="9">
                  <c:v>1620.8409740245543</c:v>
                </c:pt>
                <c:pt idx="10">
                  <c:v>1511.8488056201545</c:v>
                </c:pt>
              </c:numCache>
            </c:numRef>
          </c:val>
        </c:ser>
        <c:ser>
          <c:idx val="2"/>
          <c:order val="2"/>
          <c:tx>
            <c:strRef>
              <c:f>'1.12'!$E$4</c:f>
              <c:strCache>
                <c:ptCount val="1"/>
                <c:pt idx="0">
                  <c:v>Social/recreational</c:v>
                </c:pt>
              </c:strCache>
            </c:strRef>
          </c:tx>
          <c:spPr>
            <a:ln>
              <a:solidFill>
                <a:srgbClr val="B0D400"/>
              </a:solidFill>
            </a:ln>
          </c:spPr>
          <c:marker>
            <c:symbol val="none"/>
          </c:marker>
          <c:cat>
            <c:strRef>
              <c:f>'1.12'!$B$5:$B$13</c:f>
              <c:strCache>
                <c:ptCount val="9"/>
                <c:pt idx="0">
                  <c:v>03/04</c:v>
                </c:pt>
                <c:pt idx="1">
                  <c:v>04/05</c:v>
                </c:pt>
                <c:pt idx="2">
                  <c:v>05/06</c:v>
                </c:pt>
                <c:pt idx="3">
                  <c:v>06/07</c:v>
                </c:pt>
                <c:pt idx="4">
                  <c:v>07/08</c:v>
                </c:pt>
                <c:pt idx="5">
                  <c:v>08/09</c:v>
                </c:pt>
                <c:pt idx="6">
                  <c:v>09/10</c:v>
                </c:pt>
                <c:pt idx="7">
                  <c:v>10/11</c:v>
                </c:pt>
                <c:pt idx="8">
                  <c:v>11/12</c:v>
                </c:pt>
              </c:strCache>
            </c:strRef>
          </c:cat>
          <c:val>
            <c:numRef>
              <c:f>'1.12'!$E$5:$E$15</c:f>
              <c:numCache>
                <c:formatCode>0</c:formatCode>
                <c:ptCount val="11"/>
                <c:pt idx="0">
                  <c:v>2358.6801416454609</c:v>
                </c:pt>
                <c:pt idx="1">
                  <c:v>1852.8401187583202</c:v>
                </c:pt>
                <c:pt idx="2">
                  <c:v>1704.6286823225937</c:v>
                </c:pt>
                <c:pt idx="3">
                  <c:v>1938.7708580694512</c:v>
                </c:pt>
                <c:pt idx="4">
                  <c:v>2176.8025143444852</c:v>
                </c:pt>
                <c:pt idx="5">
                  <c:v>2129.9866905738695</c:v>
                </c:pt>
                <c:pt idx="6">
                  <c:v>1598.1936338632429</c:v>
                </c:pt>
                <c:pt idx="7">
                  <c:v>1525.4679126208976</c:v>
                </c:pt>
                <c:pt idx="8">
                  <c:v>1711.6877930386086</c:v>
                </c:pt>
                <c:pt idx="9">
                  <c:v>1579.7884616551021</c:v>
                </c:pt>
                <c:pt idx="10">
                  <c:v>1659.7802153611888</c:v>
                </c:pt>
              </c:numCache>
            </c:numRef>
          </c:val>
        </c:ser>
        <c:marker val="1"/>
        <c:axId val="111730048"/>
        <c:axId val="109315200"/>
      </c:lineChart>
      <c:catAx>
        <c:axId val="1117300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315200"/>
        <c:crosses val="autoZero"/>
        <c:auto val="1"/>
        <c:lblAlgn val="ctr"/>
        <c:lblOffset val="100"/>
        <c:tickLblSkip val="2"/>
      </c:catAx>
      <c:valAx>
        <c:axId val="109315200"/>
        <c:scaling>
          <c:orientation val="minMax"/>
          <c:max val="2500"/>
          <c:min val="5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700" b="0">
                    <a:latin typeface="Arial" pitchFamily="34" charset="0"/>
                    <a:cs typeface="Arial" pitchFamily="34" charset="0"/>
                  </a:rPr>
                  <a:t>km per driver per year</a:t>
                </a:r>
              </a:p>
            </c:rich>
          </c:tx>
          <c:layout>
            <c:manualLayout>
              <c:xMode val="edge"/>
              <c:yMode val="edge"/>
              <c:x val="2.3987910602083842E-3"/>
              <c:y val="0.22291357465208936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173004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5.1296826533047013E-2"/>
          <c:y val="0.8384372816707264"/>
          <c:w val="0.89337429412232561"/>
          <c:h val="0.1615627183292736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2.4 : Light fleet average age</a:t>
            </a:r>
          </a:p>
        </c:rich>
      </c:tx>
      <c:layout>
        <c:manualLayout>
          <c:xMode val="edge"/>
          <c:yMode val="edge"/>
          <c:x val="0.26786412971588114"/>
          <c:y val="1.33346850956935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778161851980343E-2"/>
          <c:y val="0.10154547277152744"/>
          <c:w val="0.88760869366383754"/>
          <c:h val="0.78950324074073608"/>
        </c:manualLayout>
      </c:layout>
      <c:barChart>
        <c:barDir val="col"/>
        <c:grouping val="clustered"/>
        <c:ser>
          <c:idx val="0"/>
          <c:order val="0"/>
          <c:tx>
            <c:strRef>
              <c:f>'2.1, 2.2, 2.3,2.4'!$N$3</c:f>
              <c:strCache>
                <c:ptCount val="1"/>
                <c:pt idx="0">
                  <c:v>Light passenger NZ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2.3,2.4'!$N$4:$N$18</c:f>
              <c:numCache>
                <c:formatCode>0.00</c:formatCode>
                <c:ptCount val="15"/>
                <c:pt idx="0">
                  <c:v>12.403866275</c:v>
                </c:pt>
                <c:pt idx="1">
                  <c:v>12.443348839</c:v>
                </c:pt>
                <c:pt idx="2">
                  <c:v>12.429067724999999</c:v>
                </c:pt>
                <c:pt idx="3">
                  <c:v>12.385483880000001</c:v>
                </c:pt>
                <c:pt idx="4">
                  <c:v>12.304511476</c:v>
                </c:pt>
                <c:pt idx="5">
                  <c:v>12.213545205999999</c:v>
                </c:pt>
                <c:pt idx="6">
                  <c:v>12.152659189</c:v>
                </c:pt>
                <c:pt idx="7">
                  <c:v>12.101452786999999</c:v>
                </c:pt>
                <c:pt idx="8">
                  <c:v>12.111903065</c:v>
                </c:pt>
                <c:pt idx="9">
                  <c:v>12.342533111</c:v>
                </c:pt>
                <c:pt idx="10">
                  <c:v>12.500597797999999</c:v>
                </c:pt>
                <c:pt idx="11">
                  <c:v>12.622679156</c:v>
                </c:pt>
                <c:pt idx="12">
                  <c:v>12.689120779</c:v>
                </c:pt>
                <c:pt idx="13">
                  <c:v>12.732221434</c:v>
                </c:pt>
                <c:pt idx="14">
                  <c:v>12.723597884</c:v>
                </c:pt>
              </c:numCache>
            </c:numRef>
          </c:val>
        </c:ser>
        <c:ser>
          <c:idx val="2"/>
          <c:order val="1"/>
          <c:tx>
            <c:strRef>
              <c:f>'2.1, 2.2, 2.3,2.4'!$O$3</c:f>
              <c:strCache>
                <c:ptCount val="1"/>
                <c:pt idx="0">
                  <c:v>Light passenger used import</c:v>
                </c:pt>
              </c:strCache>
            </c:strRef>
          </c:tx>
          <c:spPr>
            <a:solidFill>
              <a:srgbClr val="B3D14C">
                <a:alpha val="46667"/>
              </a:srgbClr>
            </a:solidFill>
            <a:ln w="25400">
              <a:noFill/>
            </a:ln>
          </c:spPr>
          <c:cat>
            <c:numRef>
              <c:f>'2.1, 2.2, 2.3,2.4'!$A$4:$A$11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'2.1, 2.2, 2.3,2.4'!$O$4:$O$18</c:f>
              <c:numCache>
                <c:formatCode>0.00</c:formatCode>
                <c:ptCount val="15"/>
                <c:pt idx="0">
                  <c:v>10.911765042000001</c:v>
                </c:pt>
                <c:pt idx="1">
                  <c:v>11.223610623000001</c:v>
                </c:pt>
                <c:pt idx="2">
                  <c:v>11.469146277</c:v>
                </c:pt>
                <c:pt idx="3">
                  <c:v>11.663950112</c:v>
                </c:pt>
                <c:pt idx="4">
                  <c:v>11.934262613</c:v>
                </c:pt>
                <c:pt idx="5">
                  <c:v>12.260014333000001</c:v>
                </c:pt>
                <c:pt idx="6">
                  <c:v>12.678197506</c:v>
                </c:pt>
                <c:pt idx="7">
                  <c:v>13.080648553</c:v>
                </c:pt>
                <c:pt idx="8">
                  <c:v>13.558684299999999</c:v>
                </c:pt>
                <c:pt idx="9">
                  <c:v>14.095641411000001</c:v>
                </c:pt>
                <c:pt idx="10">
                  <c:v>14.521957558</c:v>
                </c:pt>
                <c:pt idx="11">
                  <c:v>14.958731827999999</c:v>
                </c:pt>
                <c:pt idx="12">
                  <c:v>15.374836816</c:v>
                </c:pt>
                <c:pt idx="13">
                  <c:v>15.648153212</c:v>
                </c:pt>
                <c:pt idx="14">
                  <c:v>15.765165863</c:v>
                </c:pt>
              </c:numCache>
            </c:numRef>
          </c:val>
        </c:ser>
        <c:ser>
          <c:idx val="1"/>
          <c:order val="2"/>
          <c:tx>
            <c:strRef>
              <c:f>'2.1, 2.2, 2.3,2.4'!$P$3</c:f>
              <c:strCache>
                <c:ptCount val="1"/>
                <c:pt idx="0">
                  <c:v>Light commercial NZ New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'2.1, 2.2, 2.3,2.4'!$A$4:$A$11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'2.1, 2.2, 2.3,2.4'!$P$4:$P$18</c:f>
              <c:numCache>
                <c:formatCode>0.00</c:formatCode>
                <c:ptCount val="15"/>
                <c:pt idx="0">
                  <c:v>12.511818549999999</c:v>
                </c:pt>
                <c:pt idx="1">
                  <c:v>12.483752682</c:v>
                </c:pt>
                <c:pt idx="2">
                  <c:v>12.394839512000001</c:v>
                </c:pt>
                <c:pt idx="3">
                  <c:v>12.270292165000001</c:v>
                </c:pt>
                <c:pt idx="4">
                  <c:v>12.081769082999999</c:v>
                </c:pt>
                <c:pt idx="5">
                  <c:v>11.883557845</c:v>
                </c:pt>
                <c:pt idx="6">
                  <c:v>11.795463687</c:v>
                </c:pt>
                <c:pt idx="7">
                  <c:v>11.697930403999999</c:v>
                </c:pt>
                <c:pt idx="8">
                  <c:v>11.697100617</c:v>
                </c:pt>
                <c:pt idx="9">
                  <c:v>11.982863065</c:v>
                </c:pt>
                <c:pt idx="10">
                  <c:v>12.142541919999999</c:v>
                </c:pt>
                <c:pt idx="11">
                  <c:v>12.224793592999999</c:v>
                </c:pt>
                <c:pt idx="12">
                  <c:v>12.279270887999999</c:v>
                </c:pt>
                <c:pt idx="13">
                  <c:v>12.195173956</c:v>
                </c:pt>
                <c:pt idx="14">
                  <c:v>12.012467583999999</c:v>
                </c:pt>
              </c:numCache>
            </c:numRef>
          </c:val>
        </c:ser>
        <c:ser>
          <c:idx val="3"/>
          <c:order val="3"/>
          <c:tx>
            <c:strRef>
              <c:f>'2.1, 2.2, 2.3,2.4'!$Q$3</c:f>
              <c:strCache>
                <c:ptCount val="1"/>
                <c:pt idx="0">
                  <c:v>Light commercial used import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'2.1, 2.2, 2.3,2.4'!$A$4:$A$11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'2.1, 2.2, 2.3,2.4'!$Q$4:$Q$18</c:f>
              <c:numCache>
                <c:formatCode>0.00</c:formatCode>
                <c:ptCount val="15"/>
                <c:pt idx="0">
                  <c:v>12.483618779</c:v>
                </c:pt>
                <c:pt idx="1">
                  <c:v>13.101665068999999</c:v>
                </c:pt>
                <c:pt idx="2">
                  <c:v>13.557657842999999</c:v>
                </c:pt>
                <c:pt idx="3">
                  <c:v>13.948373537</c:v>
                </c:pt>
                <c:pt idx="4">
                  <c:v>14.273549802</c:v>
                </c:pt>
                <c:pt idx="5">
                  <c:v>14.583557356</c:v>
                </c:pt>
                <c:pt idx="6">
                  <c:v>14.947099400000001</c:v>
                </c:pt>
                <c:pt idx="7">
                  <c:v>15.191605788</c:v>
                </c:pt>
                <c:pt idx="8">
                  <c:v>15.584943055</c:v>
                </c:pt>
                <c:pt idx="9">
                  <c:v>16.184850005000001</c:v>
                </c:pt>
                <c:pt idx="10">
                  <c:v>16.772262774000001</c:v>
                </c:pt>
                <c:pt idx="11">
                  <c:v>17.278791247000001</c:v>
                </c:pt>
                <c:pt idx="12">
                  <c:v>17.789146514999999</c:v>
                </c:pt>
                <c:pt idx="13">
                  <c:v>18.030668658</c:v>
                </c:pt>
                <c:pt idx="14">
                  <c:v>18.086158517000001</c:v>
                </c:pt>
              </c:numCache>
            </c:numRef>
          </c:val>
        </c:ser>
        <c:axId val="109370752"/>
        <c:axId val="111764608"/>
      </c:barChart>
      <c:catAx>
        <c:axId val="10937075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64608"/>
        <c:crosses val="autoZero"/>
        <c:auto val="1"/>
        <c:lblAlgn val="ctr"/>
        <c:lblOffset val="100"/>
        <c:tickLblSkip val="2"/>
        <c:tickMarkSkip val="1"/>
      </c:catAx>
      <c:valAx>
        <c:axId val="111764608"/>
        <c:scaling>
          <c:orientation val="minMax"/>
          <c:max val="19"/>
          <c:min val="5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Age in years</a:t>
                </a:r>
              </a:p>
            </c:rich>
          </c:tx>
          <c:layout>
            <c:manualLayout>
              <c:xMode val="edge"/>
              <c:yMode val="edge"/>
              <c:x val="1.341437094898947E-3"/>
              <c:y val="0.346010611334527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70752"/>
        <c:crosses val="autoZero"/>
        <c:crossBetween val="between"/>
        <c:majorUnit val="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230567332929538"/>
          <c:y val="0.11230802158313903"/>
          <c:w val="0.38749096681217243"/>
          <c:h val="0.1876381332161806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6" l="0.37000000000000038" r="0.19" t="0.47000000000000008" header="0.5" footer="0.17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2.1 : Light fleet composition</a:t>
            </a:r>
          </a:p>
        </c:rich>
      </c:tx>
      <c:layout>
        <c:manualLayout>
          <c:xMode val="edge"/>
          <c:yMode val="edge"/>
          <c:x val="0.27268758071907684"/>
          <c:y val="1.47802678511339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82261904761887"/>
          <c:y val="0.12250014953631796"/>
          <c:w val="0.80283630952380969"/>
          <c:h val="0.76967685185185264"/>
        </c:manualLayout>
      </c:layout>
      <c:barChart>
        <c:barDir val="col"/>
        <c:grouping val="stacked"/>
        <c:ser>
          <c:idx val="0"/>
          <c:order val="0"/>
          <c:tx>
            <c:strRef>
              <c:f>'2.1, 2.2, 2.3,2.4'!$C$3</c:f>
              <c:strCache>
                <c:ptCount val="1"/>
                <c:pt idx="0">
                  <c:v>Total light used import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2.3,2.4'!$C$4:$C$18</c:f>
              <c:numCache>
                <c:formatCode>General</c:formatCode>
                <c:ptCount val="15"/>
                <c:pt idx="0">
                  <c:v>971488</c:v>
                </c:pt>
                <c:pt idx="1">
                  <c:v>1056870</c:v>
                </c:pt>
                <c:pt idx="2">
                  <c:v>1147887</c:v>
                </c:pt>
                <c:pt idx="3">
                  <c:v>1254036</c:v>
                </c:pt>
                <c:pt idx="4">
                  <c:v>1349542</c:v>
                </c:pt>
                <c:pt idx="5">
                  <c:v>1432552</c:v>
                </c:pt>
                <c:pt idx="6">
                  <c:v>1477277</c:v>
                </c:pt>
                <c:pt idx="7">
                  <c:v>1513039</c:v>
                </c:pt>
                <c:pt idx="8">
                  <c:v>1513300</c:v>
                </c:pt>
                <c:pt idx="9">
                  <c:v>1498609</c:v>
                </c:pt>
                <c:pt idx="10">
                  <c:v>1502796</c:v>
                </c:pt>
                <c:pt idx="11">
                  <c:v>1482727</c:v>
                </c:pt>
                <c:pt idx="12">
                  <c:v>1481965</c:v>
                </c:pt>
                <c:pt idx="13">
                  <c:v>1501411</c:v>
                </c:pt>
                <c:pt idx="14">
                  <c:v>1539057</c:v>
                </c:pt>
              </c:numCache>
            </c:numRef>
          </c:val>
        </c:ser>
        <c:ser>
          <c:idx val="1"/>
          <c:order val="1"/>
          <c:tx>
            <c:strRef>
              <c:f>'2.1, 2.2, 2.3,2.4'!$B$3</c:f>
              <c:strCache>
                <c:ptCount val="1"/>
                <c:pt idx="0">
                  <c:v>Total light new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2.3,2.4'!$B$4:$B$18</c:f>
              <c:numCache>
                <c:formatCode>General</c:formatCode>
                <c:ptCount val="15"/>
                <c:pt idx="0">
                  <c:v>1542539</c:v>
                </c:pt>
                <c:pt idx="1">
                  <c:v>1519731</c:v>
                </c:pt>
                <c:pt idx="2">
                  <c:v>1512374</c:v>
                </c:pt>
                <c:pt idx="3">
                  <c:v>1517773</c:v>
                </c:pt>
                <c:pt idx="4">
                  <c:v>1530332</c:v>
                </c:pt>
                <c:pt idx="5">
                  <c:v>1549342</c:v>
                </c:pt>
                <c:pt idx="6">
                  <c:v>1568463</c:v>
                </c:pt>
                <c:pt idx="7">
                  <c:v>1592007</c:v>
                </c:pt>
                <c:pt idx="8">
                  <c:v>1612701</c:v>
                </c:pt>
                <c:pt idx="9">
                  <c:v>1618086</c:v>
                </c:pt>
                <c:pt idx="10">
                  <c:v>1635966</c:v>
                </c:pt>
                <c:pt idx="11">
                  <c:v>1650665</c:v>
                </c:pt>
                <c:pt idx="12">
                  <c:v>1696015</c:v>
                </c:pt>
                <c:pt idx="13">
                  <c:v>1753528</c:v>
                </c:pt>
                <c:pt idx="14">
                  <c:v>1815516</c:v>
                </c:pt>
              </c:numCache>
            </c:numRef>
          </c:val>
        </c:ser>
        <c:overlap val="100"/>
        <c:axId val="111789952"/>
        <c:axId val="111791488"/>
      </c:barChart>
      <c:catAx>
        <c:axId val="11178995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91488"/>
        <c:crosses val="autoZero"/>
        <c:auto val="1"/>
        <c:lblAlgn val="ctr"/>
        <c:lblOffset val="100"/>
        <c:tickLblSkip val="2"/>
        <c:tickMarkSkip val="1"/>
      </c:catAx>
      <c:valAx>
        <c:axId val="111791488"/>
        <c:scaling>
          <c:orientation val="minMax"/>
          <c:max val="3500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6.4769681567581842E-3"/>
              <c:y val="0.4039903986360679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89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038634059631439"/>
          <c:y val="0.11148170581241447"/>
          <c:w val="0.28491466344484734"/>
          <c:h val="0.1100006729927989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2.2 : Fleet used import percentage</a:t>
            </a:r>
          </a:p>
        </c:rich>
      </c:tx>
      <c:layout>
        <c:manualLayout>
          <c:xMode val="edge"/>
          <c:yMode val="edge"/>
          <c:x val="0.20566567110145714"/>
          <c:y val="3.020840343674989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48027777777778"/>
          <c:y val="0.115000140381034"/>
          <c:w val="0.86370694444444462"/>
          <c:h val="0.76879722222222635"/>
        </c:manualLayout>
      </c:layout>
      <c:barChart>
        <c:barDir val="col"/>
        <c:grouping val="clustered"/>
        <c:ser>
          <c:idx val="0"/>
          <c:order val="0"/>
          <c:tx>
            <c:strRef>
              <c:f>'2.1, 2.2, 2.3,2.4'!$X$3</c:f>
              <c:strCache>
                <c:ptCount val="1"/>
                <c:pt idx="0">
                  <c:v>Light used %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2.3,2.4'!$X$4:$X$18</c:f>
              <c:numCache>
                <c:formatCode>0%</c:formatCode>
                <c:ptCount val="15"/>
                <c:pt idx="0">
                  <c:v>0.38642703519095062</c:v>
                </c:pt>
                <c:pt idx="1">
                  <c:v>0.41017992308471507</c:v>
                </c:pt>
                <c:pt idx="2">
                  <c:v>0.43149412783181801</c:v>
                </c:pt>
                <c:pt idx="3">
                  <c:v>0.45242511298577931</c:v>
                </c:pt>
                <c:pt idx="4">
                  <c:v>0.4686114739742086</c:v>
                </c:pt>
                <c:pt idx="5">
                  <c:v>0.48041680891406602</c:v>
                </c:pt>
                <c:pt idx="6">
                  <c:v>0.48503056728414112</c:v>
                </c:pt>
                <c:pt idx="7">
                  <c:v>0.4872839242961296</c:v>
                </c:pt>
                <c:pt idx="8">
                  <c:v>0.48410093278920896</c:v>
                </c:pt>
                <c:pt idx="9">
                  <c:v>0.48083274109272806</c:v>
                </c:pt>
                <c:pt idx="10">
                  <c:v>0.47878622208373872</c:v>
                </c:pt>
                <c:pt idx="11">
                  <c:v>0.47320188473066888</c:v>
                </c:pt>
                <c:pt idx="12">
                  <c:v>0.46632294728097723</c:v>
                </c:pt>
                <c:pt idx="13">
                  <c:v>0.46127162444518932</c:v>
                </c:pt>
                <c:pt idx="14">
                  <c:v>0.45879371234431326</c:v>
                </c:pt>
              </c:numCache>
            </c:numRef>
          </c:val>
        </c:ser>
        <c:ser>
          <c:idx val="1"/>
          <c:order val="1"/>
          <c:tx>
            <c:strRef>
              <c:f>'2.1, 2.2, 2.3,2.4'!$Y$3</c:f>
              <c:strCache>
                <c:ptCount val="1"/>
                <c:pt idx="0">
                  <c:v>Truck used %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'2.1, 2.2, 2.3,2.4'!$A$4:$A$11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'2.1, 2.2, 2.3,2.4'!$Y$4:$Y$18</c:f>
              <c:numCache>
                <c:formatCode>0%</c:formatCode>
                <c:ptCount val="15"/>
                <c:pt idx="0">
                  <c:v>0.25620306803901</c:v>
                </c:pt>
                <c:pt idx="1">
                  <c:v>0.27330773852561685</c:v>
                </c:pt>
                <c:pt idx="2">
                  <c:v>0.29461884288434731</c:v>
                </c:pt>
                <c:pt idx="3">
                  <c:v>0.31887580990491504</c:v>
                </c:pt>
                <c:pt idx="4">
                  <c:v>0.34591476977993474</c:v>
                </c:pt>
                <c:pt idx="5">
                  <c:v>0.36420304246601631</c:v>
                </c:pt>
                <c:pt idx="6">
                  <c:v>0.38023696987235139</c:v>
                </c:pt>
                <c:pt idx="7">
                  <c:v>0.39309199034213976</c:v>
                </c:pt>
                <c:pt idx="8">
                  <c:v>0.39816540168764863</c:v>
                </c:pt>
                <c:pt idx="9">
                  <c:v>0.39679580719835589</c:v>
                </c:pt>
                <c:pt idx="10">
                  <c:v>0.3944794391221581</c:v>
                </c:pt>
                <c:pt idx="11">
                  <c:v>0.38863323315802656</c:v>
                </c:pt>
                <c:pt idx="12">
                  <c:v>0.3824260823860739</c:v>
                </c:pt>
                <c:pt idx="13">
                  <c:v>0.37557625073481637</c:v>
                </c:pt>
                <c:pt idx="14">
                  <c:v>0.36698509628465187</c:v>
                </c:pt>
              </c:numCache>
            </c:numRef>
          </c:val>
        </c:ser>
        <c:ser>
          <c:idx val="2"/>
          <c:order val="2"/>
          <c:tx>
            <c:strRef>
              <c:f>'2.1, 2.2, 2.3,2.4'!$Z$3</c:f>
              <c:strCache>
                <c:ptCount val="1"/>
                <c:pt idx="0">
                  <c:v>Bus used %</c:v>
                </c:pt>
              </c:strCache>
            </c:strRef>
          </c:tx>
          <c:spPr>
            <a:solidFill>
              <a:srgbClr val="BDC1C1">
                <a:alpha val="46667"/>
              </a:srgbClr>
            </a:solidFill>
            <a:ln w="25400">
              <a:noFill/>
            </a:ln>
          </c:spPr>
          <c:cat>
            <c:numRef>
              <c:f>'2.1, 2.2, 2.3,2.4'!$A$4:$A$11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'2.1, 2.2, 2.3,2.4'!$Z$4:$Z$18</c:f>
              <c:numCache>
                <c:formatCode>0%</c:formatCode>
                <c:ptCount val="15"/>
                <c:pt idx="0">
                  <c:v>0.25302688282372254</c:v>
                </c:pt>
                <c:pt idx="1">
                  <c:v>0.28109978850221112</c:v>
                </c:pt>
                <c:pt idx="2">
                  <c:v>0.32840809146877747</c:v>
                </c:pt>
                <c:pt idx="3">
                  <c:v>0.35606183889340925</c:v>
                </c:pt>
                <c:pt idx="4">
                  <c:v>0.37212102965527621</c:v>
                </c:pt>
                <c:pt idx="5">
                  <c:v>0.38756388415672915</c:v>
                </c:pt>
                <c:pt idx="6">
                  <c:v>0.4046972576703774</c:v>
                </c:pt>
                <c:pt idx="7">
                  <c:v>0.4302192926860185</c:v>
                </c:pt>
                <c:pt idx="8">
                  <c:v>0.44896041348525784</c:v>
                </c:pt>
                <c:pt idx="9">
                  <c:v>0.4338810198300283</c:v>
                </c:pt>
                <c:pt idx="10">
                  <c:v>0.42640160821979006</c:v>
                </c:pt>
                <c:pt idx="11">
                  <c:v>0.41583830351225975</c:v>
                </c:pt>
                <c:pt idx="12">
                  <c:v>0.41032904772281542</c:v>
                </c:pt>
                <c:pt idx="13">
                  <c:v>0.40461505742237347</c:v>
                </c:pt>
                <c:pt idx="14">
                  <c:v>0.39610120282040645</c:v>
                </c:pt>
              </c:numCache>
            </c:numRef>
          </c:val>
        </c:ser>
        <c:axId val="111899776"/>
        <c:axId val="111901312"/>
      </c:barChart>
      <c:catAx>
        <c:axId val="11189977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01312"/>
        <c:crosses val="autoZero"/>
        <c:auto val="1"/>
        <c:lblAlgn val="ctr"/>
        <c:lblOffset val="100"/>
        <c:tickLblSkip val="2"/>
        <c:tickMarkSkip val="1"/>
      </c:catAx>
      <c:valAx>
        <c:axId val="111901312"/>
        <c:scaling>
          <c:orientation val="minMax"/>
          <c:max val="0.5"/>
          <c:min val="0.2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Percentage of vehicles</a:t>
                </a:r>
              </a:p>
            </c:rich>
          </c:tx>
          <c:layout>
            <c:manualLayout>
              <c:xMode val="edge"/>
              <c:yMode val="edge"/>
              <c:x val="1.0772433286687973E-2"/>
              <c:y val="0.280903156336227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99776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8949156554369727E-2"/>
          <c:y val="0.1141207349081365"/>
          <c:w val="0.19646024353056668"/>
          <c:h val="0.1666164165376764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2.3 : Fleet average age</a:t>
            </a:r>
          </a:p>
        </c:rich>
      </c:tx>
      <c:layout>
        <c:manualLayout>
          <c:xMode val="edge"/>
          <c:yMode val="edge"/>
          <c:x val="0.30273576913996875"/>
          <c:y val="1.32660340534356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90825630229999"/>
          <c:y val="0.13738051470588217"/>
          <c:w val="0.8622674620215699"/>
          <c:h val="0.7519527777777778"/>
        </c:manualLayout>
      </c:layout>
      <c:barChart>
        <c:barDir val="col"/>
        <c:grouping val="clustered"/>
        <c:ser>
          <c:idx val="0"/>
          <c:order val="0"/>
          <c:tx>
            <c:strRef>
              <c:f>'2.1, 2.2, 2.3,2.4'!$AA$3</c:f>
              <c:strCache>
                <c:ptCount val="1"/>
                <c:pt idx="0">
                  <c:v>Light fleet average age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2.3,2.4'!$AA$4:$AA$18</c:f>
              <c:numCache>
                <c:formatCode>0.00</c:formatCode>
                <c:ptCount val="15"/>
                <c:pt idx="0">
                  <c:v>11.898575472455143</c:v>
                </c:pt>
                <c:pt idx="1">
                  <c:v>12.017009424438196</c:v>
                </c:pt>
                <c:pt idx="2">
                  <c:v>12.087736504414956</c:v>
                </c:pt>
                <c:pt idx="3">
                  <c:v>12.12969706773254</c:v>
                </c:pt>
                <c:pt idx="4">
                  <c:v>12.192610683756152</c:v>
                </c:pt>
                <c:pt idx="5">
                  <c:v>12.285303065761763</c:v>
                </c:pt>
                <c:pt idx="6">
                  <c:v>12.450835757626601</c:v>
                </c:pt>
                <c:pt idx="7">
                  <c:v>12.610537170772364</c:v>
                </c:pt>
                <c:pt idx="8">
                  <c:v>12.837519885575952</c:v>
                </c:pt>
                <c:pt idx="9">
                  <c:v>13.215548842671105</c:v>
                </c:pt>
                <c:pt idx="10">
                  <c:v>13.500135563022889</c:v>
                </c:pt>
                <c:pt idx="11">
                  <c:v>13.754045456187811</c:v>
                </c:pt>
                <c:pt idx="12">
                  <c:v>13.965250253253087</c:v>
                </c:pt>
                <c:pt idx="13">
                  <c:v>14.08338220794607</c:v>
                </c:pt>
                <c:pt idx="14">
                  <c:v>14.101000186854726</c:v>
                </c:pt>
              </c:numCache>
            </c:numRef>
          </c:val>
        </c:ser>
        <c:ser>
          <c:idx val="1"/>
          <c:order val="1"/>
          <c:tx>
            <c:strRef>
              <c:f>'2.1, 2.2, 2.3,2.4'!$AE$3</c:f>
              <c:strCache>
                <c:ptCount val="1"/>
                <c:pt idx="0">
                  <c:v>Truck fleet average age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val>
            <c:numRef>
              <c:f>'2.1, 2.2, 2.3,2.4'!$AE$4:$AE$18</c:f>
              <c:numCache>
                <c:formatCode>0.0</c:formatCode>
                <c:ptCount val="15"/>
                <c:pt idx="0">
                  <c:v>14.423080917678728</c:v>
                </c:pt>
                <c:pt idx="1">
                  <c:v>14.663273827020419</c:v>
                </c:pt>
                <c:pt idx="2">
                  <c:v>14.755015999872901</c:v>
                </c:pt>
                <c:pt idx="3">
                  <c:v>14.779285133421936</c:v>
                </c:pt>
                <c:pt idx="4">
                  <c:v>14.749351585608666</c:v>
                </c:pt>
                <c:pt idx="5">
                  <c:v>14.761647070760818</c:v>
                </c:pt>
                <c:pt idx="6">
                  <c:v>14.946090961507442</c:v>
                </c:pt>
                <c:pt idx="7">
                  <c:v>15.11276949189649</c:v>
                </c:pt>
                <c:pt idx="8">
                  <c:v>15.303746458507961</c:v>
                </c:pt>
                <c:pt idx="9">
                  <c:v>15.782639753507866</c:v>
                </c:pt>
                <c:pt idx="10">
                  <c:v>16.25877532375511</c:v>
                </c:pt>
                <c:pt idx="11">
                  <c:v>16.645348109338752</c:v>
                </c:pt>
                <c:pt idx="12">
                  <c:v>17.030877126717996</c:v>
                </c:pt>
                <c:pt idx="13">
                  <c:v>17.310022895362426</c:v>
                </c:pt>
                <c:pt idx="14">
                  <c:v>17.460998669787809</c:v>
                </c:pt>
              </c:numCache>
            </c:numRef>
          </c:val>
        </c:ser>
        <c:ser>
          <c:idx val="2"/>
          <c:order val="2"/>
          <c:tx>
            <c:strRef>
              <c:f>'2.1, 2.2, 2.3,2.4'!$AF$3</c:f>
              <c:strCache>
                <c:ptCount val="1"/>
                <c:pt idx="0">
                  <c:v>Bus fleet average age</c:v>
                </c:pt>
              </c:strCache>
            </c:strRef>
          </c:tx>
          <c:spPr>
            <a:solidFill>
              <a:srgbClr val="BDC1C1">
                <a:alpha val="47000"/>
              </a:srgbClr>
            </a:solidFill>
            <a:ln w="25400">
              <a:noFill/>
            </a:ln>
          </c:spPr>
          <c:val>
            <c:numRef>
              <c:f>'2.1, 2.2, 2.3,2.4'!$AF$4:$AF$18</c:f>
              <c:numCache>
                <c:formatCode>0.0</c:formatCode>
                <c:ptCount val="15"/>
                <c:pt idx="0">
                  <c:v>16.063718448582804</c:v>
                </c:pt>
                <c:pt idx="1">
                  <c:v>16.133532012927514</c:v>
                </c:pt>
                <c:pt idx="2">
                  <c:v>16.114599824154968</c:v>
                </c:pt>
                <c:pt idx="3">
                  <c:v>16.096257119538649</c:v>
                </c:pt>
                <c:pt idx="4">
                  <c:v>16.026870390224147</c:v>
                </c:pt>
                <c:pt idx="5">
                  <c:v>16.165885860282796</c:v>
                </c:pt>
                <c:pt idx="6">
                  <c:v>16.528102090778443</c:v>
                </c:pt>
                <c:pt idx="7">
                  <c:v>16.626758778349853</c:v>
                </c:pt>
                <c:pt idx="8">
                  <c:v>16.562257723146601</c:v>
                </c:pt>
                <c:pt idx="9">
                  <c:v>16.537847025852351</c:v>
                </c:pt>
                <c:pt idx="10">
                  <c:v>16.820973866266026</c:v>
                </c:pt>
                <c:pt idx="11">
                  <c:v>16.947426551718024</c:v>
                </c:pt>
                <c:pt idx="12">
                  <c:v>17.115929396460668</c:v>
                </c:pt>
                <c:pt idx="13">
                  <c:v>17.223202891931731</c:v>
                </c:pt>
                <c:pt idx="14">
                  <c:v>17.408855247033181</c:v>
                </c:pt>
              </c:numCache>
            </c:numRef>
          </c:val>
        </c:ser>
        <c:axId val="111976832"/>
        <c:axId val="111978368"/>
      </c:barChart>
      <c:catAx>
        <c:axId val="11197683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78368"/>
        <c:crosses val="autoZero"/>
        <c:auto val="1"/>
        <c:lblAlgn val="ctr"/>
        <c:lblOffset val="100"/>
        <c:tickLblSkip val="2"/>
        <c:tickMarkSkip val="1"/>
      </c:catAx>
      <c:valAx>
        <c:axId val="111978368"/>
        <c:scaling>
          <c:orientation val="minMax"/>
          <c:max val="18"/>
          <c:min val="1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Age in years</a:t>
                </a:r>
              </a:p>
            </c:rich>
          </c:tx>
          <c:layout>
            <c:manualLayout>
              <c:xMode val="edge"/>
              <c:yMode val="edge"/>
              <c:x val="1.0600897110083461E-2"/>
              <c:y val="0.358381227987527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768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656209640461609"/>
          <c:y val="0.10253269623348364"/>
          <c:w val="0.32519101778944304"/>
          <c:h val="0.1881575700473338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autoTitleDeleted val="1"/>
    <c:plotArea>
      <c:layout>
        <c:manualLayout>
          <c:layoutTarget val="inner"/>
          <c:xMode val="edge"/>
          <c:yMode val="edge"/>
          <c:x val="8.1517046384452285E-2"/>
          <c:y val="9.2152421652421643E-2"/>
          <c:w val="0.88195569238062665"/>
          <c:h val="0.767445156695169"/>
        </c:manualLayout>
      </c:layout>
      <c:lineChart>
        <c:grouping val="standard"/>
        <c:ser>
          <c:idx val="0"/>
          <c:order val="0"/>
          <c:tx>
            <c:strRef>
              <c:f>'2.1, 2.2, 2.3,2.4'!$AA$3</c:f>
              <c:strCache>
                <c:ptCount val="1"/>
                <c:pt idx="0">
                  <c:v>Light fleet average age</c:v>
                </c:pt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2.3,2.4'!$AA$4:$AA$18</c:f>
              <c:numCache>
                <c:formatCode>0.00</c:formatCode>
                <c:ptCount val="15"/>
                <c:pt idx="0">
                  <c:v>11.898575472455143</c:v>
                </c:pt>
                <c:pt idx="1">
                  <c:v>12.017009424438196</c:v>
                </c:pt>
                <c:pt idx="2">
                  <c:v>12.087736504414956</c:v>
                </c:pt>
                <c:pt idx="3">
                  <c:v>12.12969706773254</c:v>
                </c:pt>
                <c:pt idx="4">
                  <c:v>12.192610683756152</c:v>
                </c:pt>
                <c:pt idx="5">
                  <c:v>12.285303065761763</c:v>
                </c:pt>
                <c:pt idx="6">
                  <c:v>12.450835757626601</c:v>
                </c:pt>
                <c:pt idx="7">
                  <c:v>12.610537170772364</c:v>
                </c:pt>
                <c:pt idx="8">
                  <c:v>12.837519885575952</c:v>
                </c:pt>
                <c:pt idx="9">
                  <c:v>13.215548842671105</c:v>
                </c:pt>
                <c:pt idx="10">
                  <c:v>13.500135563022889</c:v>
                </c:pt>
                <c:pt idx="11">
                  <c:v>13.754045456187811</c:v>
                </c:pt>
                <c:pt idx="12">
                  <c:v>13.965250253253087</c:v>
                </c:pt>
                <c:pt idx="13">
                  <c:v>14.08338220794607</c:v>
                </c:pt>
                <c:pt idx="14">
                  <c:v>14.101000186854726</c:v>
                </c:pt>
              </c:numCache>
            </c:numRef>
          </c:val>
        </c:ser>
        <c:marker val="1"/>
        <c:axId val="111806336"/>
        <c:axId val="111807872"/>
      </c:lineChart>
      <c:catAx>
        <c:axId val="11180633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07872"/>
        <c:crosses val="autoZero"/>
        <c:auto val="1"/>
        <c:lblAlgn val="ctr"/>
        <c:lblOffset val="100"/>
        <c:tickLblSkip val="2"/>
        <c:tickMarkSkip val="1"/>
      </c:catAx>
      <c:valAx>
        <c:axId val="111807872"/>
        <c:scaling>
          <c:orientation val="minMax"/>
          <c:max val="15"/>
          <c:min val="10"/>
        </c:scaling>
        <c:axPos val="l"/>
        <c:majorGridlines>
          <c:spPr>
            <a:ln w="3175"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0633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1c : Light fleet average age</a:t>
            </a:r>
          </a:p>
        </c:rich>
      </c:tx>
      <c:layout>
        <c:manualLayout>
          <c:xMode val="edge"/>
          <c:yMode val="edge"/>
          <c:x val="0.30979152320788805"/>
          <c:y val="3.09050991267601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82301365642232"/>
          <c:y val="0.13738051470588217"/>
          <c:w val="0.87235271321830865"/>
          <c:h val="0.68139705882352963"/>
        </c:manualLayout>
      </c:layout>
      <c:barChart>
        <c:barDir val="col"/>
        <c:grouping val="clustered"/>
        <c:ser>
          <c:idx val="0"/>
          <c:order val="0"/>
          <c:tx>
            <c:strRef>
              <c:f>'2.1, 2.2, 2.3,2.4'!$AA$3</c:f>
              <c:strCache>
                <c:ptCount val="1"/>
                <c:pt idx="0">
                  <c:v>Light fleet average age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'2.1, 2.2, 2.3,2.4'!$A$4:$A$18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'2.1, 2.2, 2.3,2.4'!$AA$4:$AA$18</c:f>
              <c:numCache>
                <c:formatCode>0.00</c:formatCode>
                <c:ptCount val="15"/>
                <c:pt idx="0">
                  <c:v>11.898575472455143</c:v>
                </c:pt>
                <c:pt idx="1">
                  <c:v>12.017009424438196</c:v>
                </c:pt>
                <c:pt idx="2">
                  <c:v>12.087736504414956</c:v>
                </c:pt>
                <c:pt idx="3">
                  <c:v>12.12969706773254</c:v>
                </c:pt>
                <c:pt idx="4">
                  <c:v>12.192610683756152</c:v>
                </c:pt>
                <c:pt idx="5">
                  <c:v>12.285303065761763</c:v>
                </c:pt>
                <c:pt idx="6">
                  <c:v>12.450835757626601</c:v>
                </c:pt>
                <c:pt idx="7">
                  <c:v>12.610537170772364</c:v>
                </c:pt>
                <c:pt idx="8">
                  <c:v>12.837519885575952</c:v>
                </c:pt>
                <c:pt idx="9">
                  <c:v>13.215548842671105</c:v>
                </c:pt>
                <c:pt idx="10">
                  <c:v>13.500135563022889</c:v>
                </c:pt>
                <c:pt idx="11">
                  <c:v>13.754045456187811</c:v>
                </c:pt>
                <c:pt idx="12">
                  <c:v>13.965250253253087</c:v>
                </c:pt>
                <c:pt idx="13">
                  <c:v>14.08338220794607</c:v>
                </c:pt>
                <c:pt idx="14">
                  <c:v>14.101000186854726</c:v>
                </c:pt>
              </c:numCache>
            </c:numRef>
          </c:val>
        </c:ser>
        <c:axId val="111851776"/>
        <c:axId val="111853952"/>
      </c:barChart>
      <c:catAx>
        <c:axId val="11185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Period</a:t>
                </a:r>
              </a:p>
            </c:rich>
          </c:tx>
          <c:layout>
            <c:manualLayout>
              <c:xMode val="edge"/>
              <c:yMode val="edge"/>
              <c:x val="0.49919722962386365"/>
              <c:y val="0.922739233067564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53952"/>
        <c:crosses val="autoZero"/>
        <c:auto val="1"/>
        <c:lblAlgn val="ctr"/>
        <c:lblOffset val="100"/>
        <c:tickLblSkip val="1"/>
        <c:tickMarkSkip val="1"/>
      </c:catAx>
      <c:valAx>
        <c:axId val="111853952"/>
        <c:scaling>
          <c:orientation val="minMax"/>
          <c:max val="15"/>
          <c:min val="8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Age in years</a:t>
                </a:r>
              </a:p>
            </c:rich>
          </c:tx>
          <c:layout>
            <c:manualLayout>
              <c:xMode val="edge"/>
              <c:yMode val="edge"/>
              <c:x val="1.0092512200233527E-2"/>
              <c:y val="0.381899338054441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5177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2.5a : Light fleet vehicle year of manufacture Dec 2014</a:t>
            </a:r>
          </a:p>
        </c:rich>
      </c:tx>
      <c:layout>
        <c:manualLayout>
          <c:xMode val="edge"/>
          <c:yMode val="edge"/>
          <c:x val="0.1700389175490995"/>
          <c:y val="3.2418646784196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81388888889492"/>
          <c:y val="0.12311557788944724"/>
          <c:w val="0.81426547619049638"/>
          <c:h val="0.68858472222222156"/>
        </c:manualLayout>
      </c:layout>
      <c:lineChart>
        <c:grouping val="standard"/>
        <c:ser>
          <c:idx val="2"/>
          <c:order val="0"/>
          <c:tx>
            <c:strRef>
              <c:f>'2.5a-2.8a'!$B$2</c:f>
              <c:strCache>
                <c:ptCount val="1"/>
                <c:pt idx="0">
                  <c:v>Light passenger NZ new</c:v>
                </c:pt>
              </c:strCache>
            </c:strRef>
          </c:tx>
          <c:spPr>
            <a:ln w="25400">
              <a:solidFill>
                <a:srgbClr val="66B134"/>
              </a:solidFill>
              <a:prstDash val="solid"/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'2.5a-2.8a'!$B$3:$B$49</c:f>
              <c:numCache>
                <c:formatCode>General</c:formatCode>
                <c:ptCount val="47"/>
                <c:pt idx="0">
                  <c:v>38648</c:v>
                </c:pt>
                <c:pt idx="1">
                  <c:v>3126</c:v>
                </c:pt>
                <c:pt idx="2">
                  <c:v>4409</c:v>
                </c:pt>
                <c:pt idx="3">
                  <c:v>4666</c:v>
                </c:pt>
                <c:pt idx="4">
                  <c:v>5334</c:v>
                </c:pt>
                <c:pt idx="5">
                  <c:v>5512</c:v>
                </c:pt>
                <c:pt idx="6">
                  <c:v>5857</c:v>
                </c:pt>
                <c:pt idx="7">
                  <c:v>3582</c:v>
                </c:pt>
                <c:pt idx="8">
                  <c:v>2940</c:v>
                </c:pt>
                <c:pt idx="9">
                  <c:v>2918</c:v>
                </c:pt>
                <c:pt idx="10">
                  <c:v>3521</c:v>
                </c:pt>
                <c:pt idx="11">
                  <c:v>3209</c:v>
                </c:pt>
                <c:pt idx="12">
                  <c:v>3183</c:v>
                </c:pt>
                <c:pt idx="13">
                  <c:v>2883</c:v>
                </c:pt>
                <c:pt idx="14">
                  <c:v>2805</c:v>
                </c:pt>
                <c:pt idx="15">
                  <c:v>2644</c:v>
                </c:pt>
                <c:pt idx="16">
                  <c:v>3424</c:v>
                </c:pt>
                <c:pt idx="17">
                  <c:v>4335</c:v>
                </c:pt>
                <c:pt idx="18">
                  <c:v>5657</c:v>
                </c:pt>
                <c:pt idx="19">
                  <c:v>7279</c:v>
                </c:pt>
                <c:pt idx="20">
                  <c:v>8392</c:v>
                </c:pt>
                <c:pt idx="21">
                  <c:v>12898</c:v>
                </c:pt>
                <c:pt idx="22">
                  <c:v>17911</c:v>
                </c:pt>
                <c:pt idx="23">
                  <c:v>15748</c:v>
                </c:pt>
                <c:pt idx="24">
                  <c:v>18273</c:v>
                </c:pt>
                <c:pt idx="25">
                  <c:v>22174</c:v>
                </c:pt>
                <c:pt idx="26">
                  <c:v>30982</c:v>
                </c:pt>
                <c:pt idx="27">
                  <c:v>27220</c:v>
                </c:pt>
                <c:pt idx="28">
                  <c:v>38059</c:v>
                </c:pt>
                <c:pt idx="29">
                  <c:v>37313</c:v>
                </c:pt>
                <c:pt idx="30">
                  <c:v>37799</c:v>
                </c:pt>
                <c:pt idx="31">
                  <c:v>44057</c:v>
                </c:pt>
                <c:pt idx="32">
                  <c:v>46331</c:v>
                </c:pt>
                <c:pt idx="33">
                  <c:v>49527</c:v>
                </c:pt>
                <c:pt idx="34">
                  <c:v>56850</c:v>
                </c:pt>
                <c:pt idx="35">
                  <c:v>65006</c:v>
                </c:pt>
                <c:pt idx="36">
                  <c:v>69204</c:v>
                </c:pt>
                <c:pt idx="37">
                  <c:v>70524</c:v>
                </c:pt>
                <c:pt idx="38">
                  <c:v>74988</c:v>
                </c:pt>
                <c:pt idx="39">
                  <c:v>75937</c:v>
                </c:pt>
                <c:pt idx="40">
                  <c:v>71605</c:v>
                </c:pt>
                <c:pt idx="41">
                  <c:v>53357</c:v>
                </c:pt>
                <c:pt idx="42">
                  <c:v>61150</c:v>
                </c:pt>
                <c:pt idx="43">
                  <c:v>63257</c:v>
                </c:pt>
                <c:pt idx="44">
                  <c:v>75988</c:v>
                </c:pt>
                <c:pt idx="45">
                  <c:v>81623</c:v>
                </c:pt>
                <c:pt idx="46">
                  <c:v>90476</c:v>
                </c:pt>
              </c:numCache>
            </c:numRef>
          </c:val>
        </c:ser>
        <c:ser>
          <c:idx val="3"/>
          <c:order val="1"/>
          <c:tx>
            <c:strRef>
              <c:f>'2.5a-2.8a'!$C$2</c:f>
              <c:strCache>
                <c:ptCount val="1"/>
                <c:pt idx="0">
                  <c:v>Light passenger used import</c:v>
                </c:pt>
              </c:strCache>
            </c:strRef>
          </c:tx>
          <c:spPr>
            <a:ln w="25400">
              <a:solidFill>
                <a:srgbClr val="B3D14C"/>
              </a:solidFill>
              <a:prstDash val="solid"/>
            </a:ln>
          </c:spPr>
          <c:marker>
            <c:symbol val="none"/>
          </c:marker>
          <c:cat>
            <c:numRef>
              <c:f>'2.5a-2.8a'!$A$3:$A$49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'2.5a-2.8a'!$C$3:$C$49</c:f>
              <c:numCache>
                <c:formatCode>General</c:formatCode>
                <c:ptCount val="47"/>
                <c:pt idx="0">
                  <c:v>8355</c:v>
                </c:pt>
                <c:pt idx="1">
                  <c:v>825</c:v>
                </c:pt>
                <c:pt idx="2">
                  <c:v>678</c:v>
                </c:pt>
                <c:pt idx="3">
                  <c:v>424</c:v>
                </c:pt>
                <c:pt idx="4">
                  <c:v>486</c:v>
                </c:pt>
                <c:pt idx="5">
                  <c:v>534</c:v>
                </c:pt>
                <c:pt idx="6">
                  <c:v>394</c:v>
                </c:pt>
                <c:pt idx="7">
                  <c:v>283</c:v>
                </c:pt>
                <c:pt idx="8">
                  <c:v>310</c:v>
                </c:pt>
                <c:pt idx="9">
                  <c:v>389</c:v>
                </c:pt>
                <c:pt idx="10">
                  <c:v>774</c:v>
                </c:pt>
                <c:pt idx="11">
                  <c:v>1200</c:v>
                </c:pt>
                <c:pt idx="12">
                  <c:v>1079</c:v>
                </c:pt>
                <c:pt idx="13">
                  <c:v>1035</c:v>
                </c:pt>
                <c:pt idx="14">
                  <c:v>1298</c:v>
                </c:pt>
                <c:pt idx="15">
                  <c:v>1623</c:v>
                </c:pt>
                <c:pt idx="16">
                  <c:v>2372</c:v>
                </c:pt>
                <c:pt idx="17">
                  <c:v>2969</c:v>
                </c:pt>
                <c:pt idx="18">
                  <c:v>3485</c:v>
                </c:pt>
                <c:pt idx="19">
                  <c:v>4715</c:v>
                </c:pt>
                <c:pt idx="20">
                  <c:v>8456</c:v>
                </c:pt>
                <c:pt idx="21">
                  <c:v>15508</c:v>
                </c:pt>
                <c:pt idx="22">
                  <c:v>23687</c:v>
                </c:pt>
                <c:pt idx="23">
                  <c:v>32786</c:v>
                </c:pt>
                <c:pt idx="24">
                  <c:v>44816</c:v>
                </c:pt>
                <c:pt idx="25">
                  <c:v>45278</c:v>
                </c:pt>
                <c:pt idx="26">
                  <c:v>67019</c:v>
                </c:pt>
                <c:pt idx="27">
                  <c:v>90813</c:v>
                </c:pt>
                <c:pt idx="28">
                  <c:v>144019</c:v>
                </c:pt>
                <c:pt idx="29">
                  <c:v>119243</c:v>
                </c:pt>
                <c:pt idx="30">
                  <c:v>93888</c:v>
                </c:pt>
                <c:pt idx="31">
                  <c:v>75122</c:v>
                </c:pt>
                <c:pt idx="32">
                  <c:v>78955</c:v>
                </c:pt>
                <c:pt idx="33">
                  <c:v>80114</c:v>
                </c:pt>
                <c:pt idx="34">
                  <c:v>73635</c:v>
                </c:pt>
                <c:pt idx="35">
                  <c:v>56465</c:v>
                </c:pt>
                <c:pt idx="36">
                  <c:v>102032</c:v>
                </c:pt>
                <c:pt idx="37">
                  <c:v>105916</c:v>
                </c:pt>
                <c:pt idx="38">
                  <c:v>63150</c:v>
                </c:pt>
                <c:pt idx="39">
                  <c:v>44963</c:v>
                </c:pt>
                <c:pt idx="40">
                  <c:v>22370</c:v>
                </c:pt>
                <c:pt idx="41">
                  <c:v>10721</c:v>
                </c:pt>
                <c:pt idx="42">
                  <c:v>5819</c:v>
                </c:pt>
                <c:pt idx="43">
                  <c:v>4281</c:v>
                </c:pt>
                <c:pt idx="44">
                  <c:v>3059</c:v>
                </c:pt>
                <c:pt idx="45">
                  <c:v>1948</c:v>
                </c:pt>
                <c:pt idx="46">
                  <c:v>532</c:v>
                </c:pt>
              </c:numCache>
            </c:numRef>
          </c:val>
        </c:ser>
        <c:ser>
          <c:idx val="4"/>
          <c:order val="2"/>
          <c:tx>
            <c:strRef>
              <c:f>'2.5a-2.8a'!$D$2</c:f>
              <c:strCache>
                <c:ptCount val="1"/>
                <c:pt idx="0">
                  <c:v>Light commercial NZ new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'2.5a-2.8a'!$D$3:$D$49</c:f>
              <c:numCache>
                <c:formatCode>General</c:formatCode>
                <c:ptCount val="47"/>
                <c:pt idx="0">
                  <c:v>5847</c:v>
                </c:pt>
                <c:pt idx="1">
                  <c:v>334</c:v>
                </c:pt>
                <c:pt idx="2">
                  <c:v>582</c:v>
                </c:pt>
                <c:pt idx="3">
                  <c:v>822</c:v>
                </c:pt>
                <c:pt idx="4">
                  <c:v>719</c:v>
                </c:pt>
                <c:pt idx="5">
                  <c:v>713</c:v>
                </c:pt>
                <c:pt idx="6">
                  <c:v>723</c:v>
                </c:pt>
                <c:pt idx="7">
                  <c:v>725</c:v>
                </c:pt>
                <c:pt idx="8">
                  <c:v>832</c:v>
                </c:pt>
                <c:pt idx="9">
                  <c:v>991</c:v>
                </c:pt>
                <c:pt idx="10">
                  <c:v>1148</c:v>
                </c:pt>
                <c:pt idx="11">
                  <c:v>1350</c:v>
                </c:pt>
                <c:pt idx="12">
                  <c:v>1433</c:v>
                </c:pt>
                <c:pt idx="13">
                  <c:v>1313</c:v>
                </c:pt>
                <c:pt idx="14">
                  <c:v>1572</c:v>
                </c:pt>
                <c:pt idx="15">
                  <c:v>1578</c:v>
                </c:pt>
                <c:pt idx="16">
                  <c:v>2267</c:v>
                </c:pt>
                <c:pt idx="17">
                  <c:v>2455</c:v>
                </c:pt>
                <c:pt idx="18">
                  <c:v>2012</c:v>
                </c:pt>
                <c:pt idx="19">
                  <c:v>2131</c:v>
                </c:pt>
                <c:pt idx="20">
                  <c:v>2941</c:v>
                </c:pt>
                <c:pt idx="21">
                  <c:v>4551</c:v>
                </c:pt>
                <c:pt idx="22">
                  <c:v>7472</c:v>
                </c:pt>
                <c:pt idx="23">
                  <c:v>5514</c:v>
                </c:pt>
                <c:pt idx="24">
                  <c:v>5892</c:v>
                </c:pt>
                <c:pt idx="25">
                  <c:v>6349</c:v>
                </c:pt>
                <c:pt idx="26">
                  <c:v>7895</c:v>
                </c:pt>
                <c:pt idx="27">
                  <c:v>6174</c:v>
                </c:pt>
                <c:pt idx="28">
                  <c:v>8136</c:v>
                </c:pt>
                <c:pt idx="29">
                  <c:v>7490</c:v>
                </c:pt>
                <c:pt idx="30">
                  <c:v>7513</c:v>
                </c:pt>
                <c:pt idx="31">
                  <c:v>9709</c:v>
                </c:pt>
                <c:pt idx="32">
                  <c:v>11447</c:v>
                </c:pt>
                <c:pt idx="33">
                  <c:v>12293</c:v>
                </c:pt>
                <c:pt idx="34">
                  <c:v>14090</c:v>
                </c:pt>
                <c:pt idx="35">
                  <c:v>15995</c:v>
                </c:pt>
                <c:pt idx="36">
                  <c:v>18443</c:v>
                </c:pt>
                <c:pt idx="37">
                  <c:v>19115</c:v>
                </c:pt>
                <c:pt idx="38">
                  <c:v>19178</c:v>
                </c:pt>
                <c:pt idx="39">
                  <c:v>20371</c:v>
                </c:pt>
                <c:pt idx="40">
                  <c:v>18901</c:v>
                </c:pt>
                <c:pt idx="41">
                  <c:v>12562</c:v>
                </c:pt>
                <c:pt idx="42">
                  <c:v>15607</c:v>
                </c:pt>
                <c:pt idx="43">
                  <c:v>17402</c:v>
                </c:pt>
                <c:pt idx="44">
                  <c:v>20430</c:v>
                </c:pt>
                <c:pt idx="45">
                  <c:v>26421</c:v>
                </c:pt>
                <c:pt idx="46">
                  <c:v>31464</c:v>
                </c:pt>
              </c:numCache>
            </c:numRef>
          </c:val>
        </c:ser>
        <c:ser>
          <c:idx val="0"/>
          <c:order val="3"/>
          <c:tx>
            <c:strRef>
              <c:f>'2.5a-2.8a'!$E$2</c:f>
              <c:strCache>
                <c:ptCount val="1"/>
                <c:pt idx="0">
                  <c:v>Light commercial used import</c:v>
                </c:pt>
              </c:strCache>
            </c:strRef>
          </c:tx>
          <c:spPr>
            <a:ln>
              <a:solidFill>
                <a:srgbClr val="BDC1C1"/>
              </a:solidFill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'2.5a-2.8a'!$E$3:$E$49</c:f>
              <c:numCache>
                <c:formatCode>General</c:formatCode>
                <c:ptCount val="47"/>
                <c:pt idx="0">
                  <c:v>786</c:v>
                </c:pt>
                <c:pt idx="1">
                  <c:v>51</c:v>
                </c:pt>
                <c:pt idx="2">
                  <c:v>66</c:v>
                </c:pt>
                <c:pt idx="3">
                  <c:v>49</c:v>
                </c:pt>
                <c:pt idx="4">
                  <c:v>64</c:v>
                </c:pt>
                <c:pt idx="5">
                  <c:v>51</c:v>
                </c:pt>
                <c:pt idx="6">
                  <c:v>53</c:v>
                </c:pt>
                <c:pt idx="7">
                  <c:v>59</c:v>
                </c:pt>
                <c:pt idx="8">
                  <c:v>85</c:v>
                </c:pt>
                <c:pt idx="9">
                  <c:v>106</c:v>
                </c:pt>
                <c:pt idx="10">
                  <c:v>133</c:v>
                </c:pt>
                <c:pt idx="11">
                  <c:v>208</c:v>
                </c:pt>
                <c:pt idx="12">
                  <c:v>139</c:v>
                </c:pt>
                <c:pt idx="13">
                  <c:v>190</c:v>
                </c:pt>
                <c:pt idx="14">
                  <c:v>304</c:v>
                </c:pt>
                <c:pt idx="15">
                  <c:v>395</c:v>
                </c:pt>
                <c:pt idx="16">
                  <c:v>650</c:v>
                </c:pt>
                <c:pt idx="17">
                  <c:v>1114</c:v>
                </c:pt>
                <c:pt idx="18">
                  <c:v>1693</c:v>
                </c:pt>
                <c:pt idx="19">
                  <c:v>2142</c:v>
                </c:pt>
                <c:pt idx="20">
                  <c:v>2920</c:v>
                </c:pt>
                <c:pt idx="21">
                  <c:v>3821</c:v>
                </c:pt>
                <c:pt idx="22">
                  <c:v>4342</c:v>
                </c:pt>
                <c:pt idx="23">
                  <c:v>4164</c:v>
                </c:pt>
                <c:pt idx="24">
                  <c:v>4156</c:v>
                </c:pt>
                <c:pt idx="25">
                  <c:v>3946</c:v>
                </c:pt>
                <c:pt idx="26">
                  <c:v>4463</c:v>
                </c:pt>
                <c:pt idx="27">
                  <c:v>5370</c:v>
                </c:pt>
                <c:pt idx="28">
                  <c:v>5612</c:v>
                </c:pt>
                <c:pt idx="29">
                  <c:v>5758</c:v>
                </c:pt>
                <c:pt idx="30">
                  <c:v>4239</c:v>
                </c:pt>
                <c:pt idx="31">
                  <c:v>3857</c:v>
                </c:pt>
                <c:pt idx="32">
                  <c:v>3242</c:v>
                </c:pt>
                <c:pt idx="33">
                  <c:v>2621</c:v>
                </c:pt>
                <c:pt idx="34">
                  <c:v>2149</c:v>
                </c:pt>
                <c:pt idx="35">
                  <c:v>2574</c:v>
                </c:pt>
                <c:pt idx="36">
                  <c:v>2887</c:v>
                </c:pt>
                <c:pt idx="37">
                  <c:v>3487</c:v>
                </c:pt>
                <c:pt idx="38">
                  <c:v>2494</c:v>
                </c:pt>
                <c:pt idx="39">
                  <c:v>2744</c:v>
                </c:pt>
                <c:pt idx="40">
                  <c:v>3836</c:v>
                </c:pt>
                <c:pt idx="41">
                  <c:v>1927</c:v>
                </c:pt>
                <c:pt idx="42">
                  <c:v>936</c:v>
                </c:pt>
                <c:pt idx="43">
                  <c:v>478</c:v>
                </c:pt>
                <c:pt idx="44">
                  <c:v>441</c:v>
                </c:pt>
                <c:pt idx="45">
                  <c:v>328</c:v>
                </c:pt>
                <c:pt idx="46">
                  <c:v>103</c:v>
                </c:pt>
              </c:numCache>
            </c:numRef>
          </c:val>
        </c:ser>
        <c:marker val="1"/>
        <c:axId val="112158592"/>
        <c:axId val="112164864"/>
      </c:lineChart>
      <c:catAx>
        <c:axId val="112158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37811733745483411"/>
              <c:y val="0.92537012519452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64864"/>
        <c:crosses val="autoZero"/>
        <c:auto val="1"/>
        <c:lblAlgn val="ctr"/>
        <c:lblOffset val="100"/>
        <c:tickLblSkip val="4"/>
        <c:tickMarkSkip val="4"/>
      </c:catAx>
      <c:valAx>
        <c:axId val="112164864"/>
        <c:scaling>
          <c:orientation val="minMax"/>
          <c:max val="200000"/>
        </c:scaling>
        <c:axPos val="l"/>
        <c:majorGridlines>
          <c:spPr>
            <a:ln w="3175">
              <a:solidFill>
                <a:schemeClr val="bg1">
                  <a:lumMod val="9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5.0145853784192077E-3"/>
              <c:y val="0.3193844795949180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58592"/>
        <c:crosses val="autoZero"/>
        <c:crossBetween val="between"/>
        <c:majorUnit val="4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842150699332345"/>
          <c:y val="0.18693703110120091"/>
          <c:w val="0.42657254050140281"/>
          <c:h val="0.2500452930109400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2.6a : Motorcycle year of manufacture Dec 2014</a:t>
            </a:r>
          </a:p>
        </c:rich>
      </c:tx>
      <c:layout>
        <c:manualLayout>
          <c:xMode val="edge"/>
          <c:yMode val="edge"/>
          <c:x val="0.17932148401874171"/>
          <c:y val="3.23382807237590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71233595800862"/>
          <c:y val="0.12219451371571333"/>
          <c:w val="0.82836262467191557"/>
          <c:h val="0.66334164588528965"/>
        </c:manualLayout>
      </c:layout>
      <c:lineChart>
        <c:grouping val="standard"/>
        <c:ser>
          <c:idx val="6"/>
          <c:order val="0"/>
          <c:tx>
            <c:strRef>
              <c:f>'2.5a-2.8a'!$F$2</c:f>
              <c:strCache>
                <c:ptCount val="1"/>
                <c:pt idx="0">
                  <c:v>Motorcycle NZ new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'2.5a-2.8a'!$A$3:$A$49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'2.5a-2.8a'!$F$3:$F$49</c:f>
              <c:numCache>
                <c:formatCode>General</c:formatCode>
                <c:ptCount val="47"/>
                <c:pt idx="0">
                  <c:v>5603</c:v>
                </c:pt>
                <c:pt idx="1">
                  <c:v>296</c:v>
                </c:pt>
                <c:pt idx="2">
                  <c:v>399</c:v>
                </c:pt>
                <c:pt idx="3">
                  <c:v>561</c:v>
                </c:pt>
                <c:pt idx="4">
                  <c:v>677</c:v>
                </c:pt>
                <c:pt idx="5">
                  <c:v>948</c:v>
                </c:pt>
                <c:pt idx="6">
                  <c:v>747</c:v>
                </c:pt>
                <c:pt idx="7">
                  <c:v>711</c:v>
                </c:pt>
                <c:pt idx="8">
                  <c:v>561</c:v>
                </c:pt>
                <c:pt idx="9">
                  <c:v>510</c:v>
                </c:pt>
                <c:pt idx="10">
                  <c:v>550</c:v>
                </c:pt>
                <c:pt idx="11">
                  <c:v>611</c:v>
                </c:pt>
                <c:pt idx="12">
                  <c:v>891</c:v>
                </c:pt>
                <c:pt idx="13">
                  <c:v>856</c:v>
                </c:pt>
                <c:pt idx="14">
                  <c:v>903</c:v>
                </c:pt>
                <c:pt idx="15">
                  <c:v>667</c:v>
                </c:pt>
                <c:pt idx="16">
                  <c:v>718</c:v>
                </c:pt>
                <c:pt idx="17">
                  <c:v>917</c:v>
                </c:pt>
                <c:pt idx="18">
                  <c:v>1594</c:v>
                </c:pt>
                <c:pt idx="19">
                  <c:v>1732</c:v>
                </c:pt>
                <c:pt idx="20">
                  <c:v>1636</c:v>
                </c:pt>
                <c:pt idx="21">
                  <c:v>1256</c:v>
                </c:pt>
                <c:pt idx="22">
                  <c:v>976</c:v>
                </c:pt>
                <c:pt idx="23">
                  <c:v>946</c:v>
                </c:pt>
                <c:pt idx="24">
                  <c:v>545</c:v>
                </c:pt>
                <c:pt idx="25">
                  <c:v>527</c:v>
                </c:pt>
                <c:pt idx="26">
                  <c:v>676</c:v>
                </c:pt>
                <c:pt idx="27">
                  <c:v>740</c:v>
                </c:pt>
                <c:pt idx="28">
                  <c:v>1207</c:v>
                </c:pt>
                <c:pt idx="29">
                  <c:v>1608</c:v>
                </c:pt>
                <c:pt idx="30">
                  <c:v>1877</c:v>
                </c:pt>
                <c:pt idx="31">
                  <c:v>1834</c:v>
                </c:pt>
                <c:pt idx="32">
                  <c:v>1786</c:v>
                </c:pt>
                <c:pt idx="33">
                  <c:v>2060</c:v>
                </c:pt>
                <c:pt idx="34">
                  <c:v>2438</c:v>
                </c:pt>
                <c:pt idx="35">
                  <c:v>3036</c:v>
                </c:pt>
                <c:pt idx="36">
                  <c:v>4107</c:v>
                </c:pt>
                <c:pt idx="37">
                  <c:v>5960</c:v>
                </c:pt>
                <c:pt idx="38">
                  <c:v>6027</c:v>
                </c:pt>
                <c:pt idx="39">
                  <c:v>9319</c:v>
                </c:pt>
                <c:pt idx="40">
                  <c:v>10441</c:v>
                </c:pt>
                <c:pt idx="41">
                  <c:v>6306</c:v>
                </c:pt>
                <c:pt idx="42">
                  <c:v>5103</c:v>
                </c:pt>
                <c:pt idx="43">
                  <c:v>5428</c:v>
                </c:pt>
                <c:pt idx="44">
                  <c:v>5126</c:v>
                </c:pt>
                <c:pt idx="45">
                  <c:v>6439</c:v>
                </c:pt>
                <c:pt idx="46">
                  <c:v>7317</c:v>
                </c:pt>
              </c:numCache>
            </c:numRef>
          </c:val>
        </c:ser>
        <c:ser>
          <c:idx val="7"/>
          <c:order val="1"/>
          <c:tx>
            <c:strRef>
              <c:f>'2.5a-2.8a'!$G$2</c:f>
              <c:strCache>
                <c:ptCount val="1"/>
                <c:pt idx="0">
                  <c:v> Motorcycle used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'2.5a-2.8a'!$A$3:$A$45</c:f>
              <c:numCache>
                <c:formatCode>General</c:formatCode>
                <c:ptCount val="43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</c:numCache>
            </c:numRef>
          </c:cat>
          <c:val>
            <c:numRef>
              <c:f>'2.5a-2.8a'!$G$3:$G$49</c:f>
              <c:numCache>
                <c:formatCode>General</c:formatCode>
                <c:ptCount val="47"/>
                <c:pt idx="0">
                  <c:v>847</c:v>
                </c:pt>
                <c:pt idx="1">
                  <c:v>130</c:v>
                </c:pt>
                <c:pt idx="2">
                  <c:v>121</c:v>
                </c:pt>
                <c:pt idx="3">
                  <c:v>141</c:v>
                </c:pt>
                <c:pt idx="4">
                  <c:v>189</c:v>
                </c:pt>
                <c:pt idx="5">
                  <c:v>222</c:v>
                </c:pt>
                <c:pt idx="6">
                  <c:v>223</c:v>
                </c:pt>
                <c:pt idx="7">
                  <c:v>252</c:v>
                </c:pt>
                <c:pt idx="8">
                  <c:v>198</c:v>
                </c:pt>
                <c:pt idx="9">
                  <c:v>164</c:v>
                </c:pt>
                <c:pt idx="10">
                  <c:v>247</c:v>
                </c:pt>
                <c:pt idx="11">
                  <c:v>738</c:v>
                </c:pt>
                <c:pt idx="12">
                  <c:v>690</c:v>
                </c:pt>
                <c:pt idx="13">
                  <c:v>694</c:v>
                </c:pt>
                <c:pt idx="14">
                  <c:v>678</c:v>
                </c:pt>
                <c:pt idx="15">
                  <c:v>729</c:v>
                </c:pt>
                <c:pt idx="16">
                  <c:v>749</c:v>
                </c:pt>
                <c:pt idx="17">
                  <c:v>949</c:v>
                </c:pt>
                <c:pt idx="18">
                  <c:v>1070</c:v>
                </c:pt>
                <c:pt idx="19">
                  <c:v>1017</c:v>
                </c:pt>
                <c:pt idx="20">
                  <c:v>1140</c:v>
                </c:pt>
                <c:pt idx="21">
                  <c:v>1082</c:v>
                </c:pt>
                <c:pt idx="22">
                  <c:v>1154</c:v>
                </c:pt>
                <c:pt idx="23">
                  <c:v>971</c:v>
                </c:pt>
                <c:pt idx="24">
                  <c:v>957</c:v>
                </c:pt>
                <c:pt idx="25">
                  <c:v>812</c:v>
                </c:pt>
                <c:pt idx="26">
                  <c:v>960</c:v>
                </c:pt>
                <c:pt idx="27">
                  <c:v>1016</c:v>
                </c:pt>
                <c:pt idx="28">
                  <c:v>1037</c:v>
                </c:pt>
                <c:pt idx="29">
                  <c:v>1063</c:v>
                </c:pt>
                <c:pt idx="30">
                  <c:v>1193</c:v>
                </c:pt>
                <c:pt idx="31">
                  <c:v>1107</c:v>
                </c:pt>
                <c:pt idx="32">
                  <c:v>1311</c:v>
                </c:pt>
                <c:pt idx="33">
                  <c:v>1371</c:v>
                </c:pt>
                <c:pt idx="34">
                  <c:v>1399</c:v>
                </c:pt>
                <c:pt idx="35">
                  <c:v>1460</c:v>
                </c:pt>
                <c:pt idx="36">
                  <c:v>1429</c:v>
                </c:pt>
                <c:pt idx="37">
                  <c:v>1386</c:v>
                </c:pt>
                <c:pt idx="38">
                  <c:v>1350</c:v>
                </c:pt>
                <c:pt idx="39">
                  <c:v>1372</c:v>
                </c:pt>
                <c:pt idx="40">
                  <c:v>1095</c:v>
                </c:pt>
                <c:pt idx="41">
                  <c:v>681</c:v>
                </c:pt>
                <c:pt idx="42">
                  <c:v>370</c:v>
                </c:pt>
                <c:pt idx="43">
                  <c:v>287</c:v>
                </c:pt>
                <c:pt idx="44">
                  <c:v>239</c:v>
                </c:pt>
                <c:pt idx="45">
                  <c:v>115</c:v>
                </c:pt>
                <c:pt idx="46">
                  <c:v>24</c:v>
                </c:pt>
              </c:numCache>
            </c:numRef>
          </c:val>
        </c:ser>
        <c:marker val="1"/>
        <c:axId val="112212224"/>
        <c:axId val="112230784"/>
      </c:lineChart>
      <c:catAx>
        <c:axId val="112212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5718916435180357"/>
              <c:y val="0.907962279051401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30784"/>
        <c:crosses val="autoZero"/>
        <c:auto val="1"/>
        <c:lblAlgn val="ctr"/>
        <c:lblOffset val="100"/>
        <c:tickLblSkip val="4"/>
        <c:tickMarkSkip val="4"/>
      </c:catAx>
      <c:valAx>
        <c:axId val="112230784"/>
        <c:scaling>
          <c:orientation val="minMax"/>
          <c:max val="15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5.0599775823778007E-4"/>
              <c:y val="0.2725022646505470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12224"/>
        <c:crosses val="autoZero"/>
        <c:crossBetween val="between"/>
        <c:majorUnit val="5000"/>
        <c:min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82325584633491"/>
          <c:y val="0.14713213945601936"/>
          <c:w val="0.35560113341270017"/>
          <c:h val="0.1282563352147353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2.8a : Bus year of manufacture Dec 2014</a:t>
            </a:r>
          </a:p>
        </c:rich>
      </c:tx>
      <c:layout>
        <c:manualLayout>
          <c:xMode val="edge"/>
          <c:yMode val="edge"/>
          <c:x val="0.17248926112352672"/>
          <c:y val="1.46191903003275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50853174603191"/>
          <c:y val="0.10275714373126323"/>
          <c:w val="0.8503589285714287"/>
          <c:h val="0.70296898148148168"/>
        </c:manualLayout>
      </c:layout>
      <c:lineChart>
        <c:grouping val="standard"/>
        <c:ser>
          <c:idx val="5"/>
          <c:order val="0"/>
          <c:tx>
            <c:strRef>
              <c:f>'2.5a-2.8a'!$J$2</c:f>
              <c:strCache>
                <c:ptCount val="1"/>
                <c:pt idx="0">
                  <c:v>Bus NZ new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'2.5a-2.8a'!$J$3:$J$49</c:f>
              <c:numCache>
                <c:formatCode>General</c:formatCode>
                <c:ptCount val="47"/>
                <c:pt idx="0">
                  <c:v>146</c:v>
                </c:pt>
                <c:pt idx="1">
                  <c:v>10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32</c:v>
                </c:pt>
                <c:pt idx="7">
                  <c:v>39</c:v>
                </c:pt>
                <c:pt idx="8">
                  <c:v>50</c:v>
                </c:pt>
                <c:pt idx="9">
                  <c:v>57</c:v>
                </c:pt>
                <c:pt idx="10">
                  <c:v>72</c:v>
                </c:pt>
                <c:pt idx="11">
                  <c:v>79</c:v>
                </c:pt>
                <c:pt idx="12">
                  <c:v>62</c:v>
                </c:pt>
                <c:pt idx="13">
                  <c:v>65</c:v>
                </c:pt>
                <c:pt idx="14">
                  <c:v>51</c:v>
                </c:pt>
                <c:pt idx="15">
                  <c:v>76</c:v>
                </c:pt>
                <c:pt idx="16">
                  <c:v>92</c:v>
                </c:pt>
                <c:pt idx="17">
                  <c:v>86</c:v>
                </c:pt>
                <c:pt idx="18">
                  <c:v>121</c:v>
                </c:pt>
                <c:pt idx="19">
                  <c:v>120</c:v>
                </c:pt>
                <c:pt idx="20">
                  <c:v>79</c:v>
                </c:pt>
                <c:pt idx="21">
                  <c:v>69</c:v>
                </c:pt>
                <c:pt idx="22">
                  <c:v>58</c:v>
                </c:pt>
                <c:pt idx="23">
                  <c:v>52</c:v>
                </c:pt>
                <c:pt idx="24">
                  <c:v>37</c:v>
                </c:pt>
                <c:pt idx="25">
                  <c:v>52</c:v>
                </c:pt>
                <c:pt idx="26">
                  <c:v>84</c:v>
                </c:pt>
                <c:pt idx="27">
                  <c:v>96</c:v>
                </c:pt>
                <c:pt idx="28">
                  <c:v>119</c:v>
                </c:pt>
                <c:pt idx="29">
                  <c:v>84</c:v>
                </c:pt>
                <c:pt idx="30">
                  <c:v>124</c:v>
                </c:pt>
                <c:pt idx="31">
                  <c:v>109</c:v>
                </c:pt>
                <c:pt idx="32">
                  <c:v>104</c:v>
                </c:pt>
                <c:pt idx="33">
                  <c:v>153</c:v>
                </c:pt>
                <c:pt idx="34">
                  <c:v>152</c:v>
                </c:pt>
                <c:pt idx="35">
                  <c:v>253</c:v>
                </c:pt>
                <c:pt idx="36">
                  <c:v>252</c:v>
                </c:pt>
                <c:pt idx="37">
                  <c:v>194</c:v>
                </c:pt>
                <c:pt idx="38">
                  <c:v>136</c:v>
                </c:pt>
                <c:pt idx="39">
                  <c:v>195</c:v>
                </c:pt>
                <c:pt idx="40">
                  <c:v>306</c:v>
                </c:pt>
                <c:pt idx="41">
                  <c:v>417</c:v>
                </c:pt>
                <c:pt idx="42">
                  <c:v>244</c:v>
                </c:pt>
                <c:pt idx="43">
                  <c:v>312</c:v>
                </c:pt>
                <c:pt idx="44">
                  <c:v>298</c:v>
                </c:pt>
                <c:pt idx="45">
                  <c:v>306</c:v>
                </c:pt>
                <c:pt idx="46">
                  <c:v>312</c:v>
                </c:pt>
              </c:numCache>
            </c:numRef>
          </c:val>
        </c:ser>
        <c:ser>
          <c:idx val="6"/>
          <c:order val="1"/>
          <c:tx>
            <c:strRef>
              <c:f>'2.5a-2.8a'!$K$2</c:f>
              <c:strCache>
                <c:ptCount val="1"/>
                <c:pt idx="0">
                  <c:v>Bus used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'2.5a-2.8a'!$K$3:$K$49</c:f>
              <c:numCache>
                <c:formatCode>General</c:formatCode>
                <c:ptCount val="4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23</c:v>
                </c:pt>
                <c:pt idx="14">
                  <c:v>35</c:v>
                </c:pt>
                <c:pt idx="15">
                  <c:v>36</c:v>
                </c:pt>
                <c:pt idx="16">
                  <c:v>76</c:v>
                </c:pt>
                <c:pt idx="17">
                  <c:v>80</c:v>
                </c:pt>
                <c:pt idx="18">
                  <c:v>123</c:v>
                </c:pt>
                <c:pt idx="19">
                  <c:v>159</c:v>
                </c:pt>
                <c:pt idx="20">
                  <c:v>227</c:v>
                </c:pt>
                <c:pt idx="21">
                  <c:v>306</c:v>
                </c:pt>
                <c:pt idx="22">
                  <c:v>294</c:v>
                </c:pt>
                <c:pt idx="23">
                  <c:v>259</c:v>
                </c:pt>
                <c:pt idx="24">
                  <c:v>228</c:v>
                </c:pt>
                <c:pt idx="25">
                  <c:v>203</c:v>
                </c:pt>
                <c:pt idx="26">
                  <c:v>338</c:v>
                </c:pt>
                <c:pt idx="27">
                  <c:v>327</c:v>
                </c:pt>
                <c:pt idx="28">
                  <c:v>167</c:v>
                </c:pt>
                <c:pt idx="29">
                  <c:v>159</c:v>
                </c:pt>
                <c:pt idx="30">
                  <c:v>92</c:v>
                </c:pt>
                <c:pt idx="31">
                  <c:v>69</c:v>
                </c:pt>
                <c:pt idx="32">
                  <c:v>40</c:v>
                </c:pt>
                <c:pt idx="33">
                  <c:v>36</c:v>
                </c:pt>
                <c:pt idx="34">
                  <c:v>29</c:v>
                </c:pt>
                <c:pt idx="35">
                  <c:v>30</c:v>
                </c:pt>
                <c:pt idx="36">
                  <c:v>40</c:v>
                </c:pt>
                <c:pt idx="37">
                  <c:v>49</c:v>
                </c:pt>
                <c:pt idx="38">
                  <c:v>34</c:v>
                </c:pt>
                <c:pt idx="39">
                  <c:v>51</c:v>
                </c:pt>
                <c:pt idx="40">
                  <c:v>97</c:v>
                </c:pt>
                <c:pt idx="41">
                  <c:v>34</c:v>
                </c:pt>
                <c:pt idx="42">
                  <c:v>90</c:v>
                </c:pt>
                <c:pt idx="43">
                  <c:v>13</c:v>
                </c:pt>
                <c:pt idx="44">
                  <c:v>4</c:v>
                </c:pt>
                <c:pt idx="45">
                  <c:v>5</c:v>
                </c:pt>
                <c:pt idx="46">
                  <c:v>7</c:v>
                </c:pt>
              </c:numCache>
            </c:numRef>
          </c:val>
        </c:ser>
        <c:marker val="1"/>
        <c:axId val="112003712"/>
        <c:axId val="112005888"/>
      </c:lineChart>
      <c:catAx>
        <c:axId val="11200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1661131881061286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05888"/>
        <c:crosses val="autoZero"/>
        <c:auto val="1"/>
        <c:lblAlgn val="ctr"/>
        <c:lblOffset val="100"/>
        <c:tickLblSkip val="4"/>
        <c:tickMarkSkip val="4"/>
      </c:catAx>
      <c:valAx>
        <c:axId val="112005888"/>
        <c:scaling>
          <c:orientation val="minMax"/>
          <c:max val="75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8.4696839950709115E-3"/>
              <c:y val="0.297766938424732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03712"/>
        <c:crosses val="autoZero"/>
        <c:crossBetween val="between"/>
        <c:majorUnit val="250"/>
        <c:minorUnit val="1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975257071645886"/>
          <c:y val="0.12738159942396582"/>
          <c:w val="0.28332031440367039"/>
          <c:h val="0.1346614637772048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2.7a : Truck year of manufacture Dec 2014</a:t>
            </a:r>
          </a:p>
        </c:rich>
      </c:tx>
      <c:layout>
        <c:manualLayout>
          <c:xMode val="edge"/>
          <c:yMode val="edge"/>
          <c:x val="0.16718004413904497"/>
          <c:y val="3.19406313148909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06361111111121"/>
          <c:y val="0.12039312039312072"/>
          <c:w val="0.82768527777778189"/>
          <c:h val="0.68594351851852509"/>
        </c:manualLayout>
      </c:layout>
      <c:lineChart>
        <c:grouping val="standard"/>
        <c:ser>
          <c:idx val="0"/>
          <c:order val="0"/>
          <c:tx>
            <c:strRef>
              <c:f>'2.5a-2.8a'!$H$2</c:f>
              <c:strCache>
                <c:ptCount val="1"/>
                <c:pt idx="0">
                  <c:v>Truck NZ new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'2.5a-2.8a'!$A$3:$A$47</c:f>
              <c:numCache>
                <c:formatCode>General</c:formatCode>
                <c:ptCount val="45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</c:numCache>
            </c:numRef>
          </c:cat>
          <c:val>
            <c:numRef>
              <c:f>'2.5a-2.8a'!$H$3:$H$49</c:f>
              <c:numCache>
                <c:formatCode>General</c:formatCode>
                <c:ptCount val="47"/>
                <c:pt idx="0">
                  <c:v>2287</c:v>
                </c:pt>
                <c:pt idx="1">
                  <c:v>229</c:v>
                </c:pt>
                <c:pt idx="2">
                  <c:v>292</c:v>
                </c:pt>
                <c:pt idx="3">
                  <c:v>277</c:v>
                </c:pt>
                <c:pt idx="4">
                  <c:v>278</c:v>
                </c:pt>
                <c:pt idx="5">
                  <c:v>337</c:v>
                </c:pt>
                <c:pt idx="6">
                  <c:v>334</c:v>
                </c:pt>
                <c:pt idx="7">
                  <c:v>421</c:v>
                </c:pt>
                <c:pt idx="8">
                  <c:v>483</c:v>
                </c:pt>
                <c:pt idx="9">
                  <c:v>533</c:v>
                </c:pt>
                <c:pt idx="10">
                  <c:v>467</c:v>
                </c:pt>
                <c:pt idx="11">
                  <c:v>538</c:v>
                </c:pt>
                <c:pt idx="12">
                  <c:v>608</c:v>
                </c:pt>
                <c:pt idx="13">
                  <c:v>702</c:v>
                </c:pt>
                <c:pt idx="14">
                  <c:v>819</c:v>
                </c:pt>
                <c:pt idx="15">
                  <c:v>1014</c:v>
                </c:pt>
                <c:pt idx="16">
                  <c:v>1508</c:v>
                </c:pt>
                <c:pt idx="17">
                  <c:v>1762</c:v>
                </c:pt>
                <c:pt idx="18">
                  <c:v>1481</c:v>
                </c:pt>
                <c:pt idx="19">
                  <c:v>1428</c:v>
                </c:pt>
                <c:pt idx="20">
                  <c:v>1201</c:v>
                </c:pt>
                <c:pt idx="21">
                  <c:v>1306</c:v>
                </c:pt>
                <c:pt idx="22">
                  <c:v>1706</c:v>
                </c:pt>
                <c:pt idx="23">
                  <c:v>1123</c:v>
                </c:pt>
                <c:pt idx="24">
                  <c:v>1365</c:v>
                </c:pt>
                <c:pt idx="25">
                  <c:v>1606</c:v>
                </c:pt>
                <c:pt idx="26">
                  <c:v>1911</c:v>
                </c:pt>
                <c:pt idx="27">
                  <c:v>1634</c:v>
                </c:pt>
                <c:pt idx="28">
                  <c:v>2134</c:v>
                </c:pt>
                <c:pt idx="29">
                  <c:v>1927</c:v>
                </c:pt>
                <c:pt idx="30">
                  <c:v>1505</c:v>
                </c:pt>
                <c:pt idx="31">
                  <c:v>1830</c:v>
                </c:pt>
                <c:pt idx="32">
                  <c:v>2472</c:v>
                </c:pt>
                <c:pt idx="33">
                  <c:v>2417</c:v>
                </c:pt>
                <c:pt idx="34">
                  <c:v>3047</c:v>
                </c:pt>
                <c:pt idx="35">
                  <c:v>3545</c:v>
                </c:pt>
                <c:pt idx="36">
                  <c:v>4502</c:v>
                </c:pt>
                <c:pt idx="37">
                  <c:v>3519</c:v>
                </c:pt>
                <c:pt idx="38">
                  <c:v>3177</c:v>
                </c:pt>
                <c:pt idx="39">
                  <c:v>3728</c:v>
                </c:pt>
                <c:pt idx="40">
                  <c:v>3950</c:v>
                </c:pt>
                <c:pt idx="41">
                  <c:v>2164</c:v>
                </c:pt>
                <c:pt idx="42">
                  <c:v>2124</c:v>
                </c:pt>
                <c:pt idx="43">
                  <c:v>2679</c:v>
                </c:pt>
                <c:pt idx="44">
                  <c:v>2849</c:v>
                </c:pt>
                <c:pt idx="45">
                  <c:v>3761</c:v>
                </c:pt>
                <c:pt idx="46">
                  <c:v>4777</c:v>
                </c:pt>
              </c:numCache>
            </c:numRef>
          </c:val>
        </c:ser>
        <c:ser>
          <c:idx val="1"/>
          <c:order val="1"/>
          <c:tx>
            <c:strRef>
              <c:f>'2.5a-2.8a'!$I$2</c:f>
              <c:strCache>
                <c:ptCount val="1"/>
                <c:pt idx="0">
                  <c:v>Truck used 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'2.5a-2.8a'!$A$3:$A$48</c:f>
              <c:numCache>
                <c:formatCode>General</c:formatCode>
                <c:ptCount val="4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</c:numCache>
            </c:numRef>
          </c:cat>
          <c:val>
            <c:numRef>
              <c:f>'2.5a-2.8a'!$I$3:$I$49</c:f>
              <c:numCache>
                <c:formatCode>General</c:formatCode>
                <c:ptCount val="47"/>
                <c:pt idx="0">
                  <c:v>27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23</c:v>
                </c:pt>
                <c:pt idx="11">
                  <c:v>73</c:v>
                </c:pt>
                <c:pt idx="12">
                  <c:v>109</c:v>
                </c:pt>
                <c:pt idx="13">
                  <c:v>154</c:v>
                </c:pt>
                <c:pt idx="14">
                  <c:v>240</c:v>
                </c:pt>
                <c:pt idx="15">
                  <c:v>380</c:v>
                </c:pt>
                <c:pt idx="16">
                  <c:v>547</c:v>
                </c:pt>
                <c:pt idx="17">
                  <c:v>898</c:v>
                </c:pt>
                <c:pt idx="18">
                  <c:v>1213</c:v>
                </c:pt>
                <c:pt idx="19">
                  <c:v>1576</c:v>
                </c:pt>
                <c:pt idx="20">
                  <c:v>2012</c:v>
                </c:pt>
                <c:pt idx="21">
                  <c:v>2388</c:v>
                </c:pt>
                <c:pt idx="22">
                  <c:v>2938</c:v>
                </c:pt>
                <c:pt idx="23">
                  <c:v>3096</c:v>
                </c:pt>
                <c:pt idx="24">
                  <c:v>3116</c:v>
                </c:pt>
                <c:pt idx="25">
                  <c:v>2877</c:v>
                </c:pt>
                <c:pt idx="26">
                  <c:v>4157</c:v>
                </c:pt>
                <c:pt idx="27">
                  <c:v>4582</c:v>
                </c:pt>
                <c:pt idx="28">
                  <c:v>4332</c:v>
                </c:pt>
                <c:pt idx="29">
                  <c:v>3888</c:v>
                </c:pt>
                <c:pt idx="30">
                  <c:v>2214</c:v>
                </c:pt>
                <c:pt idx="31">
                  <c:v>1248</c:v>
                </c:pt>
                <c:pt idx="32">
                  <c:v>828</c:v>
                </c:pt>
                <c:pt idx="33">
                  <c:v>441</c:v>
                </c:pt>
                <c:pt idx="34">
                  <c:v>401</c:v>
                </c:pt>
                <c:pt idx="35">
                  <c:v>430</c:v>
                </c:pt>
                <c:pt idx="36">
                  <c:v>449</c:v>
                </c:pt>
                <c:pt idx="37">
                  <c:v>360</c:v>
                </c:pt>
                <c:pt idx="38">
                  <c:v>533</c:v>
                </c:pt>
                <c:pt idx="39">
                  <c:v>1330</c:v>
                </c:pt>
                <c:pt idx="40">
                  <c:v>886</c:v>
                </c:pt>
                <c:pt idx="41">
                  <c:v>261</c:v>
                </c:pt>
                <c:pt idx="42">
                  <c:v>149</c:v>
                </c:pt>
                <c:pt idx="43">
                  <c:v>120</c:v>
                </c:pt>
                <c:pt idx="44">
                  <c:v>96</c:v>
                </c:pt>
                <c:pt idx="45">
                  <c:v>68</c:v>
                </c:pt>
                <c:pt idx="46">
                  <c:v>58</c:v>
                </c:pt>
              </c:numCache>
            </c:numRef>
          </c:val>
        </c:ser>
        <c:marker val="1"/>
        <c:axId val="112053248"/>
        <c:axId val="112063616"/>
      </c:lineChart>
      <c:catAx>
        <c:axId val="11205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2543912780133253"/>
              <c:y val="0.931481197593663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63616"/>
        <c:crosses val="autoZero"/>
        <c:auto val="1"/>
        <c:lblAlgn val="ctr"/>
        <c:lblOffset val="100"/>
        <c:tickLblSkip val="4"/>
        <c:tickMarkSkip val="4"/>
      </c:catAx>
      <c:valAx>
        <c:axId val="112063616"/>
        <c:scaling>
          <c:orientation val="minMax"/>
          <c:max val="750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8.5058863663262305E-3"/>
              <c:y val="0.2783819942861124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53248"/>
        <c:crosses val="autoZero"/>
        <c:crossBetween val="between"/>
        <c:majorUnit val="2500"/>
        <c:minorUnit val="1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966310908749145"/>
          <c:y val="0.14004924163240662"/>
          <c:w val="0.27373448345482015"/>
          <c:h val="0.1424490743966739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2.5c : Light passenger fleet composition Dec 2014</a:t>
            </a:r>
          </a:p>
        </c:rich>
      </c:tx>
      <c:layout>
        <c:manualLayout>
          <c:xMode val="edge"/>
          <c:yMode val="edge"/>
          <c:x val="0.17961528018546763"/>
          <c:y val="1.2225396604185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09146825396826"/>
          <c:y val="0.14321944444444651"/>
          <c:w val="0.80212420634922099"/>
          <c:h val="0.66707222222222262"/>
        </c:manualLayout>
      </c:layout>
      <c:barChart>
        <c:barDir val="col"/>
        <c:grouping val="clustered"/>
        <c:ser>
          <c:idx val="0"/>
          <c:order val="0"/>
          <c:tx>
            <c:strRef>
              <c:f>'2.5b- 2.8'!$B$2</c:f>
              <c:strCache>
                <c:ptCount val="1"/>
                <c:pt idx="0">
                  <c:v> Light passenger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'2.5b- 2.8'!$B$3:$B$9</c:f>
              <c:numCache>
                <c:formatCode>General</c:formatCode>
                <c:ptCount val="7"/>
                <c:pt idx="0">
                  <c:v>98661</c:v>
                </c:pt>
                <c:pt idx="1">
                  <c:v>38561</c:v>
                </c:pt>
                <c:pt idx="2">
                  <c:v>105088</c:v>
                </c:pt>
                <c:pt idx="3">
                  <c:v>184448</c:v>
                </c:pt>
                <c:pt idx="4">
                  <c:v>286918</c:v>
                </c:pt>
                <c:pt idx="5">
                  <c:v>346411</c:v>
                </c:pt>
                <c:pt idx="6">
                  <c:v>372516</c:v>
                </c:pt>
              </c:numCache>
            </c:numRef>
          </c:val>
        </c:ser>
        <c:ser>
          <c:idx val="1"/>
          <c:order val="1"/>
          <c:tx>
            <c:strRef>
              <c:f>'2.5b- 2.8'!$C$2</c:f>
              <c:strCache>
                <c:ptCount val="1"/>
                <c:pt idx="0">
                  <c:v> Light passenger used 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'2.5b- 2.8'!$C$3:$C$9</c:f>
              <c:numCache>
                <c:formatCode>General</c:formatCode>
                <c:ptCount val="7"/>
                <c:pt idx="0">
                  <c:v>22059</c:v>
                </c:pt>
                <c:pt idx="1">
                  <c:v>35133</c:v>
                </c:pt>
                <c:pt idx="2">
                  <c:v>213586</c:v>
                </c:pt>
                <c:pt idx="3">
                  <c:v>523085</c:v>
                </c:pt>
                <c:pt idx="4">
                  <c:v>391201</c:v>
                </c:pt>
                <c:pt idx="5">
                  <c:v>247120</c:v>
                </c:pt>
                <c:pt idx="6">
                  <c:v>15640</c:v>
                </c:pt>
              </c:numCache>
            </c:numRef>
          </c:val>
        </c:ser>
        <c:axId val="112318720"/>
        <c:axId val="112320896"/>
      </c:barChart>
      <c:catAx>
        <c:axId val="11231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514569365831923"/>
              <c:y val="0.92875571969433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20896"/>
        <c:crosses val="autoZero"/>
        <c:auto val="1"/>
        <c:lblAlgn val="ctr"/>
        <c:lblOffset val="100"/>
        <c:tickLblSkip val="1"/>
        <c:tickMarkSkip val="1"/>
      </c:catAx>
      <c:valAx>
        <c:axId val="1123208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6.633109853310777E-3"/>
              <c:y val="0.4014962952639770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187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84552030465686"/>
          <c:y val="0.12967598076789077"/>
          <c:w val="0.30827795066730718"/>
          <c:h val="0.14777042250249697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2.5b : Light fleet composition Dec 2014</a:t>
            </a:r>
          </a:p>
        </c:rich>
      </c:tx>
      <c:layout>
        <c:manualLayout>
          <c:xMode val="edge"/>
          <c:yMode val="edge"/>
          <c:x val="0.17611367544574169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02833333333496"/>
          <c:y val="0.12967581047381124"/>
          <c:w val="0.77786638888888893"/>
          <c:h val="0.67473564814815634"/>
        </c:manualLayout>
      </c:layout>
      <c:barChart>
        <c:barDir val="col"/>
        <c:grouping val="stacked"/>
        <c:ser>
          <c:idx val="0"/>
          <c:order val="0"/>
          <c:tx>
            <c:strRef>
              <c:f>'2.5b- 2.8'!$L$2</c:f>
              <c:strCache>
                <c:ptCount val="1"/>
                <c:pt idx="0">
                  <c:v>New light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'2.5b- 2.8'!$L$3:$L$9</c:f>
              <c:numCache>
                <c:formatCode>General</c:formatCode>
                <c:ptCount val="7"/>
                <c:pt idx="0">
                  <c:v>121610</c:v>
                </c:pt>
                <c:pt idx="1">
                  <c:v>52651</c:v>
                </c:pt>
                <c:pt idx="2">
                  <c:v>138210</c:v>
                </c:pt>
                <c:pt idx="3">
                  <c:v>223470</c:v>
                </c:pt>
                <c:pt idx="4">
                  <c:v>359186</c:v>
                </c:pt>
                <c:pt idx="5">
                  <c:v>436538</c:v>
                </c:pt>
                <c:pt idx="6">
                  <c:v>483851</c:v>
                </c:pt>
              </c:numCache>
            </c:numRef>
          </c:val>
        </c:ser>
        <c:ser>
          <c:idx val="1"/>
          <c:order val="1"/>
          <c:tx>
            <c:strRef>
              <c:f>'2.5b- 2.8'!$M$2</c:f>
              <c:strCache>
                <c:ptCount val="1"/>
                <c:pt idx="0">
                  <c:v>Used light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'2.5b- 2.8'!$M$3:$M$9</c:f>
              <c:numCache>
                <c:formatCode>General</c:formatCode>
                <c:ptCount val="7"/>
                <c:pt idx="0">
                  <c:v>25448</c:v>
                </c:pt>
                <c:pt idx="1">
                  <c:v>46823</c:v>
                </c:pt>
                <c:pt idx="2">
                  <c:v>234657</c:v>
                </c:pt>
                <c:pt idx="3">
                  <c:v>547921</c:v>
                </c:pt>
                <c:pt idx="4">
                  <c:v>404674</c:v>
                </c:pt>
                <c:pt idx="5">
                  <c:v>261608</c:v>
                </c:pt>
                <c:pt idx="6">
                  <c:v>17926</c:v>
                </c:pt>
              </c:numCache>
            </c:numRef>
          </c:val>
        </c:ser>
        <c:overlap val="100"/>
        <c:axId val="112411776"/>
        <c:axId val="112413696"/>
      </c:barChart>
      <c:catAx>
        <c:axId val="11241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38206757311834705"/>
              <c:y val="0.934634984786193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3696"/>
        <c:crosses val="autoZero"/>
        <c:auto val="1"/>
        <c:lblAlgn val="ctr"/>
        <c:lblOffset val="100"/>
        <c:tickLblSkip val="1"/>
        <c:tickMarkSkip val="1"/>
      </c:catAx>
      <c:valAx>
        <c:axId val="1124136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3.1053280143695573E-3"/>
              <c:y val="0.35356699881541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crossBetween val="between"/>
        <c:majorUnit val="20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099431205051625"/>
          <c:y val="0.13965066313613453"/>
          <c:w val="0.23028662531241953"/>
          <c:h val="0.1391234060344226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2.5d : Light commercial fleet composition Dec 2014 </a:t>
            </a:r>
          </a:p>
        </c:rich>
      </c:tx>
      <c:layout>
        <c:manualLayout>
          <c:xMode val="edge"/>
          <c:yMode val="edge"/>
          <c:x val="0.1636283130391194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33166666666669"/>
          <c:y val="0.11910684406362326"/>
          <c:w val="0.83184666666666662"/>
          <c:h val="0.72052083333333461"/>
        </c:manualLayout>
      </c:layout>
      <c:barChart>
        <c:barDir val="col"/>
        <c:grouping val="clustered"/>
        <c:ser>
          <c:idx val="2"/>
          <c:order val="0"/>
          <c:tx>
            <c:strRef>
              <c:f>'2.5b- 2.8'!$D$2</c:f>
              <c:strCache>
                <c:ptCount val="1"/>
                <c:pt idx="0">
                  <c:v> Light commercial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'2.5b- 2.8'!$D$3:$D$9</c:f>
              <c:numCache>
                <c:formatCode>General</c:formatCode>
                <c:ptCount val="7"/>
                <c:pt idx="0">
                  <c:v>22949</c:v>
                </c:pt>
                <c:pt idx="1">
                  <c:v>14090</c:v>
                </c:pt>
                <c:pt idx="2">
                  <c:v>33122</c:v>
                </c:pt>
                <c:pt idx="3">
                  <c:v>39022</c:v>
                </c:pt>
                <c:pt idx="4">
                  <c:v>72268</c:v>
                </c:pt>
                <c:pt idx="5">
                  <c:v>90127</c:v>
                </c:pt>
                <c:pt idx="6">
                  <c:v>111335</c:v>
                </c:pt>
              </c:numCache>
            </c:numRef>
          </c:val>
        </c:ser>
        <c:ser>
          <c:idx val="3"/>
          <c:order val="1"/>
          <c:tx>
            <c:strRef>
              <c:f>'2.5b- 2.8'!$E$2</c:f>
              <c:strCache>
                <c:ptCount val="1"/>
                <c:pt idx="0">
                  <c:v> Light commercial used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'2.5b- 2.8'!$E$3:$E$9</c:f>
              <c:numCache>
                <c:formatCode>General</c:formatCode>
                <c:ptCount val="7"/>
                <c:pt idx="0">
                  <c:v>3389</c:v>
                </c:pt>
                <c:pt idx="1">
                  <c:v>11690</c:v>
                </c:pt>
                <c:pt idx="2">
                  <c:v>21071</c:v>
                </c:pt>
                <c:pt idx="3">
                  <c:v>24836</c:v>
                </c:pt>
                <c:pt idx="4">
                  <c:v>13473</c:v>
                </c:pt>
                <c:pt idx="5">
                  <c:v>14488</c:v>
                </c:pt>
                <c:pt idx="6">
                  <c:v>2286</c:v>
                </c:pt>
              </c:numCache>
            </c:numRef>
          </c:val>
        </c:ser>
        <c:axId val="112545792"/>
        <c:axId val="112547712"/>
      </c:barChart>
      <c:catAx>
        <c:axId val="11254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37018205615544747"/>
              <c:y val="0.928089099482033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47712"/>
        <c:crosses val="autoZero"/>
        <c:auto val="1"/>
        <c:lblAlgn val="ctr"/>
        <c:lblOffset val="100"/>
        <c:tickLblSkip val="1"/>
        <c:tickMarkSkip val="1"/>
      </c:catAx>
      <c:valAx>
        <c:axId val="11254771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3.3626433300611961E-3"/>
              <c:y val="0.3643160755348061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45792"/>
        <c:crosses val="autoZero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58738347361755"/>
          <c:y val="0.13647690056442066"/>
          <c:w val="0.31866524641979427"/>
          <c:h val="0.13857896081573876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2.7b : Truck fleet composition Dec 2014</a:t>
            </a:r>
          </a:p>
        </c:rich>
      </c:tx>
      <c:layout>
        <c:manualLayout>
          <c:xMode val="edge"/>
          <c:yMode val="edge"/>
          <c:x val="0.20333368143305691"/>
          <c:y val="3.48254477039927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33055555555538"/>
          <c:y val="0.11970074812967622"/>
          <c:w val="0.8393863888888885"/>
          <c:h val="0.72497638888888893"/>
        </c:manualLayout>
      </c:layout>
      <c:barChart>
        <c:barDir val="col"/>
        <c:grouping val="clustered"/>
        <c:ser>
          <c:idx val="2"/>
          <c:order val="0"/>
          <c:tx>
            <c:strRef>
              <c:f>'2.5b- 2.8'!$H$2</c:f>
              <c:strCache>
                <c:ptCount val="1"/>
                <c:pt idx="0">
                  <c:v>Truck NZ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'2.5b- 2.8'!$H$3:$H$9</c:f>
              <c:numCache>
                <c:formatCode>General</c:formatCode>
                <c:ptCount val="7"/>
                <c:pt idx="0">
                  <c:v>11127</c:v>
                </c:pt>
                <c:pt idx="1">
                  <c:v>7178</c:v>
                </c:pt>
                <c:pt idx="2">
                  <c:v>7711</c:v>
                </c:pt>
                <c:pt idx="3">
                  <c:v>9030</c:v>
                </c:pt>
                <c:pt idx="4">
                  <c:v>15983</c:v>
                </c:pt>
                <c:pt idx="5">
                  <c:v>16538</c:v>
                </c:pt>
                <c:pt idx="6">
                  <c:v>16191</c:v>
                </c:pt>
              </c:numCache>
            </c:numRef>
          </c:val>
        </c:ser>
        <c:ser>
          <c:idx val="3"/>
          <c:order val="1"/>
          <c:tx>
            <c:strRef>
              <c:f>'2.5b- 2.8'!$I$2</c:f>
              <c:strCache>
                <c:ptCount val="1"/>
                <c:pt idx="0">
                  <c:v>Truck used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'2.5b- 2.8'!$I$3:$I$9</c:f>
              <c:numCache>
                <c:formatCode>General</c:formatCode>
                <c:ptCount val="7"/>
                <c:pt idx="0">
                  <c:v>1613</c:v>
                </c:pt>
                <c:pt idx="1">
                  <c:v>8087</c:v>
                </c:pt>
                <c:pt idx="2">
                  <c:v>16184</c:v>
                </c:pt>
                <c:pt idx="3">
                  <c:v>16264</c:v>
                </c:pt>
                <c:pt idx="4">
                  <c:v>2549</c:v>
                </c:pt>
                <c:pt idx="5">
                  <c:v>3370</c:v>
                </c:pt>
                <c:pt idx="6">
                  <c:v>491</c:v>
                </c:pt>
              </c:numCache>
            </c:numRef>
          </c:val>
        </c:ser>
        <c:axId val="112462464"/>
        <c:axId val="112472832"/>
      </c:barChart>
      <c:catAx>
        <c:axId val="11246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39483392162186637"/>
              <c:y val="0.933968364573897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72832"/>
        <c:crosses val="autoZero"/>
        <c:auto val="1"/>
        <c:lblAlgn val="ctr"/>
        <c:lblOffset val="100"/>
        <c:tickLblSkip val="1"/>
        <c:tickMarkSkip val="1"/>
      </c:catAx>
      <c:valAx>
        <c:axId val="112472832"/>
        <c:scaling>
          <c:orientation val="minMax"/>
          <c:max val="2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2.5556089308465088E-3"/>
              <c:y val="0.401177153740738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62464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"/>
          <c:y val="0.13965112767983645"/>
          <c:w val="0.2109272680437492"/>
          <c:h val="0.12750888439829983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2.6b : Motorcycle fleet composition Dec 2014 </a:t>
            </a:r>
          </a:p>
        </c:rich>
      </c:tx>
      <c:layout>
        <c:manualLayout>
          <c:xMode val="edge"/>
          <c:yMode val="edge"/>
          <c:x val="0.1133267890585295"/>
          <c:y val="2.6298748054723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09027777777875"/>
          <c:y val="0.11928948793609209"/>
          <c:w val="0.8248611111111116"/>
          <c:h val="0.69890138888888964"/>
        </c:manualLayout>
      </c:layout>
      <c:barChart>
        <c:barDir val="col"/>
        <c:grouping val="clustered"/>
        <c:ser>
          <c:idx val="2"/>
          <c:order val="0"/>
          <c:tx>
            <c:strRef>
              <c:f>'2.5b- 2.8'!$F$2</c:f>
              <c:strCache>
                <c:ptCount val="1"/>
                <c:pt idx="0">
                  <c:v>Motorcycle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'2.5b- 2.8'!$F$3:$F$9</c:f>
              <c:numCache>
                <c:formatCode>General</c:formatCode>
                <c:ptCount val="7"/>
                <c:pt idx="0">
                  <c:v>16209</c:v>
                </c:pt>
                <c:pt idx="1">
                  <c:v>7135</c:v>
                </c:pt>
                <c:pt idx="2">
                  <c:v>3670</c:v>
                </c:pt>
                <c:pt idx="3">
                  <c:v>7266</c:v>
                </c:pt>
                <c:pt idx="4">
                  <c:v>13427</c:v>
                </c:pt>
                <c:pt idx="5">
                  <c:v>38053</c:v>
                </c:pt>
                <c:pt idx="6">
                  <c:v>29417</c:v>
                </c:pt>
              </c:numCache>
            </c:numRef>
          </c:val>
        </c:ser>
        <c:ser>
          <c:idx val="0"/>
          <c:order val="1"/>
          <c:tx>
            <c:strRef>
              <c:f>'2.5b- 2.8'!$G$2</c:f>
              <c:strCache>
                <c:ptCount val="1"/>
                <c:pt idx="0">
                  <c:v>Motorcycle used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'2.5b- 2.8'!$G$3:$G$9</c:f>
              <c:numCache>
                <c:formatCode>General</c:formatCode>
                <c:ptCount val="7"/>
                <c:pt idx="0">
                  <c:v>7012</c:v>
                </c:pt>
                <c:pt idx="1">
                  <c:v>5258</c:v>
                </c:pt>
                <c:pt idx="2">
                  <c:v>4854</c:v>
                </c:pt>
                <c:pt idx="3">
                  <c:v>5416</c:v>
                </c:pt>
                <c:pt idx="4">
                  <c:v>6970</c:v>
                </c:pt>
                <c:pt idx="5">
                  <c:v>5884</c:v>
                </c:pt>
                <c:pt idx="6">
                  <c:v>1035</c:v>
                </c:pt>
              </c:numCache>
            </c:numRef>
          </c:val>
        </c:ser>
        <c:axId val="112502272"/>
        <c:axId val="112504192"/>
      </c:barChart>
      <c:catAx>
        <c:axId val="11250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2680646351566809"/>
              <c:y val="0.934409681090748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04192"/>
        <c:crosses val="autoZero"/>
        <c:auto val="1"/>
        <c:lblAlgn val="ctr"/>
        <c:lblOffset val="100"/>
        <c:tickLblSkip val="1"/>
        <c:tickMarkSkip val="1"/>
      </c:catAx>
      <c:valAx>
        <c:axId val="112504192"/>
        <c:scaling>
          <c:orientation val="minMax"/>
          <c:max val="4500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2.7892534653327491E-3"/>
              <c:y val="0.3883018604975263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02272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123067176284663"/>
          <c:y val="0.13451791977330269"/>
          <c:w val="0.27653320523263508"/>
          <c:h val="0.13762664622674375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2.8b : Bus fleet composition Dec 2014</a:t>
            </a:r>
          </a:p>
        </c:rich>
      </c:tx>
      <c:layout>
        <c:manualLayout>
          <c:xMode val="edge"/>
          <c:yMode val="edge"/>
          <c:x val="0.19347577574023406"/>
          <c:y val="1.71867233409983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27915229204917"/>
          <c:y val="0.12403132073472006"/>
          <c:w val="0.86773317397941763"/>
          <c:h val="0.72048287037037062"/>
        </c:manualLayout>
      </c:layout>
      <c:barChart>
        <c:barDir val="col"/>
        <c:grouping val="clustered"/>
        <c:ser>
          <c:idx val="2"/>
          <c:order val="0"/>
          <c:tx>
            <c:strRef>
              <c:f>'2.5b- 2.8'!$J$2</c:f>
              <c:strCache>
                <c:ptCount val="1"/>
                <c:pt idx="0">
                  <c:v>Bus NZ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'2.5b- 2.8'!$J$3:$J$9</c:f>
              <c:numCache>
                <c:formatCode>General</c:formatCode>
                <c:ptCount val="7"/>
                <c:pt idx="0">
                  <c:v>900</c:v>
                </c:pt>
                <c:pt idx="1">
                  <c:v>475</c:v>
                </c:pt>
                <c:pt idx="2">
                  <c:v>283</c:v>
                </c:pt>
                <c:pt idx="3">
                  <c:v>532</c:v>
                </c:pt>
                <c:pt idx="4">
                  <c:v>914</c:v>
                </c:pt>
                <c:pt idx="5">
                  <c:v>1248</c:v>
                </c:pt>
                <c:pt idx="6">
                  <c:v>1472</c:v>
                </c:pt>
              </c:numCache>
            </c:numRef>
          </c:val>
        </c:ser>
        <c:ser>
          <c:idx val="3"/>
          <c:order val="1"/>
          <c:tx>
            <c:strRef>
              <c:f>'2.5b- 2.8'!$K$2</c:f>
              <c:strCache>
                <c:ptCount val="1"/>
                <c:pt idx="0">
                  <c:v>Bus used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'2.5b- 2.8'!$A$3:$A$9</c:f>
              <c:strCache>
                <c:ptCount val="7"/>
                <c:pt idx="0">
                  <c:v>Pre 1985 </c:v>
                </c:pt>
                <c:pt idx="1">
                  <c:v>1985-1989 </c:v>
                </c:pt>
                <c:pt idx="2">
                  <c:v>1990-1994 </c:v>
                </c:pt>
                <c:pt idx="3">
                  <c:v>1995-1999 </c:v>
                </c:pt>
                <c:pt idx="4">
                  <c:v>2000-2004 </c:v>
                </c:pt>
                <c:pt idx="5">
                  <c:v>2005-2009 </c:v>
                </c:pt>
                <c:pt idx="6">
                  <c:v>2010-2014</c:v>
                </c:pt>
              </c:strCache>
            </c:strRef>
          </c:cat>
          <c:val>
            <c:numRef>
              <c:f>'2.5b- 2.8'!$K$3:$K$9</c:f>
              <c:numCache>
                <c:formatCode>General</c:formatCode>
                <c:ptCount val="7"/>
                <c:pt idx="0">
                  <c:v>230</c:v>
                </c:pt>
                <c:pt idx="1">
                  <c:v>895</c:v>
                </c:pt>
                <c:pt idx="2">
                  <c:v>1322</c:v>
                </c:pt>
                <c:pt idx="3">
                  <c:v>814</c:v>
                </c:pt>
                <c:pt idx="4">
                  <c:v>175</c:v>
                </c:pt>
                <c:pt idx="5">
                  <c:v>265</c:v>
                </c:pt>
                <c:pt idx="6">
                  <c:v>119</c:v>
                </c:pt>
              </c:numCache>
            </c:numRef>
          </c:val>
        </c:ser>
        <c:axId val="112636288"/>
        <c:axId val="112638208"/>
      </c:barChart>
      <c:catAx>
        <c:axId val="112636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3494057937718006"/>
              <c:y val="0.928088634938331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8208"/>
        <c:crosses val="autoZero"/>
        <c:auto val="1"/>
        <c:lblAlgn val="ctr"/>
        <c:lblOffset val="100"/>
        <c:tickLblSkip val="1"/>
        <c:tickMarkSkip val="1"/>
      </c:catAx>
      <c:valAx>
        <c:axId val="112638208"/>
        <c:scaling>
          <c:orientation val="minMax"/>
          <c:max val="150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4.391626113048868E-3"/>
              <c:y val="0.4129366130118691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628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596447990420295"/>
          <c:y val="0.13695119968411026"/>
          <c:w val="0.23375536943823669"/>
          <c:h val="0.11466843193273404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2.9 : Heavy fleet mass Dec 2014</a:t>
            </a:r>
          </a:p>
        </c:rich>
      </c:tx>
      <c:layout>
        <c:manualLayout>
          <c:xMode val="edge"/>
          <c:yMode val="edge"/>
          <c:x val="0.24305158141704439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5558333333334"/>
          <c:y val="0.12158823664827836"/>
          <c:w val="0.79911249999999956"/>
          <c:h val="0.5732016870561697"/>
        </c:manualLayout>
      </c:layout>
      <c:barChart>
        <c:barDir val="col"/>
        <c:grouping val="stacked"/>
        <c:ser>
          <c:idx val="0"/>
          <c:order val="0"/>
          <c:tx>
            <c:strRef>
              <c:f>'2.9'!$B$3</c:f>
              <c:strCache>
                <c:ptCount val="1"/>
                <c:pt idx="0">
                  <c:v> Used Import Trucks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'2.9'!$A$4:$A$15</c:f>
              <c:strCache>
                <c:ptCount val="12"/>
                <c:pt idx="0">
                  <c:v>Truck &lt;  5000</c:v>
                </c:pt>
                <c:pt idx="1">
                  <c:v>Truck &lt;  7500</c:v>
                </c:pt>
                <c:pt idx="2">
                  <c:v>Truck &lt; 10000</c:v>
                </c:pt>
                <c:pt idx="3">
                  <c:v>Truck &lt; 12000</c:v>
                </c:pt>
                <c:pt idx="4">
                  <c:v>Truck &lt; 15000</c:v>
                </c:pt>
                <c:pt idx="5">
                  <c:v>Truck &lt; 20000</c:v>
                </c:pt>
                <c:pt idx="6">
                  <c:v>Truck &lt; 25000</c:v>
                </c:pt>
                <c:pt idx="7">
                  <c:v>Truck &lt; 30000</c:v>
                </c:pt>
                <c:pt idx="8">
                  <c:v>Truck &gt; 30000</c:v>
                </c:pt>
                <c:pt idx="9">
                  <c:v>Bus &lt;  7000</c:v>
                </c:pt>
                <c:pt idx="10">
                  <c:v>Bus &lt; 12000</c:v>
                </c:pt>
                <c:pt idx="11">
                  <c:v>Bus &gt; 12000</c:v>
                </c:pt>
              </c:strCache>
            </c:strRef>
          </c:cat>
          <c:val>
            <c:numRef>
              <c:f>'2.9'!$B$4:$B$15</c:f>
              <c:numCache>
                <c:formatCode>General</c:formatCode>
                <c:ptCount val="12"/>
                <c:pt idx="0">
                  <c:v>12213</c:v>
                </c:pt>
                <c:pt idx="1">
                  <c:v>18414</c:v>
                </c:pt>
                <c:pt idx="2">
                  <c:v>10267</c:v>
                </c:pt>
                <c:pt idx="3">
                  <c:v>1902</c:v>
                </c:pt>
                <c:pt idx="4">
                  <c:v>1324</c:v>
                </c:pt>
                <c:pt idx="5">
                  <c:v>1340</c:v>
                </c:pt>
                <c:pt idx="6">
                  <c:v>2187</c:v>
                </c:pt>
                <c:pt idx="7">
                  <c:v>729</c:v>
                </c:pt>
                <c:pt idx="8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'2.9'!$C$3</c:f>
              <c:strCache>
                <c:ptCount val="1"/>
                <c:pt idx="0">
                  <c:v> NZ New Trucks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'2.9'!$A$4:$A$15</c:f>
              <c:strCache>
                <c:ptCount val="12"/>
                <c:pt idx="0">
                  <c:v>Truck &lt;  5000</c:v>
                </c:pt>
                <c:pt idx="1">
                  <c:v>Truck &lt;  7500</c:v>
                </c:pt>
                <c:pt idx="2">
                  <c:v>Truck &lt; 10000</c:v>
                </c:pt>
                <c:pt idx="3">
                  <c:v>Truck &lt; 12000</c:v>
                </c:pt>
                <c:pt idx="4">
                  <c:v>Truck &lt; 15000</c:v>
                </c:pt>
                <c:pt idx="5">
                  <c:v>Truck &lt; 20000</c:v>
                </c:pt>
                <c:pt idx="6">
                  <c:v>Truck &lt; 25000</c:v>
                </c:pt>
                <c:pt idx="7">
                  <c:v>Truck &lt; 30000</c:v>
                </c:pt>
                <c:pt idx="8">
                  <c:v>Truck &gt; 30000</c:v>
                </c:pt>
                <c:pt idx="9">
                  <c:v>Bus &lt;  7000</c:v>
                </c:pt>
                <c:pt idx="10">
                  <c:v>Bus &lt; 12000</c:v>
                </c:pt>
                <c:pt idx="11">
                  <c:v>Bus &gt; 12000</c:v>
                </c:pt>
              </c:strCache>
            </c:strRef>
          </c:cat>
          <c:val>
            <c:numRef>
              <c:f>'2.9'!$C$4:$C$15</c:f>
              <c:numCache>
                <c:formatCode>General</c:formatCode>
                <c:ptCount val="12"/>
                <c:pt idx="0">
                  <c:v>11264</c:v>
                </c:pt>
                <c:pt idx="1">
                  <c:v>12573</c:v>
                </c:pt>
                <c:pt idx="2">
                  <c:v>6772</c:v>
                </c:pt>
                <c:pt idx="3">
                  <c:v>5810</c:v>
                </c:pt>
                <c:pt idx="4">
                  <c:v>5790</c:v>
                </c:pt>
                <c:pt idx="5">
                  <c:v>6427</c:v>
                </c:pt>
                <c:pt idx="6">
                  <c:v>13581</c:v>
                </c:pt>
                <c:pt idx="7">
                  <c:v>11866</c:v>
                </c:pt>
                <c:pt idx="8">
                  <c:v>9675</c:v>
                </c:pt>
              </c:numCache>
            </c:numRef>
          </c:val>
        </c:ser>
        <c:ser>
          <c:idx val="2"/>
          <c:order val="2"/>
          <c:tx>
            <c:strRef>
              <c:f>'2.9'!$D$3</c:f>
              <c:strCache>
                <c:ptCount val="1"/>
                <c:pt idx="0">
                  <c:v> Used Import Buses</c:v>
                </c:pt>
              </c:strCache>
            </c:strRef>
          </c:tx>
          <c:spPr>
            <a:solidFill>
              <a:srgbClr val="F3C47D"/>
            </a:solidFill>
            <a:ln w="25400">
              <a:noFill/>
            </a:ln>
          </c:spPr>
          <c:val>
            <c:numRef>
              <c:f>'2.9'!$D$4:$D$15</c:f>
              <c:numCache>
                <c:formatCode>General</c:formatCode>
                <c:ptCount val="12"/>
                <c:pt idx="9">
                  <c:v>1299</c:v>
                </c:pt>
                <c:pt idx="10">
                  <c:v>997</c:v>
                </c:pt>
                <c:pt idx="11">
                  <c:v>1524</c:v>
                </c:pt>
              </c:numCache>
            </c:numRef>
          </c:val>
        </c:ser>
        <c:ser>
          <c:idx val="3"/>
          <c:order val="3"/>
          <c:tx>
            <c:strRef>
              <c:f>'2.9'!$E$3</c:f>
              <c:strCache>
                <c:ptCount val="1"/>
                <c:pt idx="0">
                  <c:v> NZ New Buses</c:v>
                </c:pt>
              </c:strCache>
            </c:strRef>
          </c:tx>
          <c:spPr>
            <a:solidFill>
              <a:srgbClr val="E17B23"/>
            </a:solidFill>
            <a:ln w="25400">
              <a:noFill/>
            </a:ln>
          </c:spPr>
          <c:val>
            <c:numRef>
              <c:f>'2.9'!$E$4:$E$15</c:f>
              <c:numCache>
                <c:formatCode>General</c:formatCode>
                <c:ptCount val="12"/>
                <c:pt idx="9">
                  <c:v>849</c:v>
                </c:pt>
                <c:pt idx="10">
                  <c:v>1251</c:v>
                </c:pt>
                <c:pt idx="11">
                  <c:v>3724</c:v>
                </c:pt>
              </c:numCache>
            </c:numRef>
          </c:val>
        </c:ser>
        <c:overlap val="100"/>
        <c:axId val="112796800"/>
        <c:axId val="112798720"/>
      </c:barChart>
      <c:catAx>
        <c:axId val="112796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Gross Vehicle Mass (kg)</a:t>
                </a:r>
              </a:p>
            </c:rich>
          </c:tx>
          <c:layout>
            <c:manualLayout>
              <c:xMode val="edge"/>
              <c:yMode val="edge"/>
              <c:x val="0.34225666088821133"/>
              <c:y val="0.928993101526025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98720"/>
        <c:crosses val="autoZero"/>
        <c:auto val="1"/>
        <c:lblAlgn val="ctr"/>
        <c:lblOffset val="0"/>
        <c:tickLblSkip val="1"/>
        <c:tickMarkSkip val="1"/>
      </c:catAx>
      <c:valAx>
        <c:axId val="112798720"/>
        <c:scaling>
          <c:orientation val="minMax"/>
          <c:max val="31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3.0657838857675959E-3"/>
              <c:y val="0.3358218939446730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96800"/>
        <c:crosses val="autoZero"/>
        <c:crossBetween val="between"/>
        <c:majorUnit val="5000"/>
        <c:min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666659704672194"/>
          <c:y val="0.13647643602071868"/>
          <c:w val="0.26499996519002772"/>
          <c:h val="0.1836225117877964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2.10a : Light fleet age structure</a:t>
            </a:r>
          </a:p>
        </c:rich>
      </c:tx>
      <c:layout>
        <c:manualLayout>
          <c:xMode val="edge"/>
          <c:yMode val="edge"/>
          <c:x val="0.21844705751303639"/>
          <c:y val="3.2418646784196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077833333333341"/>
          <c:y val="0.10615740740740741"/>
          <c:w val="0.6372344444444481"/>
          <c:h val="0.73353194444444469"/>
        </c:manualLayout>
      </c:layout>
      <c:barChart>
        <c:barDir val="col"/>
        <c:grouping val="stacked"/>
        <c:ser>
          <c:idx val="1"/>
          <c:order val="0"/>
          <c:tx>
            <c:strRef>
              <c:f>'2.10'!$A$3</c:f>
              <c:strCache>
                <c:ptCount val="1"/>
                <c:pt idx="0">
                  <c:v>0-4 years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'2.10'!$B$2:$P$2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'2.10'!$B$3:$P$3</c:f>
              <c:numCache>
                <c:formatCode>General</c:formatCode>
                <c:ptCount val="15"/>
                <c:pt idx="0">
                  <c:v>376124</c:v>
                </c:pt>
                <c:pt idx="1">
                  <c:v>361652</c:v>
                </c:pt>
                <c:pt idx="2">
                  <c:v>372071</c:v>
                </c:pt>
                <c:pt idx="3">
                  <c:v>397664</c:v>
                </c:pt>
                <c:pt idx="4">
                  <c:v>422962</c:v>
                </c:pt>
                <c:pt idx="5">
                  <c:v>452373</c:v>
                </c:pt>
                <c:pt idx="6">
                  <c:v>476389</c:v>
                </c:pt>
                <c:pt idx="7">
                  <c:v>498971</c:v>
                </c:pt>
                <c:pt idx="8">
                  <c:v>504302</c:v>
                </c:pt>
                <c:pt idx="9">
                  <c:v>472195</c:v>
                </c:pt>
                <c:pt idx="10">
                  <c:v>449400</c:v>
                </c:pt>
                <c:pt idx="11">
                  <c:v>426512</c:v>
                </c:pt>
                <c:pt idx="12">
                  <c:v>423873</c:v>
                </c:pt>
                <c:pt idx="13">
                  <c:v>443357</c:v>
                </c:pt>
                <c:pt idx="14">
                  <c:v>501777</c:v>
                </c:pt>
              </c:numCache>
            </c:numRef>
          </c:val>
        </c:ser>
        <c:ser>
          <c:idx val="2"/>
          <c:order val="1"/>
          <c:tx>
            <c:strRef>
              <c:f>'2.10'!$A$4</c:f>
              <c:strCache>
                <c:ptCount val="1"/>
                <c:pt idx="0">
                  <c:v>5-9 years</c:v>
                </c:pt>
              </c:strCache>
            </c:strRef>
          </c:tx>
          <c:spPr>
            <a:solidFill>
              <a:srgbClr val="D3E7B2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'2.10'!$B$4:$P$4</c:f>
              <c:numCache>
                <c:formatCode>General</c:formatCode>
                <c:ptCount val="15"/>
                <c:pt idx="0">
                  <c:v>722219</c:v>
                </c:pt>
                <c:pt idx="1">
                  <c:v>739538</c:v>
                </c:pt>
                <c:pt idx="2">
                  <c:v>731983</c:v>
                </c:pt>
                <c:pt idx="3">
                  <c:v>761922</c:v>
                </c:pt>
                <c:pt idx="4">
                  <c:v>763899</c:v>
                </c:pt>
                <c:pt idx="5">
                  <c:v>758888</c:v>
                </c:pt>
                <c:pt idx="6">
                  <c:v>663271</c:v>
                </c:pt>
                <c:pt idx="7">
                  <c:v>611504</c:v>
                </c:pt>
                <c:pt idx="8">
                  <c:v>594526</c:v>
                </c:pt>
                <c:pt idx="9">
                  <c:v>595925</c:v>
                </c:pt>
                <c:pt idx="10">
                  <c:v>632577</c:v>
                </c:pt>
                <c:pt idx="11">
                  <c:v>651180</c:v>
                </c:pt>
                <c:pt idx="12">
                  <c:v>665420</c:v>
                </c:pt>
                <c:pt idx="13">
                  <c:v>705572</c:v>
                </c:pt>
                <c:pt idx="14">
                  <c:v>698146</c:v>
                </c:pt>
              </c:numCache>
            </c:numRef>
          </c:val>
        </c:ser>
        <c:ser>
          <c:idx val="3"/>
          <c:order val="2"/>
          <c:tx>
            <c:strRef>
              <c:f>'2.10'!$A$5</c:f>
              <c:strCache>
                <c:ptCount val="1"/>
                <c:pt idx="0">
                  <c:v>10-14 years</c:v>
                </c:pt>
              </c:strCache>
            </c:strRef>
          </c:tx>
          <c:spPr>
            <a:solidFill>
              <a:srgbClr val="B3D14C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'2.10'!$B$5:$P$5</c:f>
              <c:numCache>
                <c:formatCode>General</c:formatCode>
                <c:ptCount val="15"/>
                <c:pt idx="0">
                  <c:v>789390</c:v>
                </c:pt>
                <c:pt idx="1">
                  <c:v>833644</c:v>
                </c:pt>
                <c:pt idx="2">
                  <c:v>892087</c:v>
                </c:pt>
                <c:pt idx="3">
                  <c:v>912241</c:v>
                </c:pt>
                <c:pt idx="4">
                  <c:v>931514</c:v>
                </c:pt>
                <c:pt idx="5">
                  <c:v>944177</c:v>
                </c:pt>
                <c:pt idx="6">
                  <c:v>1029502</c:v>
                </c:pt>
                <c:pt idx="7">
                  <c:v>1059251</c:v>
                </c:pt>
                <c:pt idx="8">
                  <c:v>1057477</c:v>
                </c:pt>
                <c:pt idx="9">
                  <c:v>1001880</c:v>
                </c:pt>
                <c:pt idx="10">
                  <c:v>931877</c:v>
                </c:pt>
                <c:pt idx="11">
                  <c:v>814416</c:v>
                </c:pt>
                <c:pt idx="12">
                  <c:v>756220</c:v>
                </c:pt>
                <c:pt idx="13">
                  <c:v>726995</c:v>
                </c:pt>
                <c:pt idx="14">
                  <c:v>763860</c:v>
                </c:pt>
              </c:numCache>
            </c:numRef>
          </c:val>
        </c:ser>
        <c:ser>
          <c:idx val="4"/>
          <c:order val="3"/>
          <c:tx>
            <c:strRef>
              <c:f>'2.10'!$A$6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rgbClr val="66B134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'2.10'!$B$6:$P$6</c:f>
              <c:numCache>
                <c:formatCode>General</c:formatCode>
                <c:ptCount val="15"/>
                <c:pt idx="0">
                  <c:v>397629</c:v>
                </c:pt>
                <c:pt idx="1">
                  <c:v>406479</c:v>
                </c:pt>
                <c:pt idx="2">
                  <c:v>420865</c:v>
                </c:pt>
                <c:pt idx="3">
                  <c:v>448402</c:v>
                </c:pt>
                <c:pt idx="4">
                  <c:v>491000</c:v>
                </c:pt>
                <c:pt idx="5">
                  <c:v>538797</c:v>
                </c:pt>
                <c:pt idx="6">
                  <c:v>575559</c:v>
                </c:pt>
                <c:pt idx="7">
                  <c:v>619942</c:v>
                </c:pt>
                <c:pt idx="8">
                  <c:v>632023</c:v>
                </c:pt>
                <c:pt idx="9">
                  <c:v>665587</c:v>
                </c:pt>
                <c:pt idx="10">
                  <c:v>691845</c:v>
                </c:pt>
                <c:pt idx="11">
                  <c:v>772972</c:v>
                </c:pt>
                <c:pt idx="12">
                  <c:v>812684</c:v>
                </c:pt>
                <c:pt idx="13">
                  <c:v>817444</c:v>
                </c:pt>
                <c:pt idx="14">
                  <c:v>771391</c:v>
                </c:pt>
              </c:numCache>
            </c:numRef>
          </c:val>
        </c:ser>
        <c:ser>
          <c:idx val="5"/>
          <c:order val="4"/>
          <c:tx>
            <c:strRef>
              <c:f>'2.10'!$A$7</c:f>
              <c:strCache>
                <c:ptCount val="1"/>
                <c:pt idx="0">
                  <c:v>20+ years</c:v>
                </c:pt>
              </c:strCache>
            </c:strRef>
          </c:tx>
          <c:spPr>
            <a:solidFill>
              <a:srgbClr val="434646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'2.10'!$B$7:$P$7</c:f>
              <c:numCache>
                <c:formatCode>General</c:formatCode>
                <c:ptCount val="15"/>
                <c:pt idx="0">
                  <c:v>228665</c:v>
                </c:pt>
                <c:pt idx="1">
                  <c:v>235288</c:v>
                </c:pt>
                <c:pt idx="2">
                  <c:v>243255</c:v>
                </c:pt>
                <c:pt idx="3">
                  <c:v>251580</c:v>
                </c:pt>
                <c:pt idx="4">
                  <c:v>270499</c:v>
                </c:pt>
                <c:pt idx="5">
                  <c:v>287659</c:v>
                </c:pt>
                <c:pt idx="6">
                  <c:v>301019</c:v>
                </c:pt>
                <c:pt idx="7">
                  <c:v>315378</c:v>
                </c:pt>
                <c:pt idx="8">
                  <c:v>337673</c:v>
                </c:pt>
                <c:pt idx="9">
                  <c:v>381108</c:v>
                </c:pt>
                <c:pt idx="10">
                  <c:v>433063</c:v>
                </c:pt>
                <c:pt idx="11">
                  <c:v>468312</c:v>
                </c:pt>
                <c:pt idx="12">
                  <c:v>519783</c:v>
                </c:pt>
                <c:pt idx="13">
                  <c:v>561571</c:v>
                </c:pt>
                <c:pt idx="14">
                  <c:v>619399</c:v>
                </c:pt>
              </c:numCache>
            </c:numRef>
          </c:val>
        </c:ser>
        <c:overlap val="100"/>
        <c:axId val="112749184"/>
        <c:axId val="112755456"/>
      </c:barChart>
      <c:catAx>
        <c:axId val="11274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year</a:t>
                </a:r>
              </a:p>
            </c:rich>
          </c:tx>
          <c:layout>
            <c:manualLayout>
              <c:xMode val="edge"/>
              <c:yMode val="edge"/>
              <c:x val="0.4385120825414065"/>
              <c:y val="0.92287599005876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55456"/>
        <c:crosses val="autoZero"/>
        <c:auto val="1"/>
        <c:lblAlgn val="ctr"/>
        <c:lblOffset val="100"/>
        <c:tickLblSkip val="2"/>
        <c:tickMarkSkip val="1"/>
      </c:catAx>
      <c:valAx>
        <c:axId val="112755456"/>
        <c:scaling>
          <c:orientation val="minMax"/>
          <c:max val="350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1.0160891692251997E-2"/>
              <c:y val="0.394724641720669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49184"/>
        <c:crosses val="autoZero"/>
        <c:crossBetween val="between"/>
        <c:majorUnit val="50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414830440624632"/>
          <c:y val="0.36075813532158035"/>
          <c:w val="0.16232391375481245"/>
          <c:h val="0.4039839267879126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2.10b : Light fleet age structure</a:t>
            </a:r>
          </a:p>
        </c:rich>
      </c:tx>
      <c:layout>
        <c:manualLayout>
          <c:xMode val="edge"/>
          <c:yMode val="edge"/>
          <c:x val="0.21844705751303639"/>
          <c:y val="3.2418646784196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06166666666666"/>
          <c:y val="0.1296758104738111"/>
          <c:w val="0.72695083333334021"/>
          <c:h val="0.71001342592592187"/>
        </c:manualLayout>
      </c:layout>
      <c:barChart>
        <c:barDir val="col"/>
        <c:grouping val="percentStacked"/>
        <c:ser>
          <c:idx val="1"/>
          <c:order val="0"/>
          <c:tx>
            <c:strRef>
              <c:f>'2.10'!$A$3</c:f>
              <c:strCache>
                <c:ptCount val="1"/>
                <c:pt idx="0">
                  <c:v>0-4 years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'2.10'!$B$2:$P$2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'2.10'!$B$3:$P$3</c:f>
              <c:numCache>
                <c:formatCode>General</c:formatCode>
                <c:ptCount val="15"/>
                <c:pt idx="0">
                  <c:v>376124</c:v>
                </c:pt>
                <c:pt idx="1">
                  <c:v>361652</c:v>
                </c:pt>
                <c:pt idx="2">
                  <c:v>372071</c:v>
                </c:pt>
                <c:pt idx="3">
                  <c:v>397664</c:v>
                </c:pt>
                <c:pt idx="4">
                  <c:v>422962</c:v>
                </c:pt>
                <c:pt idx="5">
                  <c:v>452373</c:v>
                </c:pt>
                <c:pt idx="6">
                  <c:v>476389</c:v>
                </c:pt>
                <c:pt idx="7">
                  <c:v>498971</c:v>
                </c:pt>
                <c:pt idx="8">
                  <c:v>504302</c:v>
                </c:pt>
                <c:pt idx="9">
                  <c:v>472195</c:v>
                </c:pt>
                <c:pt idx="10">
                  <c:v>449400</c:v>
                </c:pt>
                <c:pt idx="11">
                  <c:v>426512</c:v>
                </c:pt>
                <c:pt idx="12">
                  <c:v>423873</c:v>
                </c:pt>
                <c:pt idx="13">
                  <c:v>443357</c:v>
                </c:pt>
                <c:pt idx="14">
                  <c:v>501777</c:v>
                </c:pt>
              </c:numCache>
            </c:numRef>
          </c:val>
        </c:ser>
        <c:ser>
          <c:idx val="2"/>
          <c:order val="1"/>
          <c:tx>
            <c:strRef>
              <c:f>'2.10'!$A$4</c:f>
              <c:strCache>
                <c:ptCount val="1"/>
                <c:pt idx="0">
                  <c:v>5-9 years</c:v>
                </c:pt>
              </c:strCache>
            </c:strRef>
          </c:tx>
          <c:spPr>
            <a:solidFill>
              <a:srgbClr val="D3E7B2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'2.10'!$B$4:$P$4</c:f>
              <c:numCache>
                <c:formatCode>General</c:formatCode>
                <c:ptCount val="15"/>
                <c:pt idx="0">
                  <c:v>722219</c:v>
                </c:pt>
                <c:pt idx="1">
                  <c:v>739538</c:v>
                </c:pt>
                <c:pt idx="2">
                  <c:v>731983</c:v>
                </c:pt>
                <c:pt idx="3">
                  <c:v>761922</c:v>
                </c:pt>
                <c:pt idx="4">
                  <c:v>763899</c:v>
                </c:pt>
                <c:pt idx="5">
                  <c:v>758888</c:v>
                </c:pt>
                <c:pt idx="6">
                  <c:v>663271</c:v>
                </c:pt>
                <c:pt idx="7">
                  <c:v>611504</c:v>
                </c:pt>
                <c:pt idx="8">
                  <c:v>594526</c:v>
                </c:pt>
                <c:pt idx="9">
                  <c:v>595925</c:v>
                </c:pt>
                <c:pt idx="10">
                  <c:v>632577</c:v>
                </c:pt>
                <c:pt idx="11">
                  <c:v>651180</c:v>
                </c:pt>
                <c:pt idx="12">
                  <c:v>665420</c:v>
                </c:pt>
                <c:pt idx="13">
                  <c:v>705572</c:v>
                </c:pt>
                <c:pt idx="14">
                  <c:v>698146</c:v>
                </c:pt>
              </c:numCache>
            </c:numRef>
          </c:val>
        </c:ser>
        <c:ser>
          <c:idx val="3"/>
          <c:order val="2"/>
          <c:tx>
            <c:strRef>
              <c:f>'2.10'!$A$5</c:f>
              <c:strCache>
                <c:ptCount val="1"/>
                <c:pt idx="0">
                  <c:v>10-14 years</c:v>
                </c:pt>
              </c:strCache>
            </c:strRef>
          </c:tx>
          <c:spPr>
            <a:solidFill>
              <a:srgbClr val="B3D14C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'2.10'!$B$5:$P$5</c:f>
              <c:numCache>
                <c:formatCode>General</c:formatCode>
                <c:ptCount val="15"/>
                <c:pt idx="0">
                  <c:v>789390</c:v>
                </c:pt>
                <c:pt idx="1">
                  <c:v>833644</c:v>
                </c:pt>
                <c:pt idx="2">
                  <c:v>892087</c:v>
                </c:pt>
                <c:pt idx="3">
                  <c:v>912241</c:v>
                </c:pt>
                <c:pt idx="4">
                  <c:v>931514</c:v>
                </c:pt>
                <c:pt idx="5">
                  <c:v>944177</c:v>
                </c:pt>
                <c:pt idx="6">
                  <c:v>1029502</c:v>
                </c:pt>
                <c:pt idx="7">
                  <c:v>1059251</c:v>
                </c:pt>
                <c:pt idx="8">
                  <c:v>1057477</c:v>
                </c:pt>
                <c:pt idx="9">
                  <c:v>1001880</c:v>
                </c:pt>
                <c:pt idx="10">
                  <c:v>931877</c:v>
                </c:pt>
                <c:pt idx="11">
                  <c:v>814416</c:v>
                </c:pt>
                <c:pt idx="12">
                  <c:v>756220</c:v>
                </c:pt>
                <c:pt idx="13">
                  <c:v>726995</c:v>
                </c:pt>
                <c:pt idx="14">
                  <c:v>763860</c:v>
                </c:pt>
              </c:numCache>
            </c:numRef>
          </c:val>
        </c:ser>
        <c:ser>
          <c:idx val="4"/>
          <c:order val="3"/>
          <c:tx>
            <c:strRef>
              <c:f>'2.10'!$A$6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rgbClr val="66B134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'2.10'!$B$6:$P$6</c:f>
              <c:numCache>
                <c:formatCode>General</c:formatCode>
                <c:ptCount val="15"/>
                <c:pt idx="0">
                  <c:v>397629</c:v>
                </c:pt>
                <c:pt idx="1">
                  <c:v>406479</c:v>
                </c:pt>
                <c:pt idx="2">
                  <c:v>420865</c:v>
                </c:pt>
                <c:pt idx="3">
                  <c:v>448402</c:v>
                </c:pt>
                <c:pt idx="4">
                  <c:v>491000</c:v>
                </c:pt>
                <c:pt idx="5">
                  <c:v>538797</c:v>
                </c:pt>
                <c:pt idx="6">
                  <c:v>575559</c:v>
                </c:pt>
                <c:pt idx="7">
                  <c:v>619942</c:v>
                </c:pt>
                <c:pt idx="8">
                  <c:v>632023</c:v>
                </c:pt>
                <c:pt idx="9">
                  <c:v>665587</c:v>
                </c:pt>
                <c:pt idx="10">
                  <c:v>691845</c:v>
                </c:pt>
                <c:pt idx="11">
                  <c:v>772972</c:v>
                </c:pt>
                <c:pt idx="12">
                  <c:v>812684</c:v>
                </c:pt>
                <c:pt idx="13">
                  <c:v>817444</c:v>
                </c:pt>
                <c:pt idx="14">
                  <c:v>771391</c:v>
                </c:pt>
              </c:numCache>
            </c:numRef>
          </c:val>
        </c:ser>
        <c:ser>
          <c:idx val="5"/>
          <c:order val="4"/>
          <c:tx>
            <c:strRef>
              <c:f>'2.10'!$A$7</c:f>
              <c:strCache>
                <c:ptCount val="1"/>
                <c:pt idx="0">
                  <c:v>20+ years</c:v>
                </c:pt>
              </c:strCache>
            </c:strRef>
          </c:tx>
          <c:spPr>
            <a:solidFill>
              <a:srgbClr val="434646"/>
            </a:solidFill>
          </c:spPr>
          <c:cat>
            <c:numRef>
              <c:f>'2.10'!$B$2:$K$2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'2.10'!$B$7:$P$7</c:f>
              <c:numCache>
                <c:formatCode>General</c:formatCode>
                <c:ptCount val="15"/>
                <c:pt idx="0">
                  <c:v>228665</c:v>
                </c:pt>
                <c:pt idx="1">
                  <c:v>235288</c:v>
                </c:pt>
                <c:pt idx="2">
                  <c:v>243255</c:v>
                </c:pt>
                <c:pt idx="3">
                  <c:v>251580</c:v>
                </c:pt>
                <c:pt idx="4">
                  <c:v>270499</c:v>
                </c:pt>
                <c:pt idx="5">
                  <c:v>287659</c:v>
                </c:pt>
                <c:pt idx="6">
                  <c:v>301019</c:v>
                </c:pt>
                <c:pt idx="7">
                  <c:v>315378</c:v>
                </c:pt>
                <c:pt idx="8">
                  <c:v>337673</c:v>
                </c:pt>
                <c:pt idx="9">
                  <c:v>381108</c:v>
                </c:pt>
                <c:pt idx="10">
                  <c:v>433063</c:v>
                </c:pt>
                <c:pt idx="11">
                  <c:v>468312</c:v>
                </c:pt>
                <c:pt idx="12">
                  <c:v>519783</c:v>
                </c:pt>
                <c:pt idx="13">
                  <c:v>561571</c:v>
                </c:pt>
                <c:pt idx="14">
                  <c:v>619399</c:v>
                </c:pt>
              </c:numCache>
            </c:numRef>
          </c:val>
        </c:ser>
        <c:overlap val="100"/>
        <c:axId val="113016832"/>
        <c:axId val="113018752"/>
      </c:barChart>
      <c:catAx>
        <c:axId val="11301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year</a:t>
                </a:r>
              </a:p>
            </c:rich>
          </c:tx>
          <c:layout>
            <c:manualLayout>
              <c:xMode val="edge"/>
              <c:yMode val="edge"/>
              <c:x val="0.39265091863517071"/>
              <c:y val="0.92875571969433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18752"/>
        <c:crosses val="autoZero"/>
        <c:auto val="1"/>
        <c:lblAlgn val="ctr"/>
        <c:lblOffset val="100"/>
        <c:tickLblSkip val="2"/>
        <c:tickMarkSkip val="1"/>
      </c:catAx>
      <c:valAx>
        <c:axId val="11301875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168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003717705048151"/>
          <c:y val="0.33723968132302051"/>
          <c:w val="0.17643504111057742"/>
          <c:h val="0.4039839267879126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8.2402194999727132E-2"/>
          <c:y val="7.9064102564102567E-2"/>
          <c:w val="0.82196507936508578"/>
          <c:h val="0.68612108262108795"/>
        </c:manualLayout>
      </c:layout>
      <c:areaChart>
        <c:grouping val="stacked"/>
        <c:ser>
          <c:idx val="4"/>
          <c:order val="0"/>
          <c:tx>
            <c:strRef>
              <c:f>'2.10'!$A$6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rgbClr val="B3D14C"/>
            </a:solidFill>
            <a:ln>
              <a:noFill/>
            </a:ln>
          </c:spPr>
          <c:cat>
            <c:numRef>
              <c:f>'2.10'!$Q$2:$AE$2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'2.10'!$Q$6:$AE$6</c:f>
              <c:numCache>
                <c:formatCode>0.0%</c:formatCode>
                <c:ptCount val="15"/>
                <c:pt idx="0">
                  <c:v>0.15816417246115494</c:v>
                </c:pt>
                <c:pt idx="1">
                  <c:v>0.15775783677798774</c:v>
                </c:pt>
                <c:pt idx="2">
                  <c:v>0.15820440174855024</c:v>
                </c:pt>
                <c:pt idx="3">
                  <c:v>0.16177232991162088</c:v>
                </c:pt>
                <c:pt idx="4">
                  <c:v>0.17049357020480757</c:v>
                </c:pt>
                <c:pt idx="5">
                  <c:v>0.18068952149204498</c:v>
                </c:pt>
                <c:pt idx="6">
                  <c:v>0.18897180980648381</c:v>
                </c:pt>
                <c:pt idx="7">
                  <c:v>0.19965630138812759</c:v>
                </c:pt>
                <c:pt idx="8">
                  <c:v>0.20218259687057041</c:v>
                </c:pt>
                <c:pt idx="9">
                  <c:v>0.21355538479061956</c:v>
                </c:pt>
                <c:pt idx="10">
                  <c:v>0.22041970687806212</c:v>
                </c:pt>
                <c:pt idx="11">
                  <c:v>0.24668857263949101</c:v>
                </c:pt>
                <c:pt idx="12">
                  <c:v>0.25572344696945859</c:v>
                </c:pt>
                <c:pt idx="13">
                  <c:v>0.25113957588759728</c:v>
                </c:pt>
                <c:pt idx="14">
                  <c:v>0.22995206841526478</c:v>
                </c:pt>
              </c:numCache>
            </c:numRef>
          </c:val>
        </c:ser>
        <c:ser>
          <c:idx val="5"/>
          <c:order val="1"/>
          <c:tx>
            <c:strRef>
              <c:f>'2.10'!$A$7</c:f>
              <c:strCache>
                <c:ptCount val="1"/>
                <c:pt idx="0">
                  <c:v>20+ years</c:v>
                </c:pt>
              </c:strCache>
            </c:strRef>
          </c:tx>
          <c:spPr>
            <a:solidFill>
              <a:srgbClr val="66B134"/>
            </a:solidFill>
            <a:ln>
              <a:noFill/>
            </a:ln>
          </c:spPr>
          <c:cat>
            <c:numRef>
              <c:f>'2.10'!$Q$2:$AD$2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'2.10'!$Q$7:$AE$7</c:f>
              <c:numCache>
                <c:formatCode>0.0%</c:formatCode>
                <c:ptCount val="15"/>
                <c:pt idx="0">
                  <c:v>9.0955665949490602E-2</c:v>
                </c:pt>
                <c:pt idx="1">
                  <c:v>9.1317204332374322E-2</c:v>
                </c:pt>
                <c:pt idx="2">
                  <c:v>9.1440275972921453E-2</c:v>
                </c:pt>
                <c:pt idx="3">
                  <c:v>9.0763829686677538E-2</c:v>
                </c:pt>
                <c:pt idx="4">
                  <c:v>9.3927373211466894E-2</c:v>
                </c:pt>
                <c:pt idx="5">
                  <c:v>9.6468553208128791E-2</c:v>
                </c:pt>
                <c:pt idx="6">
                  <c:v>9.8832795970765719E-2</c:v>
                </c:pt>
                <c:pt idx="7">
                  <c:v>0.10156950975927571</c:v>
                </c:pt>
                <c:pt idx="8">
                  <c:v>0.10802075879054421</c:v>
                </c:pt>
                <c:pt idx="9">
                  <c:v>0.12227953007913832</c:v>
                </c:pt>
                <c:pt idx="10">
                  <c:v>0.13797255096117514</c:v>
                </c:pt>
                <c:pt idx="11">
                  <c:v>0.1494584782242375</c:v>
                </c:pt>
                <c:pt idx="12">
                  <c:v>0.16355766870779551</c:v>
                </c:pt>
                <c:pt idx="13">
                  <c:v>0.17252888610201297</c:v>
                </c:pt>
                <c:pt idx="14">
                  <c:v>0.18464317217124207</c:v>
                </c:pt>
              </c:numCache>
            </c:numRef>
          </c:val>
        </c:ser>
        <c:axId val="113047808"/>
        <c:axId val="101449728"/>
      </c:areaChart>
      <c:catAx>
        <c:axId val="11304780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49728"/>
        <c:crosses val="autoZero"/>
        <c:auto val="1"/>
        <c:lblAlgn val="ctr"/>
        <c:lblOffset val="100"/>
        <c:tickLblSkip val="2"/>
        <c:tickMarkSkip val="1"/>
      </c:catAx>
      <c:valAx>
        <c:axId val="101449728"/>
        <c:scaling>
          <c:orientation val="minMax"/>
          <c:max val="0.45"/>
          <c:min val="0"/>
        </c:scaling>
        <c:axPos val="l"/>
        <c:majorGridlines>
          <c:spPr>
            <a:ln w="3175"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0%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47808"/>
        <c:crosses val="autoZero"/>
        <c:crossBetween val="midCat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5342638988308286"/>
          <c:y val="0.88596853964682976"/>
          <c:w val="0.49314761791139744"/>
          <c:h val="9.834484975092397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900"/>
              <a:t>Figure 2.11a : 1990s light vehicles in the 2000-2014 fleets</a:t>
            </a:r>
          </a:p>
        </c:rich>
      </c:tx>
      <c:layout>
        <c:manualLayout>
          <c:xMode val="edge"/>
          <c:yMode val="edge"/>
          <c:x val="0.13911735834081748"/>
          <c:y val="0"/>
        </c:manualLayout>
      </c:layout>
    </c:title>
    <c:plotArea>
      <c:layout>
        <c:manualLayout>
          <c:layoutTarget val="inner"/>
          <c:xMode val="edge"/>
          <c:yMode val="edge"/>
          <c:x val="0.15076399825021874"/>
          <c:y val="0.12638888888888886"/>
          <c:w val="0.74409277777777783"/>
          <c:h val="0.7251564814814816"/>
        </c:manualLayout>
      </c:layout>
      <c:areaChart>
        <c:grouping val="stacked"/>
        <c:ser>
          <c:idx val="0"/>
          <c:order val="0"/>
          <c:tx>
            <c:strRef>
              <c:f>'2.11'!$B$6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D3E785"/>
            </a:solidFill>
          </c:spPr>
          <c:cat>
            <c:numRef>
              <c:f>'2.11'!$A$7:$A$21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'2.11'!$B$7:$B$21</c:f>
              <c:numCache>
                <c:formatCode>#,##0</c:formatCode>
                <c:ptCount val="15"/>
                <c:pt idx="0">
                  <c:v>195595</c:v>
                </c:pt>
                <c:pt idx="1">
                  <c:v>196642</c:v>
                </c:pt>
                <c:pt idx="2">
                  <c:v>193266</c:v>
                </c:pt>
                <c:pt idx="3">
                  <c:v>186675</c:v>
                </c:pt>
                <c:pt idx="4">
                  <c:v>177548</c:v>
                </c:pt>
                <c:pt idx="5">
                  <c:v>165294</c:v>
                </c:pt>
                <c:pt idx="6">
                  <c:v>150586</c:v>
                </c:pt>
                <c:pt idx="7">
                  <c:v>134517</c:v>
                </c:pt>
                <c:pt idx="8">
                  <c:v>117863</c:v>
                </c:pt>
                <c:pt idx="9">
                  <c:v>103956</c:v>
                </c:pt>
                <c:pt idx="10">
                  <c:v>91277</c:v>
                </c:pt>
                <c:pt idx="11">
                  <c:v>78012</c:v>
                </c:pt>
                <c:pt idx="12">
                  <c:v>68707</c:v>
                </c:pt>
                <c:pt idx="13">
                  <c:v>60693</c:v>
                </c:pt>
                <c:pt idx="14">
                  <c:v>53412</c:v>
                </c:pt>
              </c:numCache>
            </c:numRef>
          </c:val>
        </c:ser>
        <c:ser>
          <c:idx val="1"/>
          <c:order val="1"/>
          <c:tx>
            <c:strRef>
              <c:f>'2.11'!$C$6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rgbClr val="C4DB7B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'2.11'!$C$7:$C$21</c:f>
              <c:numCache>
                <c:formatCode>#,##0</c:formatCode>
                <c:ptCount val="15"/>
                <c:pt idx="0">
                  <c:v>175414</c:v>
                </c:pt>
                <c:pt idx="1">
                  <c:v>182949</c:v>
                </c:pt>
                <c:pt idx="2">
                  <c:v>184167</c:v>
                </c:pt>
                <c:pt idx="3">
                  <c:v>180877</c:v>
                </c:pt>
                <c:pt idx="4">
                  <c:v>174723</c:v>
                </c:pt>
                <c:pt idx="5">
                  <c:v>165696</c:v>
                </c:pt>
                <c:pt idx="6">
                  <c:v>154107</c:v>
                </c:pt>
                <c:pt idx="7">
                  <c:v>140592</c:v>
                </c:pt>
                <c:pt idx="8">
                  <c:v>125866</c:v>
                </c:pt>
                <c:pt idx="9">
                  <c:v>112840</c:v>
                </c:pt>
                <c:pt idx="10">
                  <c:v>100072</c:v>
                </c:pt>
                <c:pt idx="11">
                  <c:v>86030</c:v>
                </c:pt>
                <c:pt idx="12">
                  <c:v>75809</c:v>
                </c:pt>
                <c:pt idx="13">
                  <c:v>66803</c:v>
                </c:pt>
                <c:pt idx="14">
                  <c:v>58212</c:v>
                </c:pt>
              </c:numCache>
            </c:numRef>
          </c:val>
        </c:ser>
        <c:ser>
          <c:idx val="2"/>
          <c:order val="2"/>
          <c:tx>
            <c:strRef>
              <c:f>'2.11'!$D$6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rgbClr val="B5CF71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'2.11'!$D$7:$D$21</c:f>
              <c:numCache>
                <c:formatCode>#,##0</c:formatCode>
                <c:ptCount val="15"/>
                <c:pt idx="0">
                  <c:v>167816</c:v>
                </c:pt>
                <c:pt idx="1">
                  <c:v>191364</c:v>
                </c:pt>
                <c:pt idx="2">
                  <c:v>198837</c:v>
                </c:pt>
                <c:pt idx="3">
                  <c:v>199789</c:v>
                </c:pt>
                <c:pt idx="4">
                  <c:v>196037</c:v>
                </c:pt>
                <c:pt idx="5">
                  <c:v>189066</c:v>
                </c:pt>
                <c:pt idx="6">
                  <c:v>178927</c:v>
                </c:pt>
                <c:pt idx="7">
                  <c:v>166149</c:v>
                </c:pt>
                <c:pt idx="8">
                  <c:v>151584</c:v>
                </c:pt>
                <c:pt idx="9">
                  <c:v>137774</c:v>
                </c:pt>
                <c:pt idx="10">
                  <c:v>123667</c:v>
                </c:pt>
                <c:pt idx="11">
                  <c:v>107570</c:v>
                </c:pt>
                <c:pt idx="12">
                  <c:v>95233</c:v>
                </c:pt>
                <c:pt idx="13">
                  <c:v>84044</c:v>
                </c:pt>
                <c:pt idx="14">
                  <c:v>73137</c:v>
                </c:pt>
              </c:numCache>
            </c:numRef>
          </c:val>
        </c:ser>
        <c:ser>
          <c:idx val="3"/>
          <c:order val="3"/>
          <c:tx>
            <c:strRef>
              <c:f>'2.11'!$E$6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rgbClr val="A7C466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'2.11'!$E$7:$E$21</c:f>
              <c:numCache>
                <c:formatCode>#,##0</c:formatCode>
                <c:ptCount val="15"/>
                <c:pt idx="0">
                  <c:v>144954</c:v>
                </c:pt>
                <c:pt idx="1">
                  <c:v>160685</c:v>
                </c:pt>
                <c:pt idx="2">
                  <c:v>172302</c:v>
                </c:pt>
                <c:pt idx="3">
                  <c:v>175625</c:v>
                </c:pt>
                <c:pt idx="4">
                  <c:v>176182</c:v>
                </c:pt>
                <c:pt idx="5">
                  <c:v>172775</c:v>
                </c:pt>
                <c:pt idx="6">
                  <c:v>165796</c:v>
                </c:pt>
                <c:pt idx="7">
                  <c:v>156574</c:v>
                </c:pt>
                <c:pt idx="8">
                  <c:v>145575</c:v>
                </c:pt>
                <c:pt idx="9">
                  <c:v>134689</c:v>
                </c:pt>
                <c:pt idx="10">
                  <c:v>123206</c:v>
                </c:pt>
                <c:pt idx="11">
                  <c:v>109407</c:v>
                </c:pt>
                <c:pt idx="12">
                  <c:v>98825</c:v>
                </c:pt>
                <c:pt idx="13">
                  <c:v>88363</c:v>
                </c:pt>
                <c:pt idx="14">
                  <c:v>77747</c:v>
                </c:pt>
              </c:numCache>
            </c:numRef>
          </c:val>
        </c:ser>
        <c:ser>
          <c:idx val="4"/>
          <c:order val="4"/>
          <c:tx>
            <c:strRef>
              <c:f>'2.11'!$F$6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rgbClr val="98B85C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'2.11'!$F$7:$F$21</c:f>
              <c:numCache>
                <c:formatCode>#,##0</c:formatCode>
                <c:ptCount val="15"/>
                <c:pt idx="0">
                  <c:v>137154</c:v>
                </c:pt>
                <c:pt idx="1">
                  <c:v>166661</c:v>
                </c:pt>
                <c:pt idx="2">
                  <c:v>182785</c:v>
                </c:pt>
                <c:pt idx="3">
                  <c:v>200381</c:v>
                </c:pt>
                <c:pt idx="4">
                  <c:v>207024</c:v>
                </c:pt>
                <c:pt idx="5">
                  <c:v>209222</c:v>
                </c:pt>
                <c:pt idx="6">
                  <c:v>204972</c:v>
                </c:pt>
                <c:pt idx="7">
                  <c:v>197084</c:v>
                </c:pt>
                <c:pt idx="8">
                  <c:v>187047</c:v>
                </c:pt>
                <c:pt idx="9">
                  <c:v>176328</c:v>
                </c:pt>
                <c:pt idx="10">
                  <c:v>164381</c:v>
                </c:pt>
                <c:pt idx="11">
                  <c:v>149147</c:v>
                </c:pt>
                <c:pt idx="12">
                  <c:v>136871</c:v>
                </c:pt>
                <c:pt idx="13">
                  <c:v>124158</c:v>
                </c:pt>
                <c:pt idx="14">
                  <c:v>110359</c:v>
                </c:pt>
              </c:numCache>
            </c:numRef>
          </c:val>
        </c:ser>
        <c:ser>
          <c:idx val="5"/>
          <c:order val="5"/>
          <c:tx>
            <c:strRef>
              <c:f>'2.11'!$G$6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89AC52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'2.11'!$G$7:$G$21</c:f>
              <c:numCache>
                <c:formatCode>#,##0</c:formatCode>
                <c:ptCount val="15"/>
                <c:pt idx="0">
                  <c:v>96881</c:v>
                </c:pt>
                <c:pt idx="1">
                  <c:v>111562</c:v>
                </c:pt>
                <c:pt idx="2">
                  <c:v>143194</c:v>
                </c:pt>
                <c:pt idx="3">
                  <c:v>167127</c:v>
                </c:pt>
                <c:pt idx="4">
                  <c:v>195521</c:v>
                </c:pt>
                <c:pt idx="5">
                  <c:v>207418</c:v>
                </c:pt>
                <c:pt idx="6">
                  <c:v>210033</c:v>
                </c:pt>
                <c:pt idx="7">
                  <c:v>206019</c:v>
                </c:pt>
                <c:pt idx="8">
                  <c:v>198593</c:v>
                </c:pt>
                <c:pt idx="9">
                  <c:v>190339</c:v>
                </c:pt>
                <c:pt idx="10">
                  <c:v>180519</c:v>
                </c:pt>
                <c:pt idx="11">
                  <c:v>167204</c:v>
                </c:pt>
                <c:pt idx="12">
                  <c:v>156150</c:v>
                </c:pt>
                <c:pt idx="13">
                  <c:v>143896</c:v>
                </c:pt>
                <c:pt idx="14">
                  <c:v>129577</c:v>
                </c:pt>
              </c:numCache>
            </c:numRef>
          </c:val>
        </c:ser>
        <c:ser>
          <c:idx val="6"/>
          <c:order val="6"/>
          <c:tx>
            <c:strRef>
              <c:f>'2.11'!$H$6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7AA048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'2.11'!$H$7:$H$21</c:f>
              <c:numCache>
                <c:formatCode>#,##0</c:formatCode>
                <c:ptCount val="15"/>
                <c:pt idx="0">
                  <c:v>94213</c:v>
                </c:pt>
                <c:pt idx="1">
                  <c:v>109266</c:v>
                </c:pt>
                <c:pt idx="2">
                  <c:v>132670</c:v>
                </c:pt>
                <c:pt idx="3">
                  <c:v>182565</c:v>
                </c:pt>
                <c:pt idx="4">
                  <c:v>214682</c:v>
                </c:pt>
                <c:pt idx="5">
                  <c:v>256222</c:v>
                </c:pt>
                <c:pt idx="6">
                  <c:v>269774</c:v>
                </c:pt>
                <c:pt idx="7">
                  <c:v>276263</c:v>
                </c:pt>
                <c:pt idx="8">
                  <c:v>271859</c:v>
                </c:pt>
                <c:pt idx="9">
                  <c:v>263893</c:v>
                </c:pt>
                <c:pt idx="10">
                  <c:v>253689</c:v>
                </c:pt>
                <c:pt idx="11">
                  <c:v>239644</c:v>
                </c:pt>
                <c:pt idx="12">
                  <c:v>227310</c:v>
                </c:pt>
                <c:pt idx="13">
                  <c:v>213101</c:v>
                </c:pt>
                <c:pt idx="14">
                  <c:v>195826</c:v>
                </c:pt>
              </c:numCache>
            </c:numRef>
          </c:val>
        </c:ser>
        <c:ser>
          <c:idx val="7"/>
          <c:order val="7"/>
          <c:tx>
            <c:strRef>
              <c:f>'2.11'!$I$6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6B943D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'2.11'!$I$7:$I$21</c:f>
              <c:numCache>
                <c:formatCode>#,##0</c:formatCode>
                <c:ptCount val="15"/>
                <c:pt idx="0">
                  <c:v>75636</c:v>
                </c:pt>
                <c:pt idx="1">
                  <c:v>80079</c:v>
                </c:pt>
                <c:pt idx="2">
                  <c:v>101032</c:v>
                </c:pt>
                <c:pt idx="3">
                  <c:v>122095</c:v>
                </c:pt>
                <c:pt idx="4">
                  <c:v>156964</c:v>
                </c:pt>
                <c:pt idx="5">
                  <c:v>180683</c:v>
                </c:pt>
                <c:pt idx="6">
                  <c:v>210496</c:v>
                </c:pt>
                <c:pt idx="7">
                  <c:v>223311</c:v>
                </c:pt>
                <c:pt idx="8">
                  <c:v>223410</c:v>
                </c:pt>
                <c:pt idx="9">
                  <c:v>218572</c:v>
                </c:pt>
                <c:pt idx="10">
                  <c:v>211884</c:v>
                </c:pt>
                <c:pt idx="11">
                  <c:v>202171</c:v>
                </c:pt>
                <c:pt idx="12">
                  <c:v>193528</c:v>
                </c:pt>
                <c:pt idx="13">
                  <c:v>183313</c:v>
                </c:pt>
                <c:pt idx="14">
                  <c:v>169804</c:v>
                </c:pt>
              </c:numCache>
            </c:numRef>
          </c:val>
        </c:ser>
        <c:ser>
          <c:idx val="8"/>
          <c:order val="8"/>
          <c:tx>
            <c:strRef>
              <c:f>'2.11'!$J$6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5D8933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'2.11'!$J$7:$J$21</c:f>
              <c:numCache>
                <c:formatCode>#,##0</c:formatCode>
                <c:ptCount val="15"/>
                <c:pt idx="0">
                  <c:v>65668</c:v>
                </c:pt>
                <c:pt idx="1">
                  <c:v>68477</c:v>
                </c:pt>
                <c:pt idx="2">
                  <c:v>73996</c:v>
                </c:pt>
                <c:pt idx="3">
                  <c:v>89754</c:v>
                </c:pt>
                <c:pt idx="4">
                  <c:v>103231</c:v>
                </c:pt>
                <c:pt idx="5">
                  <c:v>126734</c:v>
                </c:pt>
                <c:pt idx="6">
                  <c:v>143340</c:v>
                </c:pt>
                <c:pt idx="7">
                  <c:v>168604</c:v>
                </c:pt>
                <c:pt idx="8">
                  <c:v>176568</c:v>
                </c:pt>
                <c:pt idx="9">
                  <c:v>175047</c:v>
                </c:pt>
                <c:pt idx="10">
                  <c:v>171046</c:v>
                </c:pt>
                <c:pt idx="11">
                  <c:v>165128</c:v>
                </c:pt>
                <c:pt idx="12">
                  <c:v>159768</c:v>
                </c:pt>
                <c:pt idx="13">
                  <c:v>152976</c:v>
                </c:pt>
                <c:pt idx="14">
                  <c:v>143439</c:v>
                </c:pt>
              </c:numCache>
            </c:numRef>
          </c:val>
        </c:ser>
        <c:ser>
          <c:idx val="9"/>
          <c:order val="9"/>
          <c:tx>
            <c:strRef>
              <c:f>'2.11'!$K$6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4E7D29"/>
            </a:solidFill>
          </c:spP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'2.11'!$K$7:$K$21</c:f>
              <c:numCache>
                <c:formatCode>#,##0</c:formatCode>
                <c:ptCount val="15"/>
                <c:pt idx="0">
                  <c:v>69983</c:v>
                </c:pt>
                <c:pt idx="1">
                  <c:v>70515</c:v>
                </c:pt>
                <c:pt idx="2">
                  <c:v>74831</c:v>
                </c:pt>
                <c:pt idx="3">
                  <c:v>80876</c:v>
                </c:pt>
                <c:pt idx="4">
                  <c:v>93501</c:v>
                </c:pt>
                <c:pt idx="5">
                  <c:v>102665</c:v>
                </c:pt>
                <c:pt idx="6">
                  <c:v>118184</c:v>
                </c:pt>
                <c:pt idx="7">
                  <c:v>132205</c:v>
                </c:pt>
                <c:pt idx="8">
                  <c:v>150588</c:v>
                </c:pt>
                <c:pt idx="9">
                  <c:v>154029</c:v>
                </c:pt>
                <c:pt idx="10">
                  <c:v>152069</c:v>
                </c:pt>
                <c:pt idx="11">
                  <c:v>148551</c:v>
                </c:pt>
                <c:pt idx="12">
                  <c:v>144764</c:v>
                </c:pt>
                <c:pt idx="13">
                  <c:v>139989</c:v>
                </c:pt>
                <c:pt idx="14">
                  <c:v>132745</c:v>
                </c:pt>
              </c:numCache>
            </c:numRef>
          </c:val>
        </c:ser>
        <c:axId val="113224320"/>
        <c:axId val="113251072"/>
      </c:areaChart>
      <c:catAx>
        <c:axId val="11322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Fleet year</a:t>
                </a:r>
              </a:p>
            </c:rich>
          </c:tx>
          <c:layout>
            <c:manualLayout>
              <c:xMode val="edge"/>
              <c:yMode val="edge"/>
              <c:x val="0.40849781045273842"/>
              <c:y val="0.92409727545118814"/>
            </c:manualLayout>
          </c:layout>
        </c:title>
        <c:numFmt formatCode="General" sourceLinked="1"/>
        <c:tickLblPos val="nextTo"/>
        <c:crossAx val="113251072"/>
        <c:crosses val="autoZero"/>
        <c:auto val="1"/>
        <c:lblAlgn val="ctr"/>
        <c:lblOffset val="100"/>
        <c:tickLblSkip val="2"/>
      </c:catAx>
      <c:valAx>
        <c:axId val="113251072"/>
        <c:scaling>
          <c:orientation val="minMax"/>
          <c:max val="185000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tickLblPos val="nextTo"/>
        <c:crossAx val="113224320"/>
        <c:crosses val="autoZero"/>
        <c:crossBetween val="midCat"/>
        <c:majorUnit val="200000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90044041577030987"/>
          <c:y val="0.21260214154646603"/>
          <c:w val="8.8448519531875491E-2"/>
          <c:h val="0.64099969804659396"/>
        </c:manualLayout>
      </c:layout>
    </c:legend>
    <c:plotVisOnly val="1"/>
    <c:dispBlanksAs val="zero"/>
  </c:chart>
  <c:spPr>
    <a:solidFill>
      <a:srgbClr val="FFFFFF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>
                <a:latin typeface="Arial" pitchFamily="34" charset="0"/>
                <a:cs typeface="Arial" pitchFamily="34" charset="0"/>
              </a:rPr>
              <a:t>Figure 2.11b : 1990s light vehicles in the 2000-2013 fleets</a:t>
            </a:r>
          </a:p>
        </c:rich>
      </c:tx>
      <c:layout>
        <c:manualLayout>
          <c:xMode val="edge"/>
          <c:yMode val="edge"/>
          <c:x val="0.1056034308708759"/>
          <c:y val="1.1759459271130935E-2"/>
        </c:manualLayout>
      </c:layout>
    </c:title>
    <c:plotArea>
      <c:layout>
        <c:manualLayout>
          <c:layoutTarget val="inner"/>
          <c:xMode val="edge"/>
          <c:yMode val="edge"/>
          <c:x val="0.12959722222222317"/>
          <c:y val="0.12638888888888886"/>
          <c:w val="0.68425944444444464"/>
          <c:h val="0.72839722222222225"/>
        </c:manualLayout>
      </c:layout>
      <c:lineChart>
        <c:grouping val="standard"/>
        <c:ser>
          <c:idx val="0"/>
          <c:order val="0"/>
          <c:tx>
            <c:strRef>
              <c:f>'2.11'!$B$6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D3E785"/>
              </a:solidFill>
            </a:ln>
          </c:spPr>
          <c:marker>
            <c:symbol val="none"/>
          </c:marker>
          <c:cat>
            <c:numRef>
              <c:f>'2.11'!$A$7:$A$21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'2.11'!$B$7:$B$21</c:f>
              <c:numCache>
                <c:formatCode>#,##0</c:formatCode>
                <c:ptCount val="15"/>
                <c:pt idx="0">
                  <c:v>195595</c:v>
                </c:pt>
                <c:pt idx="1">
                  <c:v>196642</c:v>
                </c:pt>
                <c:pt idx="2">
                  <c:v>193266</c:v>
                </c:pt>
                <c:pt idx="3">
                  <c:v>186675</c:v>
                </c:pt>
                <c:pt idx="4">
                  <c:v>177548</c:v>
                </c:pt>
                <c:pt idx="5">
                  <c:v>165294</c:v>
                </c:pt>
                <c:pt idx="6">
                  <c:v>150586</c:v>
                </c:pt>
                <c:pt idx="7">
                  <c:v>134517</c:v>
                </c:pt>
                <c:pt idx="8">
                  <c:v>117863</c:v>
                </c:pt>
                <c:pt idx="9">
                  <c:v>103956</c:v>
                </c:pt>
                <c:pt idx="10">
                  <c:v>91277</c:v>
                </c:pt>
                <c:pt idx="11">
                  <c:v>78012</c:v>
                </c:pt>
                <c:pt idx="12">
                  <c:v>68707</c:v>
                </c:pt>
                <c:pt idx="13">
                  <c:v>60693</c:v>
                </c:pt>
                <c:pt idx="14">
                  <c:v>53412</c:v>
                </c:pt>
              </c:numCache>
            </c:numRef>
          </c:val>
        </c:ser>
        <c:ser>
          <c:idx val="1"/>
          <c:order val="1"/>
          <c:tx>
            <c:strRef>
              <c:f>'2.11'!$C$6</c:f>
              <c:strCache>
                <c:ptCount val="1"/>
                <c:pt idx="0">
                  <c:v>1991</c:v>
                </c:pt>
              </c:strCache>
            </c:strRef>
          </c:tx>
          <c:spPr>
            <a:ln>
              <a:solidFill>
                <a:srgbClr val="C4DB7B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'2.11'!$C$7:$C$21</c:f>
              <c:numCache>
                <c:formatCode>#,##0</c:formatCode>
                <c:ptCount val="15"/>
                <c:pt idx="0">
                  <c:v>175414</c:v>
                </c:pt>
                <c:pt idx="1">
                  <c:v>182949</c:v>
                </c:pt>
                <c:pt idx="2">
                  <c:v>184167</c:v>
                </c:pt>
                <c:pt idx="3">
                  <c:v>180877</c:v>
                </c:pt>
                <c:pt idx="4">
                  <c:v>174723</c:v>
                </c:pt>
                <c:pt idx="5">
                  <c:v>165696</c:v>
                </c:pt>
                <c:pt idx="6">
                  <c:v>154107</c:v>
                </c:pt>
                <c:pt idx="7">
                  <c:v>140592</c:v>
                </c:pt>
                <c:pt idx="8">
                  <c:v>125866</c:v>
                </c:pt>
                <c:pt idx="9">
                  <c:v>112840</c:v>
                </c:pt>
                <c:pt idx="10">
                  <c:v>100072</c:v>
                </c:pt>
                <c:pt idx="11">
                  <c:v>86030</c:v>
                </c:pt>
                <c:pt idx="12">
                  <c:v>75809</c:v>
                </c:pt>
                <c:pt idx="13">
                  <c:v>66803</c:v>
                </c:pt>
                <c:pt idx="14">
                  <c:v>58212</c:v>
                </c:pt>
              </c:numCache>
            </c:numRef>
          </c:val>
        </c:ser>
        <c:ser>
          <c:idx val="2"/>
          <c:order val="2"/>
          <c:tx>
            <c:strRef>
              <c:f>'2.11'!$D$6</c:f>
              <c:strCache>
                <c:ptCount val="1"/>
                <c:pt idx="0">
                  <c:v>1992</c:v>
                </c:pt>
              </c:strCache>
            </c:strRef>
          </c:tx>
          <c:spPr>
            <a:ln>
              <a:solidFill>
                <a:srgbClr val="B5CF71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'2.11'!$D$7:$D$21</c:f>
              <c:numCache>
                <c:formatCode>#,##0</c:formatCode>
                <c:ptCount val="15"/>
                <c:pt idx="0">
                  <c:v>167816</c:v>
                </c:pt>
                <c:pt idx="1">
                  <c:v>191364</c:v>
                </c:pt>
                <c:pt idx="2">
                  <c:v>198837</c:v>
                </c:pt>
                <c:pt idx="3">
                  <c:v>199789</c:v>
                </c:pt>
                <c:pt idx="4">
                  <c:v>196037</c:v>
                </c:pt>
                <c:pt idx="5">
                  <c:v>189066</c:v>
                </c:pt>
                <c:pt idx="6">
                  <c:v>178927</c:v>
                </c:pt>
                <c:pt idx="7">
                  <c:v>166149</c:v>
                </c:pt>
                <c:pt idx="8">
                  <c:v>151584</c:v>
                </c:pt>
                <c:pt idx="9">
                  <c:v>137774</c:v>
                </c:pt>
                <c:pt idx="10">
                  <c:v>123667</c:v>
                </c:pt>
                <c:pt idx="11">
                  <c:v>107570</c:v>
                </c:pt>
                <c:pt idx="12">
                  <c:v>95233</c:v>
                </c:pt>
                <c:pt idx="13">
                  <c:v>84044</c:v>
                </c:pt>
                <c:pt idx="14">
                  <c:v>73137</c:v>
                </c:pt>
              </c:numCache>
            </c:numRef>
          </c:val>
        </c:ser>
        <c:ser>
          <c:idx val="3"/>
          <c:order val="3"/>
          <c:tx>
            <c:strRef>
              <c:f>'2.11'!$E$6</c:f>
              <c:strCache>
                <c:ptCount val="1"/>
                <c:pt idx="0">
                  <c:v>1993</c:v>
                </c:pt>
              </c:strCache>
            </c:strRef>
          </c:tx>
          <c:spPr>
            <a:ln>
              <a:solidFill>
                <a:srgbClr val="A7C466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'2.11'!$E$7:$E$21</c:f>
              <c:numCache>
                <c:formatCode>#,##0</c:formatCode>
                <c:ptCount val="15"/>
                <c:pt idx="0">
                  <c:v>144954</c:v>
                </c:pt>
                <c:pt idx="1">
                  <c:v>160685</c:v>
                </c:pt>
                <c:pt idx="2">
                  <c:v>172302</c:v>
                </c:pt>
                <c:pt idx="3">
                  <c:v>175625</c:v>
                </c:pt>
                <c:pt idx="4">
                  <c:v>176182</c:v>
                </c:pt>
                <c:pt idx="5">
                  <c:v>172775</c:v>
                </c:pt>
                <c:pt idx="6">
                  <c:v>165796</c:v>
                </c:pt>
                <c:pt idx="7">
                  <c:v>156574</c:v>
                </c:pt>
                <c:pt idx="8">
                  <c:v>145575</c:v>
                </c:pt>
                <c:pt idx="9">
                  <c:v>134689</c:v>
                </c:pt>
                <c:pt idx="10">
                  <c:v>123206</c:v>
                </c:pt>
                <c:pt idx="11">
                  <c:v>109407</c:v>
                </c:pt>
                <c:pt idx="12">
                  <c:v>98825</c:v>
                </c:pt>
                <c:pt idx="13">
                  <c:v>88363</c:v>
                </c:pt>
                <c:pt idx="14">
                  <c:v>77747</c:v>
                </c:pt>
              </c:numCache>
            </c:numRef>
          </c:val>
        </c:ser>
        <c:ser>
          <c:idx val="4"/>
          <c:order val="4"/>
          <c:tx>
            <c:strRef>
              <c:f>'2.11'!$F$6</c:f>
              <c:strCache>
                <c:ptCount val="1"/>
                <c:pt idx="0">
                  <c:v>1994</c:v>
                </c:pt>
              </c:strCache>
            </c:strRef>
          </c:tx>
          <c:spPr>
            <a:ln>
              <a:solidFill>
                <a:srgbClr val="98B85C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'2.11'!$F$7:$F$21</c:f>
              <c:numCache>
                <c:formatCode>#,##0</c:formatCode>
                <c:ptCount val="15"/>
                <c:pt idx="0">
                  <c:v>137154</c:v>
                </c:pt>
                <c:pt idx="1">
                  <c:v>166661</c:v>
                </c:pt>
                <c:pt idx="2">
                  <c:v>182785</c:v>
                </c:pt>
                <c:pt idx="3">
                  <c:v>200381</c:v>
                </c:pt>
                <c:pt idx="4">
                  <c:v>207024</c:v>
                </c:pt>
                <c:pt idx="5">
                  <c:v>209222</c:v>
                </c:pt>
                <c:pt idx="6">
                  <c:v>204972</c:v>
                </c:pt>
                <c:pt idx="7">
                  <c:v>197084</c:v>
                </c:pt>
                <c:pt idx="8">
                  <c:v>187047</c:v>
                </c:pt>
                <c:pt idx="9">
                  <c:v>176328</c:v>
                </c:pt>
                <c:pt idx="10">
                  <c:v>164381</c:v>
                </c:pt>
                <c:pt idx="11">
                  <c:v>149147</c:v>
                </c:pt>
                <c:pt idx="12">
                  <c:v>136871</c:v>
                </c:pt>
                <c:pt idx="13">
                  <c:v>124158</c:v>
                </c:pt>
                <c:pt idx="14">
                  <c:v>110359</c:v>
                </c:pt>
              </c:numCache>
            </c:numRef>
          </c:val>
        </c:ser>
        <c:ser>
          <c:idx val="5"/>
          <c:order val="5"/>
          <c:tx>
            <c:strRef>
              <c:f>'2.11'!$G$6</c:f>
              <c:strCache>
                <c:ptCount val="1"/>
                <c:pt idx="0">
                  <c:v>1995</c:v>
                </c:pt>
              </c:strCache>
            </c:strRef>
          </c:tx>
          <c:spPr>
            <a:ln>
              <a:solidFill>
                <a:srgbClr val="89AC52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'2.11'!$G$7:$G$21</c:f>
              <c:numCache>
                <c:formatCode>#,##0</c:formatCode>
                <c:ptCount val="15"/>
                <c:pt idx="0">
                  <c:v>96881</c:v>
                </c:pt>
                <c:pt idx="1">
                  <c:v>111562</c:v>
                </c:pt>
                <c:pt idx="2">
                  <c:v>143194</c:v>
                </c:pt>
                <c:pt idx="3">
                  <c:v>167127</c:v>
                </c:pt>
                <c:pt idx="4">
                  <c:v>195521</c:v>
                </c:pt>
                <c:pt idx="5">
                  <c:v>207418</c:v>
                </c:pt>
                <c:pt idx="6">
                  <c:v>210033</c:v>
                </c:pt>
                <c:pt idx="7">
                  <c:v>206019</c:v>
                </c:pt>
                <c:pt idx="8">
                  <c:v>198593</c:v>
                </c:pt>
                <c:pt idx="9">
                  <c:v>190339</c:v>
                </c:pt>
                <c:pt idx="10">
                  <c:v>180519</c:v>
                </c:pt>
                <c:pt idx="11">
                  <c:v>167204</c:v>
                </c:pt>
                <c:pt idx="12">
                  <c:v>156150</c:v>
                </c:pt>
                <c:pt idx="13">
                  <c:v>143896</c:v>
                </c:pt>
                <c:pt idx="14">
                  <c:v>129577</c:v>
                </c:pt>
              </c:numCache>
            </c:numRef>
          </c:val>
        </c:ser>
        <c:ser>
          <c:idx val="6"/>
          <c:order val="6"/>
          <c:tx>
            <c:strRef>
              <c:f>'2.11'!$H$6</c:f>
              <c:strCache>
                <c:ptCount val="1"/>
                <c:pt idx="0">
                  <c:v>1996</c:v>
                </c:pt>
              </c:strCache>
            </c:strRef>
          </c:tx>
          <c:spPr>
            <a:ln>
              <a:solidFill>
                <a:srgbClr val="7AA048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'2.11'!$H$7:$H$21</c:f>
              <c:numCache>
                <c:formatCode>#,##0</c:formatCode>
                <c:ptCount val="15"/>
                <c:pt idx="0">
                  <c:v>94213</c:v>
                </c:pt>
                <c:pt idx="1">
                  <c:v>109266</c:v>
                </c:pt>
                <c:pt idx="2">
                  <c:v>132670</c:v>
                </c:pt>
                <c:pt idx="3">
                  <c:v>182565</c:v>
                </c:pt>
                <c:pt idx="4">
                  <c:v>214682</c:v>
                </c:pt>
                <c:pt idx="5">
                  <c:v>256222</c:v>
                </c:pt>
                <c:pt idx="6">
                  <c:v>269774</c:v>
                </c:pt>
                <c:pt idx="7">
                  <c:v>276263</c:v>
                </c:pt>
                <c:pt idx="8">
                  <c:v>271859</c:v>
                </c:pt>
                <c:pt idx="9">
                  <c:v>263893</c:v>
                </c:pt>
                <c:pt idx="10">
                  <c:v>253689</c:v>
                </c:pt>
                <c:pt idx="11">
                  <c:v>239644</c:v>
                </c:pt>
                <c:pt idx="12">
                  <c:v>227310</c:v>
                </c:pt>
                <c:pt idx="13">
                  <c:v>213101</c:v>
                </c:pt>
                <c:pt idx="14">
                  <c:v>195826</c:v>
                </c:pt>
              </c:numCache>
            </c:numRef>
          </c:val>
        </c:ser>
        <c:ser>
          <c:idx val="7"/>
          <c:order val="7"/>
          <c:tx>
            <c:strRef>
              <c:f>'2.11'!$I$6</c:f>
              <c:strCache>
                <c:ptCount val="1"/>
                <c:pt idx="0">
                  <c:v>1997</c:v>
                </c:pt>
              </c:strCache>
            </c:strRef>
          </c:tx>
          <c:spPr>
            <a:ln>
              <a:solidFill>
                <a:srgbClr val="6B943D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'2.11'!$I$7:$I$21</c:f>
              <c:numCache>
                <c:formatCode>#,##0</c:formatCode>
                <c:ptCount val="15"/>
                <c:pt idx="0">
                  <c:v>75636</c:v>
                </c:pt>
                <c:pt idx="1">
                  <c:v>80079</c:v>
                </c:pt>
                <c:pt idx="2">
                  <c:v>101032</c:v>
                </c:pt>
                <c:pt idx="3">
                  <c:v>122095</c:v>
                </c:pt>
                <c:pt idx="4">
                  <c:v>156964</c:v>
                </c:pt>
                <c:pt idx="5">
                  <c:v>180683</c:v>
                </c:pt>
                <c:pt idx="6">
                  <c:v>210496</c:v>
                </c:pt>
                <c:pt idx="7">
                  <c:v>223311</c:v>
                </c:pt>
                <c:pt idx="8">
                  <c:v>223410</c:v>
                </c:pt>
                <c:pt idx="9">
                  <c:v>218572</c:v>
                </c:pt>
                <c:pt idx="10">
                  <c:v>211884</c:v>
                </c:pt>
                <c:pt idx="11">
                  <c:v>202171</c:v>
                </c:pt>
                <c:pt idx="12">
                  <c:v>193528</c:v>
                </c:pt>
                <c:pt idx="13">
                  <c:v>183313</c:v>
                </c:pt>
                <c:pt idx="14">
                  <c:v>169804</c:v>
                </c:pt>
              </c:numCache>
            </c:numRef>
          </c:val>
        </c:ser>
        <c:ser>
          <c:idx val="8"/>
          <c:order val="8"/>
          <c:tx>
            <c:strRef>
              <c:f>'2.11'!$J$6</c:f>
              <c:strCache>
                <c:ptCount val="1"/>
                <c:pt idx="0">
                  <c:v>1998</c:v>
                </c:pt>
              </c:strCache>
            </c:strRef>
          </c:tx>
          <c:spPr>
            <a:ln>
              <a:solidFill>
                <a:srgbClr val="5D8933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'2.11'!$J$7:$J$21</c:f>
              <c:numCache>
                <c:formatCode>#,##0</c:formatCode>
                <c:ptCount val="15"/>
                <c:pt idx="0">
                  <c:v>65668</c:v>
                </c:pt>
                <c:pt idx="1">
                  <c:v>68477</c:v>
                </c:pt>
                <c:pt idx="2">
                  <c:v>73996</c:v>
                </c:pt>
                <c:pt idx="3">
                  <c:v>89754</c:v>
                </c:pt>
                <c:pt idx="4">
                  <c:v>103231</c:v>
                </c:pt>
                <c:pt idx="5">
                  <c:v>126734</c:v>
                </c:pt>
                <c:pt idx="6">
                  <c:v>143340</c:v>
                </c:pt>
                <c:pt idx="7">
                  <c:v>168604</c:v>
                </c:pt>
                <c:pt idx="8">
                  <c:v>176568</c:v>
                </c:pt>
                <c:pt idx="9">
                  <c:v>175047</c:v>
                </c:pt>
                <c:pt idx="10">
                  <c:v>171046</c:v>
                </c:pt>
                <c:pt idx="11">
                  <c:v>165128</c:v>
                </c:pt>
                <c:pt idx="12">
                  <c:v>159768</c:v>
                </c:pt>
                <c:pt idx="13">
                  <c:v>152976</c:v>
                </c:pt>
                <c:pt idx="14">
                  <c:v>143439</c:v>
                </c:pt>
              </c:numCache>
            </c:numRef>
          </c:val>
        </c:ser>
        <c:ser>
          <c:idx val="9"/>
          <c:order val="9"/>
          <c:tx>
            <c:strRef>
              <c:f>'2.11'!$K$6</c:f>
              <c:strCache>
                <c:ptCount val="1"/>
                <c:pt idx="0">
                  <c:v>1999</c:v>
                </c:pt>
              </c:strCache>
            </c:strRef>
          </c:tx>
          <c:spPr>
            <a:ln>
              <a:solidFill>
                <a:srgbClr val="4E7D29"/>
              </a:solidFill>
            </a:ln>
          </c:spPr>
          <c:marker>
            <c:symbol val="none"/>
          </c:marker>
          <c:cat>
            <c:numRef>
              <c:f>'2.11'!$A$7:$A$20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'2.11'!$K$7:$K$21</c:f>
              <c:numCache>
                <c:formatCode>#,##0</c:formatCode>
                <c:ptCount val="15"/>
                <c:pt idx="0">
                  <c:v>69983</c:v>
                </c:pt>
                <c:pt idx="1">
                  <c:v>70515</c:v>
                </c:pt>
                <c:pt idx="2">
                  <c:v>74831</c:v>
                </c:pt>
                <c:pt idx="3">
                  <c:v>80876</c:v>
                </c:pt>
                <c:pt idx="4">
                  <c:v>93501</c:v>
                </c:pt>
                <c:pt idx="5">
                  <c:v>102665</c:v>
                </c:pt>
                <c:pt idx="6">
                  <c:v>118184</c:v>
                </c:pt>
                <c:pt idx="7">
                  <c:v>132205</c:v>
                </c:pt>
                <c:pt idx="8">
                  <c:v>150588</c:v>
                </c:pt>
                <c:pt idx="9">
                  <c:v>154029</c:v>
                </c:pt>
                <c:pt idx="10">
                  <c:v>152069</c:v>
                </c:pt>
                <c:pt idx="11">
                  <c:v>148551</c:v>
                </c:pt>
                <c:pt idx="12">
                  <c:v>144764</c:v>
                </c:pt>
                <c:pt idx="13">
                  <c:v>139989</c:v>
                </c:pt>
                <c:pt idx="14">
                  <c:v>132745</c:v>
                </c:pt>
              </c:numCache>
            </c:numRef>
          </c:val>
        </c:ser>
        <c:marker val="1"/>
        <c:axId val="113439488"/>
        <c:axId val="113441408"/>
      </c:lineChart>
      <c:catAx>
        <c:axId val="11343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700" b="0">
                    <a:latin typeface="Arial" pitchFamily="34" charset="0"/>
                    <a:cs typeface="Arial" pitchFamily="34" charset="0"/>
                  </a:rPr>
                  <a:t>Fleet year</a:t>
                </a:r>
              </a:p>
            </c:rich>
          </c:tx>
          <c:layout>
            <c:manualLayout>
              <c:xMode val="edge"/>
              <c:yMode val="edge"/>
              <c:x val="0.40849781045273842"/>
              <c:y val="0.9240972754511881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441408"/>
        <c:crosses val="autoZero"/>
        <c:auto val="1"/>
        <c:lblAlgn val="ctr"/>
        <c:lblOffset val="100"/>
        <c:tickLblSkip val="2"/>
      </c:catAx>
      <c:valAx>
        <c:axId val="113441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4394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2371812276781042"/>
          <c:y val="0.19871321394560196"/>
          <c:w val="0.15394445720810107"/>
          <c:h val="0.68729565883910559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>
                <a:latin typeface="Arial" pitchFamily="34" charset="0"/>
                <a:cs typeface="Arial" pitchFamily="34" charset="0"/>
              </a:rPr>
              <a:t>Figure 2.11c : Vehicle scrappage - same age, different year of manufacture</a:t>
            </a:r>
          </a:p>
        </c:rich>
      </c:tx>
      <c:layout>
        <c:manualLayout>
          <c:xMode val="edge"/>
          <c:yMode val="edge"/>
          <c:x val="0.15236380598313806"/>
          <c:y val="5.8797296355654685E-3"/>
        </c:manualLayout>
      </c:layout>
    </c:title>
    <c:plotArea>
      <c:layout>
        <c:manualLayout>
          <c:layoutTarget val="inner"/>
          <c:xMode val="edge"/>
          <c:yMode val="edge"/>
          <c:x val="9.1849518810148481E-2"/>
          <c:y val="0.15788203557888641"/>
          <c:w val="0.78790179352581824"/>
          <c:h val="0.70204068241471018"/>
        </c:manualLayout>
      </c:layout>
      <c:barChart>
        <c:barDir val="col"/>
        <c:grouping val="clustered"/>
        <c:ser>
          <c:idx val="0"/>
          <c:order val="0"/>
          <c:tx>
            <c:strRef>
              <c:f>'2.11'!$P$46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D3E785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'2.11'!$P$47:$P$53</c:f>
              <c:numCache>
                <c:formatCode>0.0%</c:formatCode>
                <c:ptCount val="7"/>
                <c:pt idx="0">
                  <c:v>4.8892460158028617E-2</c:v>
                </c:pt>
                <c:pt idx="1">
                  <c:v>6.9017955707752265E-2</c:v>
                </c:pt>
                <c:pt idx="2">
                  <c:v>8.8980846249712586E-2</c:v>
                </c:pt>
                <c:pt idx="3">
                  <c:v>0.10670978709840229</c:v>
                </c:pt>
                <c:pt idx="4">
                  <c:v>0.12380591300727795</c:v>
                </c:pt>
                <c:pt idx="5">
                  <c:v>0.11799292398801997</c:v>
                </c:pt>
                <c:pt idx="6">
                  <c:v>0.12196506214167535</c:v>
                </c:pt>
              </c:numCache>
            </c:numRef>
          </c:val>
        </c:ser>
        <c:ser>
          <c:idx val="1"/>
          <c:order val="1"/>
          <c:tx>
            <c:strRef>
              <c:f>'2.11'!$Q$46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rgbClr val="D3E785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'2.11'!$Q$47:$Q$53</c:f>
              <c:numCache>
                <c:formatCode>0.0%</c:formatCode>
                <c:ptCount val="7"/>
                <c:pt idx="0">
                  <c:v>5.1664634879208804E-2</c:v>
                </c:pt>
                <c:pt idx="1">
                  <c:v>6.9941338354577054E-2</c:v>
                </c:pt>
                <c:pt idx="2">
                  <c:v>8.7698806673285445E-2</c:v>
                </c:pt>
                <c:pt idx="3">
                  <c:v>0.10474280186639351</c:v>
                </c:pt>
                <c:pt idx="4">
                  <c:v>0.10349101425325347</c:v>
                </c:pt>
                <c:pt idx="5">
                  <c:v>0.11315136476426801</c:v>
                </c:pt>
                <c:pt idx="6">
                  <c:v>0.14031897034135421</c:v>
                </c:pt>
              </c:numCache>
            </c:numRef>
          </c:val>
        </c:ser>
        <c:ser>
          <c:idx val="2"/>
          <c:order val="2"/>
          <c:tx>
            <c:strRef>
              <c:f>'2.11'!$R$46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rgbClr val="B5CF71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'2.11'!$R$47:$R$53</c:f>
              <c:numCache>
                <c:formatCode>0.0%</c:formatCode>
                <c:ptCount val="7"/>
                <c:pt idx="0">
                  <c:v>5.3626775834893614E-2</c:v>
                </c:pt>
                <c:pt idx="1">
                  <c:v>7.1414599249973398E-2</c:v>
                </c:pt>
                <c:pt idx="2">
                  <c:v>8.7662279038694169E-2</c:v>
                </c:pt>
                <c:pt idx="3">
                  <c:v>9.1104602068819873E-2</c:v>
                </c:pt>
                <c:pt idx="4">
                  <c:v>0.10239232366048745</c:v>
                </c:pt>
                <c:pt idx="5">
                  <c:v>0.13016406963862626</c:v>
                </c:pt>
                <c:pt idx="6">
                  <c:v>0.11468811006786284</c:v>
                </c:pt>
              </c:numCache>
            </c:numRef>
          </c:val>
        </c:ser>
        <c:ser>
          <c:idx val="3"/>
          <c:order val="3"/>
          <c:tx>
            <c:strRef>
              <c:f>'2.11'!$S$46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rgbClr val="A7C466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'2.11'!$S$47:$S$53</c:f>
              <c:numCache>
                <c:formatCode>0.0%</c:formatCode>
                <c:ptCount val="7"/>
                <c:pt idx="0">
                  <c:v>5.562257231778811E-2</c:v>
                </c:pt>
                <c:pt idx="1">
                  <c:v>7.0247933884297509E-2</c:v>
                </c:pt>
                <c:pt idx="2">
                  <c:v>7.4779323372831885E-2</c:v>
                </c:pt>
                <c:pt idx="3">
                  <c:v>8.5255663045979979E-2</c:v>
                </c:pt>
                <c:pt idx="4">
                  <c:v>0.11199941561287596</c:v>
                </c:pt>
                <c:pt idx="5">
                  <c:v>9.6721416362755552E-2</c:v>
                </c:pt>
                <c:pt idx="6">
                  <c:v>0.10586390083480901</c:v>
                </c:pt>
              </c:numCache>
            </c:numRef>
          </c:val>
        </c:ser>
        <c:ser>
          <c:idx val="4"/>
          <c:order val="4"/>
          <c:tx>
            <c:strRef>
              <c:f>'2.11'!$T$46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rgbClr val="98B85C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'2.11'!$T$47:$T$52</c:f>
              <c:numCache>
                <c:formatCode>0.0%</c:formatCode>
                <c:ptCount val="6"/>
                <c:pt idx="0">
                  <c:v>5.0927523289561849E-2</c:v>
                </c:pt>
                <c:pt idx="1">
                  <c:v>5.7306452388971807E-2</c:v>
                </c:pt>
                <c:pt idx="2">
                  <c:v>6.7754412231749939E-2</c:v>
                </c:pt>
                <c:pt idx="3">
                  <c:v>9.2674944184546915E-2</c:v>
                </c:pt>
                <c:pt idx="4">
                  <c:v>8.2308058492628122E-2</c:v>
                </c:pt>
                <c:pt idx="5">
                  <c:v>9.2883079688173553E-2</c:v>
                </c:pt>
              </c:numCache>
            </c:numRef>
          </c:val>
        </c:ser>
        <c:ser>
          <c:idx val="5"/>
          <c:order val="5"/>
          <c:tx>
            <c:strRef>
              <c:f>'2.11'!$U$46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89AC52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'2.11'!$U$47:$U$51</c:f>
              <c:numCache>
                <c:formatCode>0.0%</c:formatCode>
                <c:ptCount val="5"/>
                <c:pt idx="0">
                  <c:v>4.1562391423665468E-2</c:v>
                </c:pt>
                <c:pt idx="1">
                  <c:v>5.1592159252701775E-2</c:v>
                </c:pt>
                <c:pt idx="2">
                  <c:v>7.3759548856353052E-2</c:v>
                </c:pt>
                <c:pt idx="3">
                  <c:v>6.611085859189969E-2</c:v>
                </c:pt>
                <c:pt idx="4">
                  <c:v>7.8475824527697746E-2</c:v>
                </c:pt>
              </c:numCache>
            </c:numRef>
          </c:val>
        </c:ser>
        <c:ser>
          <c:idx val="6"/>
          <c:order val="6"/>
          <c:tx>
            <c:strRef>
              <c:f>'2.11'!$V$46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7AA048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'2.11'!$V$47:$V$50</c:f>
              <c:numCache>
                <c:formatCode>0.0%</c:formatCode>
                <c:ptCount val="4"/>
                <c:pt idx="0">
                  <c:v>3.8667187079611809E-2</c:v>
                </c:pt>
                <c:pt idx="1">
                  <c:v>5.5363062647572403E-2</c:v>
                </c:pt>
                <c:pt idx="2">
                  <c:v>5.1468010882809501E-2</c:v>
                </c:pt>
                <c:pt idx="3">
                  <c:v>6.2509348466851411E-2</c:v>
                </c:pt>
              </c:numCache>
            </c:numRef>
          </c:val>
        </c:ser>
        <c:ser>
          <c:idx val="7"/>
          <c:order val="7"/>
          <c:tx>
            <c:strRef>
              <c:f>'2.11'!$W$46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6B943D"/>
            </a:solidFill>
          </c:spPr>
          <c:cat>
            <c:numRef>
              <c:f>'2.11'!$O$47:$O$53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cat>
          <c:val>
            <c:numRef>
              <c:f>'2.11'!$W$47:$W$49</c:f>
              <c:numCache>
                <c:formatCode>0.0%</c:formatCode>
                <c:ptCount val="3"/>
                <c:pt idx="0">
                  <c:v>4.5841120613165698E-2</c:v>
                </c:pt>
                <c:pt idx="1">
                  <c:v>4.2750938561910479E-2</c:v>
                </c:pt>
                <c:pt idx="2">
                  <c:v>5.2783059815633915E-2</c:v>
                </c:pt>
              </c:numCache>
            </c:numRef>
          </c:val>
        </c:ser>
        <c:axId val="113508736"/>
        <c:axId val="113510656"/>
      </c:barChart>
      <c:catAx>
        <c:axId val="11350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r>
                  <a:rPr lang="en-US" sz="700" b="0">
                    <a:latin typeface="Arial" pitchFamily="34" charset="0"/>
                    <a:cs typeface="Arial" pitchFamily="34" charset="0"/>
                  </a:rPr>
                  <a:t>Vehicle age when scrapped</a:t>
                </a:r>
              </a:p>
            </c:rich>
          </c:tx>
          <c:layout>
            <c:manualLayout>
              <c:xMode val="edge"/>
              <c:yMode val="edge"/>
              <c:x val="0.35605728329051711"/>
              <c:y val="0.9296062992125986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510656"/>
        <c:crosses val="autoZero"/>
        <c:auto val="1"/>
        <c:lblAlgn val="ctr"/>
        <c:lblOffset val="100"/>
      </c:catAx>
      <c:valAx>
        <c:axId val="1135106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50873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9488474418151309"/>
          <c:y val="0.26211878382458836"/>
          <c:w val="8.8448519531875491E-2"/>
          <c:h val="0.54983671288876501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>
                <a:latin typeface="Arial" pitchFamily="34" charset="0"/>
                <a:cs typeface="Arial" pitchFamily="34" charset="0"/>
              </a:rPr>
              <a:t>Figure 2.11d : Vehicle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scrappage</a:t>
            </a:r>
            <a:r>
              <a:rPr lang="en-NZ" sz="900">
                <a:latin typeface="Arial" pitchFamily="34" charset="0"/>
                <a:cs typeface="Arial" pitchFamily="34" charset="0"/>
              </a:rPr>
              <a:t> </a:t>
            </a:r>
          </a:p>
        </c:rich>
      </c:tx>
      <c:layout>
        <c:manualLayout>
          <c:xMode val="edge"/>
          <c:yMode val="edge"/>
          <c:x val="0.2423665211609822"/>
          <c:y val="1.1759459271130935E-2"/>
        </c:manualLayout>
      </c:layout>
    </c:title>
    <c:plotArea>
      <c:layout>
        <c:manualLayout>
          <c:layoutTarget val="inner"/>
          <c:xMode val="edge"/>
          <c:yMode val="edge"/>
          <c:x val="8.9057742782154559E-2"/>
          <c:y val="9.6965101584524163E-2"/>
          <c:w val="0.7206644444444481"/>
          <c:h val="0.75798101851852795"/>
        </c:manualLayout>
      </c:layout>
      <c:lineChart>
        <c:grouping val="standard"/>
        <c:ser>
          <c:idx val="0"/>
          <c:order val="0"/>
          <c:tx>
            <c:strRef>
              <c:f>'2.11'!$P$26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D3E785"/>
              </a:solidFill>
            </a:ln>
          </c:spPr>
          <c:marker>
            <c:symbol val="none"/>
          </c:marker>
          <c:cat>
            <c:numRef>
              <c:f>'2.11'!$O$27:$O$40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'2.11'!$P$27:$P$40</c:f>
              <c:numCache>
                <c:formatCode>0.0%</c:formatCode>
                <c:ptCount val="14"/>
                <c:pt idx="0">
                  <c:v>5.3528975689562941E-3</c:v>
                </c:pt>
                <c:pt idx="1">
                  <c:v>-1.7168255001474786E-2</c:v>
                </c:pt>
                <c:pt idx="2">
                  <c:v>-3.4103256651454417E-2</c:v>
                </c:pt>
                <c:pt idx="3">
                  <c:v>-4.8892460158028617E-2</c:v>
                </c:pt>
                <c:pt idx="4">
                  <c:v>-6.9017955707752265E-2</c:v>
                </c:pt>
                <c:pt idx="5">
                  <c:v>-8.8980846249712586E-2</c:v>
                </c:pt>
                <c:pt idx="6">
                  <c:v>-0.10670978709840229</c:v>
                </c:pt>
                <c:pt idx="7">
                  <c:v>-0.12380591300727795</c:v>
                </c:pt>
                <c:pt idx="8">
                  <c:v>-0.11799292398801997</c:v>
                </c:pt>
                <c:pt idx="9">
                  <c:v>-0.12196506214167535</c:v>
                </c:pt>
                <c:pt idx="10">
                  <c:v>-0.14532686218872226</c:v>
                </c:pt>
                <c:pt idx="11">
                  <c:v>-0.1192765215607855</c:v>
                </c:pt>
                <c:pt idx="12">
                  <c:v>-0.11664022588673639</c:v>
                </c:pt>
                <c:pt idx="13">
                  <c:v>-0.11996441105234545</c:v>
                </c:pt>
              </c:numCache>
            </c:numRef>
          </c:val>
        </c:ser>
        <c:ser>
          <c:idx val="1"/>
          <c:order val="1"/>
          <c:tx>
            <c:strRef>
              <c:f>'2.11'!$Q$26</c:f>
              <c:strCache>
                <c:ptCount val="1"/>
                <c:pt idx="0">
                  <c:v>1991</c:v>
                </c:pt>
              </c:strCache>
            </c:strRef>
          </c:tx>
          <c:spPr>
            <a:ln>
              <a:solidFill>
                <a:srgbClr val="C4DB7B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'2.11'!$Q$27:$Q$40</c:f>
              <c:numCache>
                <c:formatCode>0.0%</c:formatCode>
                <c:ptCount val="14"/>
                <c:pt idx="0">
                  <c:v>4.2955522364235499E-2</c:v>
                </c:pt>
                <c:pt idx="1">
                  <c:v>6.6575930997163635E-3</c:v>
                </c:pt>
                <c:pt idx="2">
                  <c:v>-1.7864221060233332E-2</c:v>
                </c:pt>
                <c:pt idx="3">
                  <c:v>-3.4023120684221864E-2</c:v>
                </c:pt>
                <c:pt idx="4">
                  <c:v>-5.1664634879208804E-2</c:v>
                </c:pt>
                <c:pt idx="5">
                  <c:v>-6.9941338354577054E-2</c:v>
                </c:pt>
                <c:pt idx="6">
                  <c:v>-8.7698806673285445E-2</c:v>
                </c:pt>
                <c:pt idx="7">
                  <c:v>-0.10474280186639351</c:v>
                </c:pt>
                <c:pt idx="8">
                  <c:v>-0.10349101425325347</c:v>
                </c:pt>
                <c:pt idx="9">
                  <c:v>-0.11315136476426801</c:v>
                </c:pt>
                <c:pt idx="10">
                  <c:v>-0.14031897034135421</c:v>
                </c:pt>
                <c:pt idx="11">
                  <c:v>-0.11880739276996399</c:v>
                </c:pt>
                <c:pt idx="12">
                  <c:v>-0.11879855953778573</c:v>
                </c:pt>
                <c:pt idx="13">
                  <c:v>-0.12860200889181628</c:v>
                </c:pt>
              </c:numCache>
            </c:numRef>
          </c:val>
        </c:ser>
        <c:ser>
          <c:idx val="2"/>
          <c:order val="2"/>
          <c:tx>
            <c:strRef>
              <c:f>'2.11'!$R$26</c:f>
              <c:strCache>
                <c:ptCount val="1"/>
                <c:pt idx="0">
                  <c:v>1992</c:v>
                </c:pt>
              </c:strCache>
            </c:strRef>
          </c:tx>
          <c:spPr>
            <a:ln>
              <a:solidFill>
                <a:srgbClr val="B5CF71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'2.11'!$R$27:$R$40</c:f>
              <c:numCache>
                <c:formatCode>0.0%</c:formatCode>
                <c:ptCount val="14"/>
                <c:pt idx="0">
                  <c:v>0.14032035086046624</c:v>
                </c:pt>
                <c:pt idx="1">
                  <c:v>3.9051232206684716E-2</c:v>
                </c:pt>
                <c:pt idx="2">
                  <c:v>4.7878412971429363E-3</c:v>
                </c:pt>
                <c:pt idx="3">
                  <c:v>-1.8779812702401033E-2</c:v>
                </c:pt>
                <c:pt idx="4">
                  <c:v>-3.5559613746384611E-2</c:v>
                </c:pt>
                <c:pt idx="5">
                  <c:v>-5.3626775834893614E-2</c:v>
                </c:pt>
                <c:pt idx="6">
                  <c:v>-7.1414599249973398E-2</c:v>
                </c:pt>
                <c:pt idx="7">
                  <c:v>-8.7662279038694169E-2</c:v>
                </c:pt>
                <c:pt idx="8">
                  <c:v>-9.1104602068819873E-2</c:v>
                </c:pt>
                <c:pt idx="9">
                  <c:v>-0.10239232366048745</c:v>
                </c:pt>
                <c:pt idx="10">
                  <c:v>-0.13016406963862626</c:v>
                </c:pt>
                <c:pt idx="11">
                  <c:v>-0.11468811006786284</c:v>
                </c:pt>
                <c:pt idx="12">
                  <c:v>-0.11749078575703797</c:v>
                </c:pt>
                <c:pt idx="13">
                  <c:v>-0.12977725953072206</c:v>
                </c:pt>
              </c:numCache>
            </c:numRef>
          </c:val>
        </c:ser>
        <c:ser>
          <c:idx val="3"/>
          <c:order val="3"/>
          <c:tx>
            <c:strRef>
              <c:f>'2.11'!$S$26</c:f>
              <c:strCache>
                <c:ptCount val="1"/>
                <c:pt idx="0">
                  <c:v>1993</c:v>
                </c:pt>
              </c:strCache>
            </c:strRef>
          </c:tx>
          <c:spPr>
            <a:ln>
              <a:solidFill>
                <a:srgbClr val="A7C466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'2.11'!$S$27:$S$40</c:f>
              <c:numCache>
                <c:formatCode>0.0%</c:formatCode>
                <c:ptCount val="14"/>
                <c:pt idx="0">
                  <c:v>0.10852408350235243</c:v>
                </c:pt>
                <c:pt idx="1">
                  <c:v>7.2296729626287526E-2</c:v>
                </c:pt>
                <c:pt idx="2">
                  <c:v>1.9285904980789637E-2</c:v>
                </c:pt>
                <c:pt idx="3">
                  <c:v>3.1715302491102104E-3</c:v>
                </c:pt>
                <c:pt idx="4">
                  <c:v>-1.9337957339569334E-2</c:v>
                </c:pt>
                <c:pt idx="5">
                  <c:v>-4.0393575459412578E-2</c:v>
                </c:pt>
                <c:pt idx="6">
                  <c:v>-5.562257231778811E-2</c:v>
                </c:pt>
                <c:pt idx="7">
                  <c:v>-7.0247933884297509E-2</c:v>
                </c:pt>
                <c:pt idx="8">
                  <c:v>-7.4779323372831885E-2</c:v>
                </c:pt>
                <c:pt idx="9">
                  <c:v>-8.5255663045979979E-2</c:v>
                </c:pt>
                <c:pt idx="10">
                  <c:v>-0.11199941561287596</c:v>
                </c:pt>
                <c:pt idx="11">
                  <c:v>-9.6721416362755552E-2</c:v>
                </c:pt>
                <c:pt idx="12">
                  <c:v>-0.10586390083480901</c:v>
                </c:pt>
                <c:pt idx="13">
                  <c:v>-0.1201407829068728</c:v>
                </c:pt>
              </c:numCache>
            </c:numRef>
          </c:val>
        </c:ser>
        <c:ser>
          <c:idx val="4"/>
          <c:order val="4"/>
          <c:tx>
            <c:strRef>
              <c:f>'2.11'!$T$26</c:f>
              <c:strCache>
                <c:ptCount val="1"/>
                <c:pt idx="0">
                  <c:v>1994</c:v>
                </c:pt>
              </c:strCache>
            </c:strRef>
          </c:tx>
          <c:spPr>
            <a:ln>
              <a:solidFill>
                <a:srgbClr val="98B85C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'2.11'!$T$27:$T$40</c:f>
              <c:numCache>
                <c:formatCode>0.0%</c:formatCode>
                <c:ptCount val="14"/>
                <c:pt idx="0">
                  <c:v>0.21513772839290146</c:v>
                </c:pt>
                <c:pt idx="1">
                  <c:v>9.6747289407839832E-2</c:v>
                </c:pt>
                <c:pt idx="2">
                  <c:v>9.6266104986733048E-2</c:v>
                </c:pt>
                <c:pt idx="3">
                  <c:v>3.3151845733876861E-2</c:v>
                </c:pt>
                <c:pt idx="4">
                  <c:v>1.06171265167323E-2</c:v>
                </c:pt>
                <c:pt idx="5">
                  <c:v>-2.0313351368402954E-2</c:v>
                </c:pt>
                <c:pt idx="6">
                  <c:v>-3.8483305036785542E-2</c:v>
                </c:pt>
                <c:pt idx="7">
                  <c:v>-5.0927523289561849E-2</c:v>
                </c:pt>
                <c:pt idx="8">
                  <c:v>-5.7306452388971807E-2</c:v>
                </c:pt>
                <c:pt idx="9">
                  <c:v>-6.7754412231749939E-2</c:v>
                </c:pt>
                <c:pt idx="10">
                  <c:v>-9.2674944184546915E-2</c:v>
                </c:pt>
                <c:pt idx="11">
                  <c:v>-8.2308058492628122E-2</c:v>
                </c:pt>
                <c:pt idx="12">
                  <c:v>-9.2883079688173553E-2</c:v>
                </c:pt>
                <c:pt idx="13">
                  <c:v>-0.11114064337376572</c:v>
                </c:pt>
              </c:numCache>
            </c:numRef>
          </c:val>
        </c:ser>
        <c:ser>
          <c:idx val="5"/>
          <c:order val="5"/>
          <c:tx>
            <c:strRef>
              <c:f>'2.11'!$U$26</c:f>
              <c:strCache>
                <c:ptCount val="1"/>
                <c:pt idx="0">
                  <c:v>1995</c:v>
                </c:pt>
              </c:strCache>
            </c:strRef>
          </c:tx>
          <c:spPr>
            <a:ln>
              <a:solidFill>
                <a:srgbClr val="89AC52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'2.11'!$U$27:$U$40</c:f>
              <c:numCache>
                <c:formatCode>0.0%</c:formatCode>
                <c:ptCount val="14"/>
                <c:pt idx="0">
                  <c:v>0.15153642097005604</c:v>
                </c:pt>
                <c:pt idx="1">
                  <c:v>0.28353740520965931</c:v>
                </c:pt>
                <c:pt idx="2">
                  <c:v>0.16713689121052555</c:v>
                </c:pt>
                <c:pt idx="3">
                  <c:v>0.16989475069857063</c:v>
                </c:pt>
                <c:pt idx="4">
                  <c:v>6.0847683880503878E-2</c:v>
                </c:pt>
                <c:pt idx="5">
                  <c:v>1.2607391836773951E-2</c:v>
                </c:pt>
                <c:pt idx="6">
                  <c:v>-1.9111282512747962E-2</c:v>
                </c:pt>
                <c:pt idx="7">
                  <c:v>-3.6045219130274364E-2</c:v>
                </c:pt>
                <c:pt idx="8">
                  <c:v>-4.1562391423665468E-2</c:v>
                </c:pt>
                <c:pt idx="9">
                  <c:v>-5.1592159252701775E-2</c:v>
                </c:pt>
                <c:pt idx="10">
                  <c:v>-7.3759548856353052E-2</c:v>
                </c:pt>
                <c:pt idx="11">
                  <c:v>-6.611085859189969E-2</c:v>
                </c:pt>
                <c:pt idx="12">
                  <c:v>-7.8475824527697746E-2</c:v>
                </c:pt>
                <c:pt idx="13">
                  <c:v>-9.950936787679987E-2</c:v>
                </c:pt>
              </c:numCache>
            </c:numRef>
          </c:val>
        </c:ser>
        <c:ser>
          <c:idx val="6"/>
          <c:order val="6"/>
          <c:tx>
            <c:strRef>
              <c:f>'2.11'!$V$26</c:f>
              <c:strCache>
                <c:ptCount val="1"/>
                <c:pt idx="0">
                  <c:v>1996</c:v>
                </c:pt>
              </c:strCache>
            </c:strRef>
          </c:tx>
          <c:spPr>
            <a:ln>
              <a:solidFill>
                <a:srgbClr val="7AA048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'2.11'!$V$27:$V$40</c:f>
              <c:numCache>
                <c:formatCode>0.0%</c:formatCode>
                <c:ptCount val="14"/>
                <c:pt idx="0">
                  <c:v>0.15977625168501164</c:v>
                </c:pt>
                <c:pt idx="1">
                  <c:v>0.21419288708289863</c:v>
                </c:pt>
                <c:pt idx="2">
                  <c:v>0.37608351548956054</c:v>
                </c:pt>
                <c:pt idx="3">
                  <c:v>0.17592090488319223</c:v>
                </c:pt>
                <c:pt idx="4">
                  <c:v>0.19349549566335322</c:v>
                </c:pt>
                <c:pt idx="5">
                  <c:v>5.2891633036975749E-2</c:v>
                </c:pt>
                <c:pt idx="6">
                  <c:v>2.4053466976061477E-2</c:v>
                </c:pt>
                <c:pt idx="7">
                  <c:v>-1.5941331267668835E-2</c:v>
                </c:pt>
                <c:pt idx="8">
                  <c:v>-2.9301954321909518E-2</c:v>
                </c:pt>
                <c:pt idx="9">
                  <c:v>-3.8667187079611809E-2</c:v>
                </c:pt>
                <c:pt idx="10">
                  <c:v>-5.5363062647572403E-2</c:v>
                </c:pt>
                <c:pt idx="11">
                  <c:v>-5.1468010882809501E-2</c:v>
                </c:pt>
                <c:pt idx="12">
                  <c:v>-6.2509348466851411E-2</c:v>
                </c:pt>
                <c:pt idx="13">
                  <c:v>-8.1064847185137512E-2</c:v>
                </c:pt>
              </c:numCache>
            </c:numRef>
          </c:val>
        </c:ser>
        <c:ser>
          <c:idx val="7"/>
          <c:order val="7"/>
          <c:tx>
            <c:strRef>
              <c:f>'2.11'!$W$26</c:f>
              <c:strCache>
                <c:ptCount val="1"/>
                <c:pt idx="0">
                  <c:v>1997</c:v>
                </c:pt>
              </c:strCache>
            </c:strRef>
          </c:tx>
          <c:spPr>
            <a:ln>
              <a:solidFill>
                <a:srgbClr val="6B943D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'2.11'!$W$27:$W$40</c:f>
              <c:numCache>
                <c:formatCode>0.0%</c:formatCode>
                <c:ptCount val="14"/>
                <c:pt idx="0">
                  <c:v>5.8741868951293075E-2</c:v>
                </c:pt>
                <c:pt idx="1">
                  <c:v>0.26165411655989712</c:v>
                </c:pt>
                <c:pt idx="2">
                  <c:v>0.20847850186079664</c:v>
                </c:pt>
                <c:pt idx="3">
                  <c:v>0.28558909046234482</c:v>
                </c:pt>
                <c:pt idx="4">
                  <c:v>0.15111108279605512</c:v>
                </c:pt>
                <c:pt idx="5">
                  <c:v>0.16500168803927329</c:v>
                </c:pt>
                <c:pt idx="6">
                  <c:v>6.0880016722407948E-2</c:v>
                </c:pt>
                <c:pt idx="7">
                  <c:v>4.4332791488099765E-4</c:v>
                </c:pt>
                <c:pt idx="8">
                  <c:v>-2.1655252674455006E-2</c:v>
                </c:pt>
                <c:pt idx="9">
                  <c:v>-3.0598612814084158E-2</c:v>
                </c:pt>
                <c:pt idx="10">
                  <c:v>-4.5841120613165698E-2</c:v>
                </c:pt>
                <c:pt idx="11">
                  <c:v>-4.2750938561910479E-2</c:v>
                </c:pt>
                <c:pt idx="12">
                  <c:v>-5.2783059815633915E-2</c:v>
                </c:pt>
                <c:pt idx="13">
                  <c:v>-7.3693627838723907E-2</c:v>
                </c:pt>
              </c:numCache>
            </c:numRef>
          </c:val>
        </c:ser>
        <c:ser>
          <c:idx val="8"/>
          <c:order val="8"/>
          <c:tx>
            <c:strRef>
              <c:f>'2.11'!$X$26</c:f>
              <c:strCache>
                <c:ptCount val="1"/>
                <c:pt idx="0">
                  <c:v>1998</c:v>
                </c:pt>
              </c:strCache>
            </c:strRef>
          </c:tx>
          <c:spPr>
            <a:ln>
              <a:solidFill>
                <a:srgbClr val="4E7D29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'2.11'!$X$27:$X$40</c:f>
              <c:numCache>
                <c:formatCode>0.0%</c:formatCode>
                <c:ptCount val="14"/>
                <c:pt idx="0">
                  <c:v>4.27757812024121E-2</c:v>
                </c:pt>
                <c:pt idx="1">
                  <c:v>8.0596404632212293E-2</c:v>
                </c:pt>
                <c:pt idx="2">
                  <c:v>0.21295745715984649</c:v>
                </c:pt>
                <c:pt idx="3">
                  <c:v>0.15015486774962672</c:v>
                </c:pt>
                <c:pt idx="4">
                  <c:v>0.22767385765903647</c:v>
                </c:pt>
                <c:pt idx="5">
                  <c:v>0.13103034702605454</c:v>
                </c:pt>
                <c:pt idx="6">
                  <c:v>0.17625226733640287</c:v>
                </c:pt>
                <c:pt idx="7">
                  <c:v>4.7234941045289469E-2</c:v>
                </c:pt>
                <c:pt idx="8">
                  <c:v>-8.614244936794857E-3</c:v>
                </c:pt>
                <c:pt idx="9">
                  <c:v>-2.2856718481322202E-2</c:v>
                </c:pt>
                <c:pt idx="10">
                  <c:v>-3.4598879833495078E-2</c:v>
                </c:pt>
                <c:pt idx="11">
                  <c:v>-3.2459667651761004E-2</c:v>
                </c:pt>
                <c:pt idx="12">
                  <c:v>-4.2511641880727091E-2</c:v>
                </c:pt>
                <c:pt idx="13">
                  <c:v>-6.2343112645120824E-2</c:v>
                </c:pt>
              </c:numCache>
            </c:numRef>
          </c:val>
        </c:ser>
        <c:ser>
          <c:idx val="9"/>
          <c:order val="9"/>
          <c:tx>
            <c:strRef>
              <c:f>'2.11'!$Y$26</c:f>
              <c:strCache>
                <c:ptCount val="1"/>
                <c:pt idx="0">
                  <c:v>1999</c:v>
                </c:pt>
              </c:strCache>
            </c:strRef>
          </c:tx>
          <c:spPr>
            <a:ln>
              <a:solidFill>
                <a:srgbClr val="4E7D29"/>
              </a:solidFill>
            </a:ln>
          </c:spPr>
          <c:marker>
            <c:symbol val="none"/>
          </c:marker>
          <c:cat>
            <c:numRef>
              <c:f>'2.11'!$O$27:$O$39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'2.11'!$Y$27:$Y$40</c:f>
              <c:numCache>
                <c:formatCode>0.0%</c:formatCode>
                <c:ptCount val="14"/>
                <c:pt idx="0">
                  <c:v>7.6018461626394807E-3</c:v>
                </c:pt>
                <c:pt idx="1">
                  <c:v>6.1206835425086759E-2</c:v>
                </c:pt>
                <c:pt idx="2">
                  <c:v>8.0782028838315645E-2</c:v>
                </c:pt>
                <c:pt idx="3">
                  <c:v>0.15610317028537524</c:v>
                </c:pt>
                <c:pt idx="4">
                  <c:v>9.8009646955647511E-2</c:v>
                </c:pt>
                <c:pt idx="5">
                  <c:v>0.15116154483027322</c:v>
                </c:pt>
                <c:pt idx="6">
                  <c:v>0.11863704054694368</c:v>
                </c:pt>
                <c:pt idx="7">
                  <c:v>0.13904920388790143</c:v>
                </c:pt>
                <c:pt idx="8">
                  <c:v>2.2850426328791196E-2</c:v>
                </c:pt>
                <c:pt idx="9">
                  <c:v>-1.2724876484298431E-2</c:v>
                </c:pt>
                <c:pt idx="10">
                  <c:v>-2.313423511695345E-2</c:v>
                </c:pt>
                <c:pt idx="11">
                  <c:v>-2.5492928354571842E-2</c:v>
                </c:pt>
                <c:pt idx="12">
                  <c:v>-3.2984719958000563E-2</c:v>
                </c:pt>
                <c:pt idx="13">
                  <c:v>-5.174692297251926E-2</c:v>
                </c:pt>
              </c:numCache>
            </c:numRef>
          </c:val>
        </c:ser>
        <c:marker val="1"/>
        <c:axId val="113805184"/>
        <c:axId val="113819648"/>
      </c:lineChart>
      <c:catAx>
        <c:axId val="113805184"/>
        <c:scaling>
          <c:orientation val="minMax"/>
        </c:scaling>
        <c:axPos val="b"/>
        <c:majorGridlines>
          <c:spPr>
            <a:ln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7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700" b="0">
                    <a:latin typeface="Arial" pitchFamily="34" charset="0"/>
                    <a:cs typeface="Arial" pitchFamily="34" charset="0"/>
                  </a:rPr>
                  <a:t>Fleet year</a:t>
                </a:r>
              </a:p>
            </c:rich>
          </c:tx>
        </c:title>
        <c:numFmt formatCode="General" sourceLinked="1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19648"/>
        <c:crosses val="autoZero"/>
        <c:auto val="1"/>
        <c:lblAlgn val="ctr"/>
        <c:lblOffset val="100"/>
        <c:tickLblSkip val="2"/>
      </c:catAx>
      <c:valAx>
        <c:axId val="113819648"/>
        <c:scaling>
          <c:orientation val="minMax"/>
          <c:max val="0.4"/>
          <c:min val="-0.15000000000000024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0518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1803713527851463"/>
          <c:y val="0.17640536083432054"/>
          <c:w val="0.16079617368783808"/>
          <c:h val="0.78444893503356339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2.13 : Light diesel fleet age structure, Dec 2014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Not published</a:t>
            </a:r>
          </a:p>
        </c:rich>
      </c:tx>
      <c:layout>
        <c:manualLayout>
          <c:xMode val="edge"/>
          <c:yMode val="edge"/>
          <c:x val="0.16299639293670523"/>
          <c:y val="3.24187885605208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13943217067909"/>
          <c:y val="0.16430787060708318"/>
          <c:w val="0.66545663833610424"/>
          <c:h val="0.64630637079455988"/>
        </c:manualLayout>
      </c:layout>
      <c:barChart>
        <c:barDir val="col"/>
        <c:grouping val="stacked"/>
        <c:ser>
          <c:idx val="1"/>
          <c:order val="0"/>
          <c:spPr>
            <a:solidFill>
              <a:schemeClr val="accent3"/>
            </a:solidFill>
            <a:ln w="25400">
              <a:noFill/>
            </a:ln>
          </c:spPr>
          <c:cat>
            <c:strRef>
              <c:f>'2.13'!$A$4:$A$38</c:f>
              <c:strCache>
                <c:ptCount val="35"/>
                <c:pt idx="0">
                  <c:v>&lt;=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strCache>
            </c:strRef>
          </c:cat>
          <c:val>
            <c:numRef>
              <c:f>'2.13'!$B$4:$B$38</c:f>
              <c:numCache>
                <c:formatCode>General</c:formatCode>
                <c:ptCount val="35"/>
                <c:pt idx="0">
                  <c:v>2256</c:v>
                </c:pt>
                <c:pt idx="1">
                  <c:v>403</c:v>
                </c:pt>
                <c:pt idx="2">
                  <c:v>578</c:v>
                </c:pt>
                <c:pt idx="3">
                  <c:v>720</c:v>
                </c:pt>
                <c:pt idx="4">
                  <c:v>1196</c:v>
                </c:pt>
                <c:pt idx="5">
                  <c:v>1689</c:v>
                </c:pt>
                <c:pt idx="6">
                  <c:v>2044</c:v>
                </c:pt>
                <c:pt idx="7">
                  <c:v>2703</c:v>
                </c:pt>
                <c:pt idx="8">
                  <c:v>4671</c:v>
                </c:pt>
                <c:pt idx="9">
                  <c:v>6586</c:v>
                </c:pt>
                <c:pt idx="10">
                  <c:v>9940</c:v>
                </c:pt>
                <c:pt idx="11">
                  <c:v>12165</c:v>
                </c:pt>
                <c:pt idx="12">
                  <c:v>15054</c:v>
                </c:pt>
                <c:pt idx="13">
                  <c:v>15814</c:v>
                </c:pt>
                <c:pt idx="14">
                  <c:v>21475</c:v>
                </c:pt>
                <c:pt idx="15">
                  <c:v>23441</c:v>
                </c:pt>
                <c:pt idx="16">
                  <c:v>33753</c:v>
                </c:pt>
                <c:pt idx="17">
                  <c:v>24389</c:v>
                </c:pt>
                <c:pt idx="18">
                  <c:v>15899</c:v>
                </c:pt>
                <c:pt idx="19">
                  <c:v>14761</c:v>
                </c:pt>
                <c:pt idx="20">
                  <c:v>14613</c:v>
                </c:pt>
                <c:pt idx="21">
                  <c:v>13753</c:v>
                </c:pt>
                <c:pt idx="22">
                  <c:v>13933</c:v>
                </c:pt>
                <c:pt idx="23">
                  <c:v>14210</c:v>
                </c:pt>
                <c:pt idx="24">
                  <c:v>16683</c:v>
                </c:pt>
                <c:pt idx="25">
                  <c:v>19742</c:v>
                </c:pt>
                <c:pt idx="26">
                  <c:v>21911</c:v>
                </c:pt>
                <c:pt idx="27">
                  <c:v>26629</c:v>
                </c:pt>
                <c:pt idx="28">
                  <c:v>28663</c:v>
                </c:pt>
                <c:pt idx="29">
                  <c:v>21346</c:v>
                </c:pt>
                <c:pt idx="30">
                  <c:v>24779</c:v>
                </c:pt>
                <c:pt idx="31">
                  <c:v>27626</c:v>
                </c:pt>
                <c:pt idx="32">
                  <c:v>33547</c:v>
                </c:pt>
                <c:pt idx="33">
                  <c:v>40396</c:v>
                </c:pt>
                <c:pt idx="34">
                  <c:v>44325</c:v>
                </c:pt>
              </c:numCache>
            </c:numRef>
          </c:val>
        </c:ser>
        <c:overlap val="100"/>
        <c:axId val="113711360"/>
        <c:axId val="113760512"/>
      </c:barChart>
      <c:catAx>
        <c:axId val="113711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3851192513979237"/>
              <c:y val="0.9052370726386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60512"/>
        <c:crosses val="autoZero"/>
        <c:auto val="1"/>
        <c:lblAlgn val="ctr"/>
        <c:lblOffset val="100"/>
        <c:tickLblSkip val="5"/>
        <c:tickMarkSkip val="1"/>
        <c:noMultiLvlLbl val="1"/>
      </c:catAx>
      <c:valAx>
        <c:axId val="11376051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Vehicles</a:t>
                </a:r>
              </a:p>
            </c:rich>
          </c:tx>
          <c:layout>
            <c:manualLayout>
              <c:xMode val="edge"/>
              <c:yMode val="edge"/>
              <c:x val="2.4271814794417243E-2"/>
              <c:y val="0.406483621365511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1360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3.2a : Light passenger fleet travel in 2014</a:t>
            </a:r>
          </a:p>
        </c:rich>
      </c:tx>
      <c:layout>
        <c:manualLayout>
          <c:xMode val="edge"/>
          <c:yMode val="edge"/>
          <c:x val="0.16245452077111053"/>
          <c:y val="1.77687965995401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32579365079364"/>
          <c:y val="0.11566278668908472"/>
          <c:w val="0.84911964285714281"/>
          <c:h val="0.70751293572983187"/>
        </c:manualLayout>
      </c:layout>
      <c:barChart>
        <c:barDir val="col"/>
        <c:grouping val="stacked"/>
        <c:ser>
          <c:idx val="0"/>
          <c:order val="0"/>
          <c:tx>
            <c:strRef>
              <c:f>'3.1,3.2,3.4,8.3'!$B$3</c:f>
              <c:strCache>
                <c:ptCount val="1"/>
                <c:pt idx="0">
                  <c:v>NZ new light passenger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'3.1,3.2,3.4,8.3'!$B$7:$B$14</c:f>
              <c:numCache>
                <c:formatCode>0.00</c:formatCode>
                <c:ptCount val="8"/>
                <c:pt idx="0">
                  <c:v>261.679113777</c:v>
                </c:pt>
                <c:pt idx="1">
                  <c:v>78.250514933999995</c:v>
                </c:pt>
                <c:pt idx="2">
                  <c:v>273.88302447000001</c:v>
                </c:pt>
                <c:pt idx="3">
                  <c:v>943.25696302999995</c:v>
                </c:pt>
                <c:pt idx="4">
                  <c:v>1880.1653305</c:v>
                </c:pt>
                <c:pt idx="5">
                  <c:v>3223.4680991999999</c:v>
                </c:pt>
                <c:pt idx="6">
                  <c:v>4423.7689308999998</c:v>
                </c:pt>
                <c:pt idx="7">
                  <c:v>4977.3472491000002</c:v>
                </c:pt>
              </c:numCache>
            </c:numRef>
          </c:val>
        </c:ser>
        <c:ser>
          <c:idx val="1"/>
          <c:order val="1"/>
          <c:tx>
            <c:strRef>
              <c:f>'3.1,3.2,3.4,8.3'!$C$3</c:f>
              <c:strCache>
                <c:ptCount val="1"/>
                <c:pt idx="0">
                  <c:v>Used import light passenger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'3.1,3.2,3.4,8.3'!$C$7:$C$14</c:f>
              <c:numCache>
                <c:formatCode>0.00</c:formatCode>
                <c:ptCount val="8"/>
                <c:pt idx="0">
                  <c:v>49.420780345600001</c:v>
                </c:pt>
                <c:pt idx="1">
                  <c:v>30.057474436</c:v>
                </c:pt>
                <c:pt idx="2">
                  <c:v>227.54060369999999</c:v>
                </c:pt>
                <c:pt idx="3">
                  <c:v>1969.1024316</c:v>
                </c:pt>
                <c:pt idx="4">
                  <c:v>5804.8239893</c:v>
                </c:pt>
                <c:pt idx="5">
                  <c:v>4661.4593093000003</c:v>
                </c:pt>
                <c:pt idx="6">
                  <c:v>2583.6010494000002</c:v>
                </c:pt>
                <c:pt idx="7">
                  <c:v>147.45899075</c:v>
                </c:pt>
              </c:numCache>
            </c:numRef>
          </c:val>
        </c:ser>
        <c:overlap val="100"/>
        <c:axId val="114062848"/>
        <c:axId val="114064768"/>
      </c:barChart>
      <c:catAx>
        <c:axId val="11406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0999825950138186"/>
              <c:y val="0.934791071470048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64768"/>
        <c:crosses val="autoZero"/>
        <c:auto val="1"/>
        <c:lblAlgn val="ctr"/>
        <c:lblOffset val="100"/>
        <c:tickLblSkip val="1"/>
        <c:tickMarkSkip val="1"/>
      </c:catAx>
      <c:valAx>
        <c:axId val="11406476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vehicle km</a:t>
                </a:r>
              </a:p>
            </c:rich>
          </c:tx>
          <c:layout>
            <c:manualLayout>
              <c:xMode val="edge"/>
              <c:yMode val="edge"/>
              <c:x val="5.0145853784192077E-3"/>
              <c:y val="0.2633995308108610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62848"/>
        <c:crosses val="autoZero"/>
        <c:crossBetween val="between"/>
        <c:majorUnit val="3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537124835522885"/>
          <c:y val="0.13012054909065565"/>
          <c:w val="0.36582941721144285"/>
          <c:h val="0.1541332775880891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3.2c : Light commercial fleet travel in 2014</a:t>
            </a:r>
          </a:p>
        </c:rich>
      </c:tx>
      <c:layout>
        <c:manualLayout>
          <c:xMode val="edge"/>
          <c:yMode val="edge"/>
          <c:x val="0.13332804221753447"/>
          <c:y val="3.50290996234166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9761904761887"/>
          <c:y val="0.10344840027565073"/>
          <c:w val="0.85502123015875608"/>
          <c:h val="0.71719262295081965"/>
        </c:manualLayout>
      </c:layout>
      <c:barChart>
        <c:barDir val="col"/>
        <c:grouping val="stacked"/>
        <c:ser>
          <c:idx val="0"/>
          <c:order val="0"/>
          <c:tx>
            <c:strRef>
              <c:f>'3.1,3.2,3.4,8.3'!$D$3</c:f>
              <c:strCache>
                <c:ptCount val="1"/>
                <c:pt idx="0">
                  <c:v>NZ new light commercial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'3.1,3.2,3.4,8.3'!$D$7:$D$14</c:f>
              <c:numCache>
                <c:formatCode>0.00</c:formatCode>
                <c:ptCount val="8"/>
                <c:pt idx="0">
                  <c:v>53.529822073000005</c:v>
                </c:pt>
                <c:pt idx="1">
                  <c:v>44.512072238999998</c:v>
                </c:pt>
                <c:pt idx="2">
                  <c:v>92.605713405000003</c:v>
                </c:pt>
                <c:pt idx="3">
                  <c:v>282.72437996999997</c:v>
                </c:pt>
                <c:pt idx="4">
                  <c:v>416.99902687999997</c:v>
                </c:pt>
                <c:pt idx="5">
                  <c:v>964.52224582999997</c:v>
                </c:pt>
                <c:pt idx="6">
                  <c:v>1661.8035629000001</c:v>
                </c:pt>
                <c:pt idx="7">
                  <c:v>2121.6566564</c:v>
                </c:pt>
              </c:numCache>
            </c:numRef>
          </c:val>
        </c:ser>
        <c:ser>
          <c:idx val="1"/>
          <c:order val="1"/>
          <c:tx>
            <c:strRef>
              <c:f>'3.1,3.2,3.4,8.3'!$E$3</c:f>
              <c:strCache>
                <c:ptCount val="1"/>
                <c:pt idx="0">
                  <c:v>Used import light commercial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'3.1,3.2,3.4,8.3'!$E$7:$E$14</c:f>
              <c:numCache>
                <c:formatCode>0.00</c:formatCode>
                <c:ptCount val="8"/>
                <c:pt idx="0">
                  <c:v>9.0612914436000001</c:v>
                </c:pt>
                <c:pt idx="1">
                  <c:v>10.459851777000001</c:v>
                </c:pt>
                <c:pt idx="2">
                  <c:v>80.920368167000007</c:v>
                </c:pt>
                <c:pt idx="3">
                  <c:v>189.01748189</c:v>
                </c:pt>
                <c:pt idx="4">
                  <c:v>302.30080187999999</c:v>
                </c:pt>
                <c:pt idx="5">
                  <c:v>201.93403215000001</c:v>
                </c:pt>
                <c:pt idx="6">
                  <c:v>223.05464689999999</c:v>
                </c:pt>
                <c:pt idx="7">
                  <c:v>27.626170879</c:v>
                </c:pt>
              </c:numCache>
            </c:numRef>
          </c:val>
        </c:ser>
        <c:overlap val="100"/>
        <c:axId val="113967488"/>
        <c:axId val="113969408"/>
      </c:barChart>
      <c:catAx>
        <c:axId val="113967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39226912285831644"/>
              <c:y val="0.934355814218875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69408"/>
        <c:crosses val="autoZero"/>
        <c:auto val="1"/>
        <c:lblAlgn val="ctr"/>
        <c:lblOffset val="100"/>
        <c:tickLblSkip val="1"/>
        <c:tickMarkSkip val="1"/>
      </c:catAx>
      <c:valAx>
        <c:axId val="1139694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vehicle km</a:t>
                </a:r>
              </a:p>
            </c:rich>
          </c:tx>
          <c:layout>
            <c:manualLayout>
              <c:xMode val="edge"/>
              <c:yMode val="edge"/>
              <c:x val="3.1056064941484439E-3"/>
              <c:y val="0.2666502339381490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6748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46533274852582"/>
          <c:y val="0.13054250827342234"/>
          <c:w val="0.37591539784317413"/>
          <c:h val="0.100985050781695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3.1 : Fleet travel in 2014 </a:t>
            </a:r>
          </a:p>
        </c:rich>
      </c:tx>
      <c:layout>
        <c:manualLayout>
          <c:xMode val="edge"/>
          <c:yMode val="edge"/>
          <c:x val="0.31601356196523189"/>
          <c:y val="3.1249854830093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25305555555556"/>
          <c:y val="0.12289171085715229"/>
          <c:w val="0.85524916666666662"/>
          <c:h val="0.68852500000000005"/>
        </c:manualLayout>
      </c:layout>
      <c:barChart>
        <c:barDir val="col"/>
        <c:grouping val="stacked"/>
        <c:ser>
          <c:idx val="0"/>
          <c:order val="0"/>
          <c:tx>
            <c:strRef>
              <c:f>'3.1,3.2,3.4,8.3'!$B$18</c:f>
              <c:strCache>
                <c:ptCount val="1"/>
                <c:pt idx="0">
                  <c:v>Light fleet NZ new 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'3.1,3.2,3.4,8.3'!$B$22:$B$29</c:f>
              <c:numCache>
                <c:formatCode>0.00</c:formatCode>
                <c:ptCount val="8"/>
                <c:pt idx="0">
                  <c:v>315.20893584999999</c:v>
                </c:pt>
                <c:pt idx="1">
                  <c:v>122.76258717299999</c:v>
                </c:pt>
                <c:pt idx="2">
                  <c:v>366.48873787500003</c:v>
                </c:pt>
                <c:pt idx="3">
                  <c:v>1225.9813429999999</c:v>
                </c:pt>
                <c:pt idx="4">
                  <c:v>2297.1643573800002</c:v>
                </c:pt>
                <c:pt idx="5">
                  <c:v>4187.9903450299998</c:v>
                </c:pt>
                <c:pt idx="6">
                  <c:v>6085.5724938000003</c:v>
                </c:pt>
                <c:pt idx="7">
                  <c:v>7099.0039054999997</c:v>
                </c:pt>
              </c:numCache>
            </c:numRef>
          </c:val>
        </c:ser>
        <c:ser>
          <c:idx val="4"/>
          <c:order val="1"/>
          <c:tx>
            <c:strRef>
              <c:f>'3.1,3.2,3.4,8.3'!$C$18</c:f>
              <c:strCache>
                <c:ptCount val="1"/>
                <c:pt idx="0">
                  <c:v>Light fleet used import</c:v>
                </c:pt>
              </c:strCache>
            </c:strRef>
          </c:tx>
          <c:spPr>
            <a:solidFill>
              <a:srgbClr val="202222"/>
            </a:solidFill>
            <a:ln w="25400">
              <a:noFill/>
            </a:ln>
          </c:spPr>
          <c:val>
            <c:numRef>
              <c:f>'3.1,3.2,3.4,8.3'!$C$22:$C$29</c:f>
              <c:numCache>
                <c:formatCode>0.00</c:formatCode>
                <c:ptCount val="8"/>
                <c:pt idx="0">
                  <c:v>58.482071789199999</c:v>
                </c:pt>
                <c:pt idx="1">
                  <c:v>40.517326213000004</c:v>
                </c:pt>
                <c:pt idx="2">
                  <c:v>308.46097186700001</c:v>
                </c:pt>
                <c:pt idx="3">
                  <c:v>2158.1199134899998</c:v>
                </c:pt>
                <c:pt idx="4">
                  <c:v>6107.1247911800001</c:v>
                </c:pt>
                <c:pt idx="5">
                  <c:v>4863.3933414500007</c:v>
                </c:pt>
                <c:pt idx="6">
                  <c:v>2806.6556963000003</c:v>
                </c:pt>
                <c:pt idx="7">
                  <c:v>175.085161629</c:v>
                </c:pt>
              </c:numCache>
            </c:numRef>
          </c:val>
        </c:ser>
        <c:ser>
          <c:idx val="1"/>
          <c:order val="2"/>
          <c:tx>
            <c:strRef>
              <c:f>'3.1,3.2,3.4,8.3'!$D$18</c:f>
              <c:strCache>
                <c:ptCount val="1"/>
                <c:pt idx="0">
                  <c:v>Trucks</c:v>
                </c:pt>
              </c:strCache>
            </c:strRef>
          </c:tx>
          <c:spPr>
            <a:solidFill>
              <a:srgbClr val="E47C23">
                <a:alpha val="61000"/>
              </a:srgbClr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'3.1,3.2,3.4,8.3'!$D$22:$D$29</c:f>
              <c:numCache>
                <c:formatCode>0.00</c:formatCode>
                <c:ptCount val="8"/>
                <c:pt idx="0">
                  <c:v>19.662806513900001</c:v>
                </c:pt>
                <c:pt idx="1">
                  <c:v>23.331508512799999</c:v>
                </c:pt>
                <c:pt idx="2">
                  <c:v>82.163726682000004</c:v>
                </c:pt>
                <c:pt idx="3">
                  <c:v>218.61791778600002</c:v>
                </c:pt>
                <c:pt idx="4">
                  <c:v>353.44897550000002</c:v>
                </c:pt>
                <c:pt idx="5">
                  <c:v>482.93233431299996</c:v>
                </c:pt>
                <c:pt idx="6">
                  <c:v>712.58829711800001</c:v>
                </c:pt>
                <c:pt idx="7">
                  <c:v>800.89294121410001</c:v>
                </c:pt>
              </c:numCache>
            </c:numRef>
          </c:val>
        </c:ser>
        <c:ser>
          <c:idx val="2"/>
          <c:order val="3"/>
          <c:tx>
            <c:strRef>
              <c:f>'3.1,3.2,3.4,8.3'!$E$18</c:f>
              <c:strCache>
                <c:ptCount val="1"/>
                <c:pt idx="0">
                  <c:v>Buses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'3.1,3.2,3.4,8.3'!$E$22:$E$29</c:f>
              <c:numCache>
                <c:formatCode>0.00</c:formatCode>
                <c:ptCount val="8"/>
                <c:pt idx="0">
                  <c:v>5.0834058318000004</c:v>
                </c:pt>
                <c:pt idx="1">
                  <c:v>4.3476672125000002</c:v>
                </c:pt>
                <c:pt idx="2">
                  <c:v>16.598226672500001</c:v>
                </c:pt>
                <c:pt idx="3">
                  <c:v>25.699609125599999</c:v>
                </c:pt>
                <c:pt idx="4">
                  <c:v>26.873766625000002</c:v>
                </c:pt>
                <c:pt idx="5">
                  <c:v>42.790325240900003</c:v>
                </c:pt>
                <c:pt idx="6">
                  <c:v>68.467584537999997</c:v>
                </c:pt>
                <c:pt idx="7">
                  <c:v>73.360795494199991</c:v>
                </c:pt>
              </c:numCache>
            </c:numRef>
          </c:val>
        </c:ser>
        <c:ser>
          <c:idx val="3"/>
          <c:order val="4"/>
          <c:tx>
            <c:strRef>
              <c:f>'3.1,3.2,3.4,8.3'!$F$18</c:f>
              <c:strCache>
                <c:ptCount val="1"/>
                <c:pt idx="0">
                  <c:v>Motorcycles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'3.1,3.2,3.4,8.3'!$F$22:$F$29</c:f>
              <c:numCache>
                <c:formatCode>0.00</c:formatCode>
                <c:ptCount val="8"/>
                <c:pt idx="0">
                  <c:v>27.496150803399999</c:v>
                </c:pt>
                <c:pt idx="1">
                  <c:v>11.222578883000001</c:v>
                </c:pt>
                <c:pt idx="2">
                  <c:v>25.799730082</c:v>
                </c:pt>
                <c:pt idx="3">
                  <c:v>22.400567453000001</c:v>
                </c:pt>
                <c:pt idx="4">
                  <c:v>31.220366024</c:v>
                </c:pt>
                <c:pt idx="5">
                  <c:v>50.198965549</c:v>
                </c:pt>
                <c:pt idx="6">
                  <c:v>109.46659472</c:v>
                </c:pt>
                <c:pt idx="7">
                  <c:v>81.216456409000003</c:v>
                </c:pt>
              </c:numCache>
            </c:numRef>
          </c:val>
        </c:ser>
        <c:overlap val="100"/>
        <c:axId val="114017792"/>
        <c:axId val="114019712"/>
      </c:barChart>
      <c:catAx>
        <c:axId val="11401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38797385074876256"/>
              <c:y val="0.92869672264418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19712"/>
        <c:crosses val="autoZero"/>
        <c:auto val="1"/>
        <c:lblAlgn val="ctr"/>
        <c:lblOffset val="100"/>
        <c:tickLblSkip val="1"/>
        <c:tickMarkSkip val="1"/>
      </c:catAx>
      <c:valAx>
        <c:axId val="114019712"/>
        <c:scaling>
          <c:orientation val="minMax"/>
          <c:max val="1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vehicle km</a:t>
                </a:r>
              </a:p>
            </c:rich>
          </c:tx>
          <c:layout>
            <c:manualLayout>
              <c:xMode val="edge"/>
              <c:yMode val="edge"/>
              <c:x val="2.886164428385444E-3"/>
              <c:y val="0.257156063456669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17792"/>
        <c:crosses val="autoZero"/>
        <c:crossBetween val="between"/>
        <c:majorUnit val="2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401442525254637"/>
          <c:y val="0.13494018999837412"/>
          <c:w val="0.24162492950980596"/>
          <c:h val="0.26342229345225665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3.4b : Light petrol and diesel travel per vehicle in 2014</a:t>
            </a:r>
          </a:p>
        </c:rich>
      </c:tx>
      <c:layout>
        <c:manualLayout>
          <c:xMode val="edge"/>
          <c:yMode val="edge"/>
          <c:x val="0.16407081740777094"/>
          <c:y val="1.0451304206443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83762042305067"/>
          <c:y val="0.12686597983223491"/>
          <c:w val="0.82439155295916344"/>
          <c:h val="0.68852430555555555"/>
        </c:manualLayout>
      </c:layout>
      <c:barChart>
        <c:barDir val="col"/>
        <c:grouping val="clustered"/>
        <c:ser>
          <c:idx val="0"/>
          <c:order val="0"/>
          <c:tx>
            <c:strRef>
              <c:f>'3.1,3.2,3.4,8.3'!$P$18</c:f>
              <c:strCache>
                <c:ptCount val="1"/>
                <c:pt idx="0">
                  <c:v>Travel per light diesel vehicle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'3.1,3.2,3.4,8.3'!$P$22:$P$29</c:f>
              <c:numCache>
                <c:formatCode>0</c:formatCode>
                <c:ptCount val="8"/>
                <c:pt idx="0">
                  <c:v>4222.7334309020043</c:v>
                </c:pt>
                <c:pt idx="1">
                  <c:v>4844.3152650029706</c:v>
                </c:pt>
                <c:pt idx="2">
                  <c:v>5753.0697397732874</c:v>
                </c:pt>
                <c:pt idx="3">
                  <c:v>8095.638684485054</c:v>
                </c:pt>
                <c:pt idx="4">
                  <c:v>11238.259429088957</c:v>
                </c:pt>
                <c:pt idx="5">
                  <c:v>13610.682310636663</c:v>
                </c:pt>
                <c:pt idx="6">
                  <c:v>17861.047228724292</c:v>
                </c:pt>
                <c:pt idx="7">
                  <c:v>21221.316172652605</c:v>
                </c:pt>
              </c:numCache>
            </c:numRef>
          </c:val>
        </c:ser>
        <c:ser>
          <c:idx val="1"/>
          <c:order val="1"/>
          <c:tx>
            <c:strRef>
              <c:f>'3.1,3.2,3.4,8.3'!$O$18</c:f>
              <c:strCache>
                <c:ptCount val="1"/>
                <c:pt idx="0">
                  <c:v>Travel per light petrol vehicle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'3.1,3.2,3.4,8.3'!$O$22:$O$29</c:f>
              <c:numCache>
                <c:formatCode>0</c:formatCode>
                <c:ptCount val="8"/>
                <c:pt idx="0">
                  <c:v>3696.4257739417108</c:v>
                </c:pt>
                <c:pt idx="1">
                  <c:v>4965.8584597164418</c:v>
                </c:pt>
                <c:pt idx="2">
                  <c:v>5967.4621714902987</c:v>
                </c:pt>
                <c:pt idx="3">
                  <c:v>7858.2860090698341</c:v>
                </c:pt>
                <c:pt idx="4">
                  <c:v>9852.2874753476426</c:v>
                </c:pt>
                <c:pt idx="5">
                  <c:v>11321.555461628299</c:v>
                </c:pt>
                <c:pt idx="6">
                  <c:v>11594.158189111</c:v>
                </c:pt>
                <c:pt idx="7">
                  <c:v>14521.054358942183</c:v>
                </c:pt>
              </c:numCache>
            </c:numRef>
          </c:val>
        </c:ser>
        <c:axId val="114155904"/>
        <c:axId val="114157824"/>
      </c:barChart>
      <c:catAx>
        <c:axId val="11415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1585830948850233"/>
              <c:y val="0.934634520242491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7824"/>
        <c:crosses val="autoZero"/>
        <c:auto val="1"/>
        <c:lblAlgn val="ctr"/>
        <c:lblOffset val="100"/>
        <c:tickLblSkip val="1"/>
        <c:tickMarkSkip val="1"/>
      </c:catAx>
      <c:valAx>
        <c:axId val="114157824"/>
        <c:scaling>
          <c:orientation val="minMax"/>
          <c:max val="2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km per vehicle</a:t>
                </a:r>
              </a:p>
            </c:rich>
          </c:tx>
          <c:layout>
            <c:manualLayout>
              <c:xMode val="edge"/>
              <c:yMode val="edge"/>
              <c:x val="3.1053280143695573E-3"/>
              <c:y val="0.301745290688221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5904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796744571384812"/>
          <c:y val="0.15174134206675496"/>
          <c:w val="0.41722035408703884"/>
          <c:h val="0.137267553945137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3.2d : Truck travel in 2014</a:t>
            </a:r>
          </a:p>
        </c:rich>
      </c:tx>
      <c:layout>
        <c:manualLayout>
          <c:xMode val="edge"/>
          <c:yMode val="edge"/>
          <c:x val="0.27087421764587133"/>
          <c:y val="1.710031821243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97666666666666"/>
          <c:y val="0.12406962923293779"/>
          <c:w val="0.84855111111111114"/>
          <c:h val="0.67998657407407881"/>
        </c:manualLayout>
      </c:layout>
      <c:barChart>
        <c:barDir val="col"/>
        <c:grouping val="stacked"/>
        <c:ser>
          <c:idx val="0"/>
          <c:order val="0"/>
          <c:tx>
            <c:strRef>
              <c:f>'3.1,3.2,3.4,8.3'!$F$3</c:f>
              <c:strCache>
                <c:ptCount val="1"/>
                <c:pt idx="0">
                  <c:v>NZ new truck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'3.1,3.2,3.4,8.3'!$F$7:$F$14</c:f>
              <c:numCache>
                <c:formatCode>0.00</c:formatCode>
                <c:ptCount val="8"/>
                <c:pt idx="0">
                  <c:v>19.0228471277</c:v>
                </c:pt>
                <c:pt idx="1">
                  <c:v>18.791619919999999</c:v>
                </c:pt>
                <c:pt idx="2">
                  <c:v>41.551643089000002</c:v>
                </c:pt>
                <c:pt idx="3">
                  <c:v>75.480918345999996</c:v>
                </c:pt>
                <c:pt idx="4">
                  <c:v>139.55613761000001</c:v>
                </c:pt>
                <c:pt idx="5">
                  <c:v>441.81724129999998</c:v>
                </c:pt>
                <c:pt idx="6">
                  <c:v>655.90527872999996</c:v>
                </c:pt>
                <c:pt idx="7">
                  <c:v>794.31725807999999</c:v>
                </c:pt>
              </c:numCache>
            </c:numRef>
          </c:val>
        </c:ser>
        <c:ser>
          <c:idx val="1"/>
          <c:order val="1"/>
          <c:tx>
            <c:strRef>
              <c:f>'3.1,3.2,3.4,8.3'!$G$3</c:f>
              <c:strCache>
                <c:ptCount val="1"/>
                <c:pt idx="0">
                  <c:v>Used truck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'3.1,3.2,3.4,8.3'!$G$7:$G$14</c:f>
              <c:numCache>
                <c:formatCode>0.00</c:formatCode>
                <c:ptCount val="8"/>
                <c:pt idx="0">
                  <c:v>0.63995938619999992</c:v>
                </c:pt>
                <c:pt idx="1">
                  <c:v>4.5398885927999997</c:v>
                </c:pt>
                <c:pt idx="2">
                  <c:v>40.612083593000001</c:v>
                </c:pt>
                <c:pt idx="3">
                  <c:v>143.13699944000001</c:v>
                </c:pt>
                <c:pt idx="4">
                  <c:v>213.89283789000001</c:v>
                </c:pt>
                <c:pt idx="5">
                  <c:v>41.115093012999999</c:v>
                </c:pt>
                <c:pt idx="6">
                  <c:v>56.683018388000001</c:v>
                </c:pt>
                <c:pt idx="7">
                  <c:v>6.5756831341000002</c:v>
                </c:pt>
              </c:numCache>
            </c:numRef>
          </c:val>
        </c:ser>
        <c:overlap val="100"/>
        <c:axId val="114297856"/>
        <c:axId val="114332800"/>
      </c:barChart>
      <c:catAx>
        <c:axId val="11429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0527468549189977"/>
              <c:y val="0.92287552551506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32800"/>
        <c:crosses val="autoZero"/>
        <c:auto val="1"/>
        <c:lblAlgn val="ctr"/>
        <c:lblOffset val="100"/>
        <c:tickLblSkip val="1"/>
        <c:tickMarkSkip val="1"/>
      </c:catAx>
      <c:valAx>
        <c:axId val="114332800"/>
        <c:scaling>
          <c:orientation val="minMax"/>
          <c:max val="1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vehicle km</a:t>
                </a:r>
              </a:p>
            </c:rich>
          </c:tx>
          <c:layout>
            <c:manualLayout>
              <c:xMode val="edge"/>
              <c:yMode val="edge"/>
              <c:x val="2.3896349826298242E-3"/>
              <c:y val="0.3042937774371123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785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431929099048295"/>
          <c:y val="0.13895802847652891"/>
          <c:w val="0.21374715428475949"/>
          <c:h val="0.114144426636935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3.2e : Bus travel in 2014</a:t>
            </a:r>
          </a:p>
        </c:rich>
      </c:tx>
      <c:layout>
        <c:manualLayout>
          <c:xMode val="edge"/>
          <c:yMode val="edge"/>
          <c:x val="0.29403259605811871"/>
          <c:y val="3.21780131465867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4416666666668"/>
          <c:y val="0.12623762376237624"/>
          <c:w val="0.86513388888888965"/>
          <c:h val="0.68135416666666659"/>
        </c:manualLayout>
      </c:layout>
      <c:barChart>
        <c:barDir val="col"/>
        <c:grouping val="stacked"/>
        <c:ser>
          <c:idx val="0"/>
          <c:order val="0"/>
          <c:tx>
            <c:strRef>
              <c:f>'3.1,3.2,3.4,8.3'!$H$3</c:f>
              <c:strCache>
                <c:ptCount val="1"/>
                <c:pt idx="0">
                  <c:v>NZ new bus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'3.1,3.2,3.4,8.3'!$H$7:$H$14</c:f>
              <c:numCache>
                <c:formatCode>0.00</c:formatCode>
                <c:ptCount val="8"/>
                <c:pt idx="0">
                  <c:v>4.5045050139000002</c:v>
                </c:pt>
                <c:pt idx="1">
                  <c:v>3.3860750062</c:v>
                </c:pt>
                <c:pt idx="2">
                  <c:v>6.0113753865000001</c:v>
                </c:pt>
                <c:pt idx="3">
                  <c:v>5.6827469555999999</c:v>
                </c:pt>
                <c:pt idx="4">
                  <c:v>11.751329973000001</c:v>
                </c:pt>
                <c:pt idx="5">
                  <c:v>38.763840526000003</c:v>
                </c:pt>
                <c:pt idx="6">
                  <c:v>61.194384841000002</c:v>
                </c:pt>
                <c:pt idx="7">
                  <c:v>68.879602958999996</c:v>
                </c:pt>
              </c:numCache>
            </c:numRef>
          </c:val>
        </c:ser>
        <c:ser>
          <c:idx val="1"/>
          <c:order val="1"/>
          <c:tx>
            <c:strRef>
              <c:f>'3.1,3.2,3.4,8.3'!$I$3</c:f>
              <c:strCache>
                <c:ptCount val="1"/>
                <c:pt idx="0">
                  <c:v>Used bus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'3.1,3.2,3.4,8.3'!$I$7:$I$14</c:f>
              <c:numCache>
                <c:formatCode>0.00</c:formatCode>
                <c:ptCount val="8"/>
                <c:pt idx="0">
                  <c:v>0.57890081789999992</c:v>
                </c:pt>
                <c:pt idx="1">
                  <c:v>0.96159220629999997</c:v>
                </c:pt>
                <c:pt idx="2">
                  <c:v>10.586851286</c:v>
                </c:pt>
                <c:pt idx="3">
                  <c:v>20.01686217</c:v>
                </c:pt>
                <c:pt idx="4">
                  <c:v>15.122436651999999</c:v>
                </c:pt>
                <c:pt idx="5">
                  <c:v>4.0264847148999996</c:v>
                </c:pt>
                <c:pt idx="6">
                  <c:v>7.2731996969999999</c:v>
                </c:pt>
                <c:pt idx="7">
                  <c:v>4.4811925351999999</c:v>
                </c:pt>
              </c:numCache>
            </c:numRef>
          </c:val>
        </c:ser>
        <c:overlap val="100"/>
        <c:axId val="114358144"/>
        <c:axId val="114180096"/>
      </c:barChart>
      <c:catAx>
        <c:axId val="11435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1233052764956113"/>
              <c:y val="0.928755255150628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80096"/>
        <c:crosses val="autoZero"/>
        <c:auto val="1"/>
        <c:lblAlgn val="ctr"/>
        <c:lblOffset val="100"/>
        <c:tickLblSkip val="1"/>
        <c:tickMarkSkip val="1"/>
      </c:catAx>
      <c:valAx>
        <c:axId val="114180096"/>
        <c:scaling>
          <c:orientation val="minMax"/>
          <c:max val="1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vehicle km</a:t>
                </a:r>
              </a:p>
            </c:rich>
          </c:tx>
          <c:layout>
            <c:manualLayout>
              <c:xMode val="edge"/>
              <c:yMode val="edge"/>
              <c:x val="6.633109853310777E-3"/>
              <c:y val="0.254708382691101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58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518223020530922"/>
          <c:y val="0.15594081713237179"/>
          <c:w val="0.16509478755473869"/>
          <c:h val="0.1014851462151301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3.4c : Truck travel per vehicle in 2014</a:t>
            </a:r>
          </a:p>
        </c:rich>
      </c:tx>
      <c:layout>
        <c:manualLayout>
          <c:xMode val="edge"/>
          <c:yMode val="edge"/>
          <c:x val="0.19330033347953521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60416666666671"/>
          <c:y val="0.11877825435729852"/>
          <c:w val="0.82253861111111115"/>
          <c:h val="0.68664305555556016"/>
        </c:manualLayout>
      </c:layout>
      <c:barChart>
        <c:barDir val="col"/>
        <c:grouping val="clustered"/>
        <c:ser>
          <c:idx val="0"/>
          <c:order val="0"/>
          <c:tx>
            <c:strRef>
              <c:f>'3.1,3.2,3.4,8.3'!$Q$18</c:f>
              <c:strCache>
                <c:ptCount val="1"/>
                <c:pt idx="0">
                  <c:v>Travel per NZ new truck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'3.1,3.2,3.4,8.3'!$Q$22:$Q$29</c:f>
              <c:numCache>
                <c:formatCode>0</c:formatCode>
                <c:ptCount val="8"/>
                <c:pt idx="0">
                  <c:v>3270.7783919704266</c:v>
                </c:pt>
                <c:pt idx="1">
                  <c:v>3901.9144352159465</c:v>
                </c:pt>
                <c:pt idx="2">
                  <c:v>5483.9175252738551</c:v>
                </c:pt>
                <c:pt idx="3">
                  <c:v>9395.1852559123708</c:v>
                </c:pt>
                <c:pt idx="4">
                  <c:v>15038.37689762931</c:v>
                </c:pt>
                <c:pt idx="5">
                  <c:v>27160.339417225056</c:v>
                </c:pt>
                <c:pt idx="6">
                  <c:v>39311.07454180401</c:v>
                </c:pt>
                <c:pt idx="7">
                  <c:v>58034.43107181997</c:v>
                </c:pt>
              </c:numCache>
            </c:numRef>
          </c:val>
        </c:ser>
        <c:ser>
          <c:idx val="1"/>
          <c:order val="1"/>
          <c:tx>
            <c:strRef>
              <c:f>'3.1,3.2,3.4,8.3'!$R$18</c:f>
              <c:strCache>
                <c:ptCount val="1"/>
                <c:pt idx="0">
                  <c:v>Travel per used import truck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'3.1,3.2,3.4,8.3'!$R$22:$R$29</c:f>
              <c:numCache>
                <c:formatCode>0</c:formatCode>
                <c:ptCount val="8"/>
                <c:pt idx="0">
                  <c:v>3677.9275068965512</c:v>
                </c:pt>
                <c:pt idx="1">
                  <c:v>3118.0553521978018</c:v>
                </c:pt>
                <c:pt idx="2">
                  <c:v>4810.7182649846018</c:v>
                </c:pt>
                <c:pt idx="3">
                  <c:v>8544.9823556802585</c:v>
                </c:pt>
                <c:pt idx="4">
                  <c:v>12852.592109722391</c:v>
                </c:pt>
                <c:pt idx="5">
                  <c:v>15850.074407478796</c:v>
                </c:pt>
                <c:pt idx="6">
                  <c:v>17451.668222906406</c:v>
                </c:pt>
                <c:pt idx="7">
                  <c:v>15256.805415545245</c:v>
                </c:pt>
              </c:numCache>
            </c:numRef>
          </c:val>
        </c:ser>
        <c:axId val="114209536"/>
        <c:axId val="114211456"/>
      </c:barChart>
      <c:catAx>
        <c:axId val="11420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2532467261221002"/>
              <c:y val="0.932551506282953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11456"/>
        <c:crosses val="autoZero"/>
        <c:auto val="1"/>
        <c:lblAlgn val="ctr"/>
        <c:lblOffset val="100"/>
        <c:tickLblSkip val="1"/>
        <c:tickMarkSkip val="1"/>
      </c:catAx>
      <c:valAx>
        <c:axId val="114211456"/>
        <c:scaling>
          <c:orientation val="minMax"/>
          <c:max val="70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km per vehicle</a:t>
                </a:r>
              </a:p>
            </c:rich>
          </c:tx>
          <c:layout>
            <c:manualLayout>
              <c:xMode val="edge"/>
              <c:yMode val="edge"/>
              <c:x val="2.1832814664745164E-4"/>
              <c:y val="0.2995052609574246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09536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194392809652116"/>
          <c:y val="0.13366315936171697"/>
          <c:w val="0.3322926543996324"/>
          <c:h val="0.1602815134833809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3.4d : Bus travel per vehicle in 2014</a:t>
            </a:r>
          </a:p>
        </c:rich>
      </c:tx>
      <c:layout>
        <c:manualLayout>
          <c:xMode val="edge"/>
          <c:yMode val="edge"/>
          <c:x val="0.21146306313832791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77722222222221"/>
          <c:y val="0.12592622956749674"/>
          <c:w val="0.80350944444444461"/>
          <c:h val="0.68606666666666649"/>
        </c:manualLayout>
      </c:layout>
      <c:barChart>
        <c:barDir val="col"/>
        <c:grouping val="clustered"/>
        <c:ser>
          <c:idx val="0"/>
          <c:order val="0"/>
          <c:tx>
            <c:strRef>
              <c:f>'3.1,3.2,3.4,8.3'!$S$18</c:f>
              <c:strCache>
                <c:ptCount val="1"/>
                <c:pt idx="0">
                  <c:v>Travel per NZ new bus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'3.1,3.2,3.4,8.3'!$S$22:$S$29</c:f>
              <c:numCache>
                <c:formatCode>0</c:formatCode>
                <c:ptCount val="8"/>
                <c:pt idx="0">
                  <c:v>9364.8752887733881</c:v>
                </c:pt>
                <c:pt idx="1">
                  <c:v>9619.5312676136364</c:v>
                </c:pt>
                <c:pt idx="2">
                  <c:v>11951.044505964213</c:v>
                </c:pt>
                <c:pt idx="3">
                  <c:v>19731.7602625</c:v>
                </c:pt>
                <c:pt idx="4">
                  <c:v>22047.523401500941</c:v>
                </c:pt>
                <c:pt idx="5">
                  <c:v>42180.457590859631</c:v>
                </c:pt>
                <c:pt idx="6">
                  <c:v>48994.703635708567</c:v>
                </c:pt>
                <c:pt idx="7">
                  <c:v>50609.553974283612</c:v>
                </c:pt>
              </c:numCache>
            </c:numRef>
          </c:val>
        </c:ser>
        <c:ser>
          <c:idx val="1"/>
          <c:order val="1"/>
          <c:tx>
            <c:strRef>
              <c:f>'3.1,3.2,3.4,8.3'!$T$18</c:f>
              <c:strCache>
                <c:ptCount val="1"/>
                <c:pt idx="0">
                  <c:v>Travel per used import bus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'3.1,3.2,3.4,8.3'!$T$22:$T$29</c:f>
              <c:numCache>
                <c:formatCode>0</c:formatCode>
                <c:ptCount val="8"/>
                <c:pt idx="0">
                  <c:v>12060.433706249998</c:v>
                </c:pt>
                <c:pt idx="1">
                  <c:v>5114.8521611702126</c:v>
                </c:pt>
                <c:pt idx="2">
                  <c:v>11334.958550321198</c:v>
                </c:pt>
                <c:pt idx="3">
                  <c:v>14960.28562780269</c:v>
                </c:pt>
                <c:pt idx="4">
                  <c:v>18308.034687651332</c:v>
                </c:pt>
                <c:pt idx="5">
                  <c:v>23008.484085142853</c:v>
                </c:pt>
                <c:pt idx="6">
                  <c:v>28861.903559523809</c:v>
                </c:pt>
                <c:pt idx="7">
                  <c:v>37657.080127731089</c:v>
                </c:pt>
              </c:numCache>
            </c:numRef>
          </c:val>
        </c:ser>
        <c:axId val="114363776"/>
        <c:axId val="114390528"/>
      </c:barChart>
      <c:catAx>
        <c:axId val="11436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1585830948850233"/>
              <c:y val="0.92287599005876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90528"/>
        <c:crosses val="autoZero"/>
        <c:auto val="1"/>
        <c:lblAlgn val="ctr"/>
        <c:lblOffset val="100"/>
        <c:tickLblSkip val="1"/>
        <c:tickMarkSkip val="1"/>
      </c:catAx>
      <c:valAx>
        <c:axId val="114390528"/>
        <c:scaling>
          <c:orientation val="minMax"/>
          <c:max val="7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km per vehicle</a:t>
                </a:r>
              </a:p>
            </c:rich>
          </c:tx>
          <c:layout>
            <c:manualLayout>
              <c:xMode val="edge"/>
              <c:yMode val="edge"/>
              <c:x val="1.0160891692251997E-2"/>
              <c:y val="0.3017457552319234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63776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214088292013896"/>
          <c:y val="0.15896639026316409"/>
          <c:w val="0.37695802613532731"/>
          <c:h val="0.1659108540635960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3.4a : Travel per light vehicle in 2014</a:t>
            </a:r>
          </a:p>
        </c:rich>
      </c:tx>
      <c:layout>
        <c:manualLayout>
          <c:xMode val="edge"/>
          <c:yMode val="edge"/>
          <c:x val="0.20388367899635887"/>
          <c:y val="3.2419111327898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35008103728195"/>
          <c:y val="0.14143937732554829"/>
          <c:w val="0.80875202593191275"/>
          <c:h val="0.66501321268858138"/>
        </c:manualLayout>
      </c:layout>
      <c:barChart>
        <c:barDir val="col"/>
        <c:grouping val="clustered"/>
        <c:ser>
          <c:idx val="0"/>
          <c:order val="0"/>
          <c:tx>
            <c:strRef>
              <c:f>'3.1,3.2,3.4,8.3'!$K$18</c:f>
              <c:strCache>
                <c:ptCount val="1"/>
                <c:pt idx="0">
                  <c:v>Travel per new light passenger</c:v>
                </c:pt>
              </c:strCache>
            </c:strRef>
          </c:tx>
          <c:spPr>
            <a:solidFill>
              <a:srgbClr val="E47C23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'3.1,3.2,3.4,8.3'!$K$22:$K$29</c:f>
              <c:numCache>
                <c:formatCode>0</c:formatCode>
                <c:ptCount val="8"/>
                <c:pt idx="0">
                  <c:v>3636.5534586425415</c:v>
                </c:pt>
                <c:pt idx="1">
                  <c:v>5148.0601930263156</c:v>
                </c:pt>
                <c:pt idx="2">
                  <c:v>6185.5328711775601</c:v>
                </c:pt>
                <c:pt idx="3">
                  <c:v>7865.652913418</c:v>
                </c:pt>
                <c:pt idx="4">
                  <c:v>9354.3821451493332</c:v>
                </c:pt>
                <c:pt idx="5">
                  <c:v>10916.168345338359</c:v>
                </c:pt>
                <c:pt idx="6">
                  <c:v>12669.928630264496</c:v>
                </c:pt>
                <c:pt idx="7">
                  <c:v>15432.486416824795</c:v>
                </c:pt>
              </c:numCache>
            </c:numRef>
          </c:val>
        </c:ser>
        <c:ser>
          <c:idx val="1"/>
          <c:order val="1"/>
          <c:tx>
            <c:strRef>
              <c:f>'3.1,3.2,3.4,8.3'!$L$18</c:f>
              <c:strCache>
                <c:ptCount val="1"/>
                <c:pt idx="0">
                  <c:v>Travel per used light passenger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'3.1,3.2,3.4,8.3'!$L$22:$L$29</c:f>
              <c:numCache>
                <c:formatCode>0</c:formatCode>
                <c:ptCount val="8"/>
                <c:pt idx="0">
                  <c:v>3455.2737429630151</c:v>
                </c:pt>
                <c:pt idx="1">
                  <c:v>4031.8543844399733</c:v>
                </c:pt>
                <c:pt idx="2">
                  <c:v>5622.3123644090829</c:v>
                </c:pt>
                <c:pt idx="3">
                  <c:v>7928.6755556629305</c:v>
                </c:pt>
                <c:pt idx="4">
                  <c:v>10233.633604181725</c:v>
                </c:pt>
                <c:pt idx="5">
                  <c:v>11640.814275511249</c:v>
                </c:pt>
                <c:pt idx="6">
                  <c:v>10479.652176770034</c:v>
                </c:pt>
                <c:pt idx="7">
                  <c:v>9555.4037551840338</c:v>
                </c:pt>
              </c:numCache>
            </c:numRef>
          </c:val>
        </c:ser>
        <c:ser>
          <c:idx val="2"/>
          <c:order val="2"/>
          <c:tx>
            <c:strRef>
              <c:f>'3.1,3.2,3.4,8.3'!$M$18</c:f>
              <c:strCache>
                <c:ptCount val="1"/>
                <c:pt idx="0">
                  <c:v>Travel per new light commercial</c:v>
                </c:pt>
              </c:strCache>
            </c:strRef>
          </c:tx>
          <c:spPr>
            <a:solidFill>
              <a:srgbClr val="F3C47D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'3.1,3.2,3.4,8.3'!$M$22:$M$29</c:f>
              <c:numCache>
                <c:formatCode>0</c:formatCode>
                <c:ptCount val="8"/>
                <c:pt idx="0">
                  <c:v>4147.9908619139869</c:v>
                </c:pt>
                <c:pt idx="1">
                  <c:v>5208.5270581558625</c:v>
                </c:pt>
                <c:pt idx="2">
                  <c:v>5880.8479967612875</c:v>
                </c:pt>
                <c:pt idx="3">
                  <c:v>7721.9670600606332</c:v>
                </c:pt>
                <c:pt idx="4">
                  <c:v>9998.2982923729833</c:v>
                </c:pt>
                <c:pt idx="5">
                  <c:v>12951.127183043747</c:v>
                </c:pt>
                <c:pt idx="6">
                  <c:v>18198.981118789223</c:v>
                </c:pt>
                <c:pt idx="7">
                  <c:v>22781.667093310429</c:v>
                </c:pt>
              </c:numCache>
            </c:numRef>
          </c:val>
        </c:ser>
        <c:ser>
          <c:idx val="3"/>
          <c:order val="3"/>
          <c:tx>
            <c:strRef>
              <c:f>'3.1,3.2,3.4,8.3'!$N$18</c:f>
              <c:strCache>
                <c:ptCount val="1"/>
                <c:pt idx="0">
                  <c:v>Travel per used light commercial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'3.1,3.2,3.4,8.3'!$N$22:$N$29</c:f>
              <c:numCache>
                <c:formatCode>0</c:formatCode>
                <c:ptCount val="8"/>
                <c:pt idx="0">
                  <c:v>5465.1938743063929</c:v>
                </c:pt>
                <c:pt idx="1">
                  <c:v>5936.3517463110111</c:v>
                </c:pt>
                <c:pt idx="2">
                  <c:v>6066.4493715420958</c:v>
                </c:pt>
                <c:pt idx="3">
                  <c:v>8133.9823517514415</c:v>
                </c:pt>
                <c:pt idx="4">
                  <c:v>11480.794572177281</c:v>
                </c:pt>
                <c:pt idx="5">
                  <c:v>14573.760980802541</c:v>
                </c:pt>
                <c:pt idx="6">
                  <c:v>15289.234827609842</c:v>
                </c:pt>
                <c:pt idx="7">
                  <c:v>12289.221921263344</c:v>
                </c:pt>
              </c:numCache>
            </c:numRef>
          </c:val>
        </c:ser>
        <c:axId val="114520064"/>
        <c:axId val="114521984"/>
      </c:barChart>
      <c:catAx>
        <c:axId val="11452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Period of manufacture</a:t>
                </a:r>
              </a:p>
            </c:rich>
          </c:tx>
          <c:layout>
            <c:manualLayout>
              <c:xMode val="edge"/>
              <c:yMode val="edge"/>
              <c:x val="0.41585830948850233"/>
              <c:y val="0.92287599005876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21984"/>
        <c:crosses val="autoZero"/>
        <c:auto val="1"/>
        <c:lblAlgn val="ctr"/>
        <c:lblOffset val="100"/>
        <c:tickLblSkip val="1"/>
        <c:tickMarkSkip val="1"/>
      </c:catAx>
      <c:valAx>
        <c:axId val="114521984"/>
        <c:scaling>
          <c:orientation val="minMax"/>
          <c:max val="22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km per vehicle</a:t>
                </a:r>
              </a:p>
            </c:rich>
          </c:tx>
          <c:layout>
            <c:manualLayout>
              <c:xMode val="edge"/>
              <c:yMode val="edge"/>
              <c:x val="3.1053280143695573E-3"/>
              <c:y val="0.2958655610526561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20064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66144517081256"/>
          <c:y val="0.1414391563886373"/>
          <c:w val="0.39899440951843895"/>
          <c:h val="0.2071414303300583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8.3 : Light petrol and diesel travel in 2014</a:t>
            </a:r>
          </a:p>
        </c:rich>
      </c:tx>
      <c:layout>
        <c:manualLayout>
          <c:xMode val="edge"/>
          <c:yMode val="edge"/>
          <c:x val="0.18680590655611023"/>
          <c:y val="2.64590156318955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3111111111231"/>
          <c:y val="0.12522957357603026"/>
          <c:w val="0.82439472222222221"/>
          <c:h val="0.67075879629630275"/>
        </c:manualLayout>
      </c:layout>
      <c:barChart>
        <c:barDir val="col"/>
        <c:grouping val="stacked"/>
        <c:ser>
          <c:idx val="1"/>
          <c:order val="0"/>
          <c:tx>
            <c:strRef>
              <c:f>'3.1,3.2,3.4,8.3'!$L$3</c:f>
              <c:strCache>
                <c:ptCount val="1"/>
                <c:pt idx="0">
                  <c:v>Light diesel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'3.1,3.2,3.4,8.3'!$A$7:$A$13</c:f>
              <c:strCache>
                <c:ptCount val="7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</c:strCache>
            </c:strRef>
          </c:cat>
          <c:val>
            <c:numRef>
              <c:f>'3.1,3.2,3.4,8.3'!$L$7:$L$14</c:f>
              <c:numCache>
                <c:formatCode>0.00</c:formatCode>
                <c:ptCount val="8"/>
                <c:pt idx="0">
                  <c:v>7.5840292418999997</c:v>
                </c:pt>
                <c:pt idx="1">
                  <c:v>16.305965182000001</c:v>
                </c:pt>
                <c:pt idx="2">
                  <c:v>116.72978501999999</c:v>
                </c:pt>
                <c:pt idx="3">
                  <c:v>675.15197937000005</c:v>
                </c:pt>
                <c:pt idx="4">
                  <c:v>1340.1399604000001</c:v>
                </c:pt>
                <c:pt idx="5">
                  <c:v>1027.6473464999999</c:v>
                </c:pt>
                <c:pt idx="6">
                  <c:v>2136.5384694999998</c:v>
                </c:pt>
                <c:pt idx="7">
                  <c:v>3097.9089561999999</c:v>
                </c:pt>
              </c:numCache>
            </c:numRef>
          </c:val>
        </c:ser>
        <c:ser>
          <c:idx val="0"/>
          <c:order val="1"/>
          <c:tx>
            <c:strRef>
              <c:f>'3.1,3.2,3.4,8.3'!$K$3</c:f>
              <c:strCache>
                <c:ptCount val="1"/>
                <c:pt idx="0">
                  <c:v>Light petrol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'3.1,3.2,3.4,8.3'!$A$7:$A$14</c:f>
              <c:strCache>
                <c:ptCount val="8"/>
                <c:pt idx="0">
                  <c:v>Pre1980</c:v>
                </c:pt>
                <c:pt idx="1">
                  <c:v>1980-1984 </c:v>
                </c:pt>
                <c:pt idx="2">
                  <c:v>1985-1989 </c:v>
                </c:pt>
                <c:pt idx="3">
                  <c:v>1990-1994 </c:v>
                </c:pt>
                <c:pt idx="4">
                  <c:v>1995-1999 </c:v>
                </c:pt>
                <c:pt idx="5">
                  <c:v>2000-2004 </c:v>
                </c:pt>
                <c:pt idx="6">
                  <c:v>2005-2009 </c:v>
                </c:pt>
                <c:pt idx="7">
                  <c:v>2010-2014 </c:v>
                </c:pt>
              </c:strCache>
            </c:strRef>
          </c:cat>
          <c:val>
            <c:numRef>
              <c:f>'3.1,3.2,3.4,8.3'!$K$7:$K$14</c:f>
              <c:numCache>
                <c:formatCode>0.00</c:formatCode>
                <c:ptCount val="8"/>
                <c:pt idx="0">
                  <c:v>365.524759082</c:v>
                </c:pt>
                <c:pt idx="1">
                  <c:v>146.75601506000001</c:v>
                </c:pt>
                <c:pt idx="2">
                  <c:v>557.94577810999999</c:v>
                </c:pt>
                <c:pt idx="3">
                  <c:v>2708.4289976</c:v>
                </c:pt>
                <c:pt idx="4">
                  <c:v>7063.7945511999997</c:v>
                </c:pt>
                <c:pt idx="5">
                  <c:v>8016.9406025999997</c:v>
                </c:pt>
                <c:pt idx="6">
                  <c:v>6740.7740062000003</c:v>
                </c:pt>
                <c:pt idx="7">
                  <c:v>4165.9888481999997</c:v>
                </c:pt>
              </c:numCache>
            </c:numRef>
          </c:val>
        </c:ser>
        <c:overlap val="100"/>
        <c:axId val="114560000"/>
        <c:axId val="114578560"/>
      </c:barChart>
      <c:catAx>
        <c:axId val="114560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4117462770734567"/>
              <c:y val="0.925276287366733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78560"/>
        <c:crosses val="autoZero"/>
        <c:auto val="1"/>
        <c:lblAlgn val="ctr"/>
        <c:lblOffset val="100"/>
        <c:tickLblSkip val="1"/>
        <c:tickMarkSkip val="1"/>
      </c:catAx>
      <c:valAx>
        <c:axId val="114578560"/>
        <c:scaling>
          <c:orientation val="minMax"/>
          <c:max val="1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Millions of km</a:t>
                </a:r>
              </a:p>
            </c:rich>
          </c:tx>
          <c:layout>
            <c:manualLayout>
              <c:xMode val="edge"/>
              <c:yMode val="edge"/>
              <c:x val="1.0501472461830867E-3"/>
              <c:y val="0.3113023482684134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60000"/>
        <c:crosses val="autoZero"/>
        <c:crossBetween val="between"/>
        <c:majorUnit val="2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160014480948501"/>
          <c:y val="0.14325923861287254"/>
          <c:w val="0.19558386766640909"/>
          <c:h val="0.1089108772907811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3.2b : Light passenger fleet travel 2014</a:t>
            </a:r>
          </a:p>
        </c:rich>
      </c:tx>
      <c:layout>
        <c:manualLayout>
          <c:xMode val="edge"/>
          <c:yMode val="edge"/>
          <c:x val="0.15135765854201913"/>
          <c:y val="1.32255714731693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3227440476191245"/>
          <c:y val="0.18000748910675879"/>
          <c:w val="0.37886984126986334"/>
          <c:h val="0.65002178649239595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EF9E5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E17B2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263055555555594E-2"/>
                  <c:y val="0.1313666666666666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3909193297907704"/>
                  <c:y val="-4.3255956641783415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4284962961860392E-2"/>
                  <c:y val="0.22631152010906605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2707572222222222"/>
                  <c:y val="0.11174907407407407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'3.2b'!$A$8:$D$8</c:f>
              <c:strCache>
                <c:ptCount val="4"/>
                <c:pt idx="0">
                  <c:v>Light passenger NZ new</c:v>
                </c:pt>
                <c:pt idx="1">
                  <c:v>Light commercial NZ new</c:v>
                </c:pt>
                <c:pt idx="2">
                  <c:v>Light passenger used import</c:v>
                </c:pt>
                <c:pt idx="3">
                  <c:v>Light commercial used import</c:v>
                </c:pt>
              </c:strCache>
            </c:strRef>
          </c:cat>
          <c:val>
            <c:numRef>
              <c:f>'3.2b'!$A$9:$D$9</c:f>
              <c:numCache>
                <c:formatCode>0</c:formatCode>
                <c:ptCount val="4"/>
                <c:pt idx="0">
                  <c:v>16061.652682</c:v>
                </c:pt>
                <c:pt idx="1">
                  <c:v>5638.364302</c:v>
                </c:pt>
                <c:pt idx="2">
                  <c:v>15473.180849</c:v>
                </c:pt>
                <c:pt idx="3">
                  <c:v>1044.3643843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3.5 Light fleet average travel in 2014, by vehicle age</a:t>
            </a:r>
          </a:p>
        </c:rich>
      </c:tx>
      <c:layout>
        <c:manualLayout>
          <c:xMode val="edge"/>
          <c:yMode val="edge"/>
          <c:x val="0.15695816537521673"/>
          <c:y val="1.62153624602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13988095238537"/>
          <c:y val="0.15893564814814926"/>
          <c:w val="0.82558988095238051"/>
          <c:h val="0.62231666666666652"/>
        </c:manualLayout>
      </c:layout>
      <c:lineChart>
        <c:grouping val="standard"/>
        <c:ser>
          <c:idx val="1"/>
          <c:order val="0"/>
          <c:tx>
            <c:strRef>
              <c:f>'3.5'!$C$2</c:f>
              <c:strCache>
                <c:ptCount val="1"/>
                <c:pt idx="0">
                  <c:v>Light commercial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'3.5'!$A$6:$A$38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'3.5'!$C$6:$C$39</c:f>
              <c:numCache>
                <c:formatCode>_-* #,##0_-;\-* #,##0_-;_-* "-"??_-;_-@_-</c:formatCode>
                <c:ptCount val="34"/>
                <c:pt idx="0">
                  <c:v>5201.7722777999998</c:v>
                </c:pt>
                <c:pt idx="1">
                  <c:v>6129.6355660999998</c:v>
                </c:pt>
                <c:pt idx="2">
                  <c:v>6060.9808352</c:v>
                </c:pt>
                <c:pt idx="3">
                  <c:v>4900.2445214999998</c:v>
                </c:pt>
                <c:pt idx="4">
                  <c:v>4844.5542310999999</c:v>
                </c:pt>
                <c:pt idx="5">
                  <c:v>5115.2163011000002</c:v>
                </c:pt>
                <c:pt idx="6">
                  <c:v>5472.6746426999998</c:v>
                </c:pt>
                <c:pt idx="7">
                  <c:v>5838.7230046000004</c:v>
                </c:pt>
                <c:pt idx="8">
                  <c:v>6098.7659051999999</c:v>
                </c:pt>
                <c:pt idx="9">
                  <c:v>6519.7384482999996</c:v>
                </c:pt>
                <c:pt idx="10">
                  <c:v>7105.1182710000003</c:v>
                </c:pt>
                <c:pt idx="11">
                  <c:v>7496.5562921000001</c:v>
                </c:pt>
                <c:pt idx="12">
                  <c:v>7838.3988477000003</c:v>
                </c:pt>
                <c:pt idx="13">
                  <c:v>8205.9065379999993</c:v>
                </c:pt>
                <c:pt idx="14">
                  <c:v>8716.2997691</c:v>
                </c:pt>
                <c:pt idx="15">
                  <c:v>9631.2295076999999</c:v>
                </c:pt>
                <c:pt idx="16">
                  <c:v>9826.8708172000006</c:v>
                </c:pt>
                <c:pt idx="17">
                  <c:v>10635.962529</c:v>
                </c:pt>
                <c:pt idx="18">
                  <c:v>11062.012989999999</c:v>
                </c:pt>
                <c:pt idx="19">
                  <c:v>11683.412037</c:v>
                </c:pt>
                <c:pt idx="20">
                  <c:v>12048.693927</c:v>
                </c:pt>
                <c:pt idx="21">
                  <c:v>12387.709991</c:v>
                </c:pt>
                <c:pt idx="22">
                  <c:v>13039.929620000001</c:v>
                </c:pt>
                <c:pt idx="23">
                  <c:v>13616.281756</c:v>
                </c:pt>
                <c:pt idx="24">
                  <c:v>14366.346351</c:v>
                </c:pt>
                <c:pt idx="25">
                  <c:v>16014.754602999999</c:v>
                </c:pt>
                <c:pt idx="26">
                  <c:v>17035.178673999999</c:v>
                </c:pt>
                <c:pt idx="27">
                  <c:v>18260.780975999998</c:v>
                </c:pt>
                <c:pt idx="28">
                  <c:v>18720.667928999999</c:v>
                </c:pt>
                <c:pt idx="29">
                  <c:v>19561.383539999999</c:v>
                </c:pt>
                <c:pt idx="30">
                  <c:v>21660.390714000001</c:v>
                </c:pt>
                <c:pt idx="31">
                  <c:v>22995.54103</c:v>
                </c:pt>
                <c:pt idx="32">
                  <c:v>24233.068445000001</c:v>
                </c:pt>
                <c:pt idx="33">
                  <c:v>23792.786198000002</c:v>
                </c:pt>
              </c:numCache>
            </c:numRef>
          </c:val>
        </c:ser>
        <c:ser>
          <c:idx val="2"/>
          <c:order val="1"/>
          <c:tx>
            <c:strRef>
              <c:f>'3.5'!$D$2</c:f>
              <c:strCache>
                <c:ptCount val="1"/>
                <c:pt idx="0">
                  <c:v>Light fleet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'3.5'!$A$6:$A$34</c:f>
              <c:numCache>
                <c:formatCode>General</c:formatCode>
                <c:ptCount val="2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numCache>
            </c:numRef>
          </c:cat>
          <c:val>
            <c:numRef>
              <c:f>'3.5'!$D$6:$D$39</c:f>
              <c:numCache>
                <c:formatCode>_-* #,##0_-;\-* #,##0_-;_-* "-"??_-;_-@_-</c:formatCode>
                <c:ptCount val="34"/>
                <c:pt idx="0">
                  <c:v>4875.9011065000004</c:v>
                </c:pt>
                <c:pt idx="1">
                  <c:v>5078.0328763999996</c:v>
                </c:pt>
                <c:pt idx="2">
                  <c:v>5284.2354928000004</c:v>
                </c:pt>
                <c:pt idx="3">
                  <c:v>4614.6263908999999</c:v>
                </c:pt>
                <c:pt idx="4">
                  <c:v>4947.3316107999999</c:v>
                </c:pt>
                <c:pt idx="5">
                  <c:v>5040.6101980000003</c:v>
                </c:pt>
                <c:pt idx="6">
                  <c:v>5157.7343956000004</c:v>
                </c:pt>
                <c:pt idx="7">
                  <c:v>5666.3332381</c:v>
                </c:pt>
                <c:pt idx="8">
                  <c:v>6087.7969136000002</c:v>
                </c:pt>
                <c:pt idx="9">
                  <c:v>6457.1197149999998</c:v>
                </c:pt>
                <c:pt idx="10">
                  <c:v>6911.0403927999996</c:v>
                </c:pt>
                <c:pt idx="11">
                  <c:v>7382.8986550999998</c:v>
                </c:pt>
                <c:pt idx="12">
                  <c:v>7770.0785859999996</c:v>
                </c:pt>
                <c:pt idx="13">
                  <c:v>8140.8931738000001</c:v>
                </c:pt>
                <c:pt idx="14">
                  <c:v>8596.2094319000007</c:v>
                </c:pt>
                <c:pt idx="15">
                  <c:v>9284.5692316000004</c:v>
                </c:pt>
                <c:pt idx="16">
                  <c:v>9884.0165847000007</c:v>
                </c:pt>
                <c:pt idx="17">
                  <c:v>10104.789618999999</c:v>
                </c:pt>
                <c:pt idx="18">
                  <c:v>10395.062803999999</c:v>
                </c:pt>
                <c:pt idx="19">
                  <c:v>10641.472686999999</c:v>
                </c:pt>
                <c:pt idx="20">
                  <c:v>11000.814254000001</c:v>
                </c:pt>
                <c:pt idx="21">
                  <c:v>11309.783201</c:v>
                </c:pt>
                <c:pt idx="22">
                  <c:v>11562.288237999999</c:v>
                </c:pt>
                <c:pt idx="23">
                  <c:v>11701.867894000001</c:v>
                </c:pt>
                <c:pt idx="24">
                  <c:v>12000.347969</c:v>
                </c:pt>
                <c:pt idx="25">
                  <c:v>11599.375513000001</c:v>
                </c:pt>
                <c:pt idx="26">
                  <c:v>12440.830489</c:v>
                </c:pt>
                <c:pt idx="27">
                  <c:v>12856.411484</c:v>
                </c:pt>
                <c:pt idx="28">
                  <c:v>13712.421683</c:v>
                </c:pt>
                <c:pt idx="29">
                  <c:v>14012.155062</c:v>
                </c:pt>
                <c:pt idx="30">
                  <c:v>15609.384266999999</c:v>
                </c:pt>
                <c:pt idx="31">
                  <c:v>16828.268301</c:v>
                </c:pt>
                <c:pt idx="32">
                  <c:v>17412.444723000001</c:v>
                </c:pt>
                <c:pt idx="33">
                  <c:v>18512.363685</c:v>
                </c:pt>
              </c:numCache>
            </c:numRef>
          </c:val>
        </c:ser>
        <c:ser>
          <c:idx val="0"/>
          <c:order val="2"/>
          <c:tx>
            <c:strRef>
              <c:f>'3.5'!$B$2</c:f>
              <c:strCache>
                <c:ptCount val="1"/>
                <c:pt idx="0">
                  <c:v>Light passenger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'3.5'!$A$6:$A$39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'3.5'!$B$6:$B$39</c:f>
              <c:numCache>
                <c:formatCode>_-* #,##0_-;\-* #,##0_-;_-* "-"??_-;_-@_-</c:formatCode>
                <c:ptCount val="34"/>
                <c:pt idx="0">
                  <c:v>4749.4987029000004</c:v>
                </c:pt>
                <c:pt idx="1">
                  <c:v>4655.4185039000004</c:v>
                </c:pt>
                <c:pt idx="2">
                  <c:v>4917.2040456000004</c:v>
                </c:pt>
                <c:pt idx="3">
                  <c:v>4479.9843512999996</c:v>
                </c:pt>
                <c:pt idx="4">
                  <c:v>4999.5692237000003</c:v>
                </c:pt>
                <c:pt idx="5">
                  <c:v>5003.7416554000001</c:v>
                </c:pt>
                <c:pt idx="6">
                  <c:v>5028.7019405999999</c:v>
                </c:pt>
                <c:pt idx="7">
                  <c:v>5604.3606575000003</c:v>
                </c:pt>
                <c:pt idx="8">
                  <c:v>6084.0783451999996</c:v>
                </c:pt>
                <c:pt idx="9">
                  <c:v>6439.4607696000003</c:v>
                </c:pt>
                <c:pt idx="10">
                  <c:v>6857.8957028000004</c:v>
                </c:pt>
                <c:pt idx="11">
                  <c:v>7361.2549214999999</c:v>
                </c:pt>
                <c:pt idx="12">
                  <c:v>7759.8071374000001</c:v>
                </c:pt>
                <c:pt idx="13">
                  <c:v>8131.4719865999996</c:v>
                </c:pt>
                <c:pt idx="14">
                  <c:v>8581.7214858999996</c:v>
                </c:pt>
                <c:pt idx="15">
                  <c:v>9251.7235870999993</c:v>
                </c:pt>
                <c:pt idx="16">
                  <c:v>9888.2502738999992</c:v>
                </c:pt>
                <c:pt idx="17">
                  <c:v>10060.628447999999</c:v>
                </c:pt>
                <c:pt idx="18">
                  <c:v>10336.047823999999</c:v>
                </c:pt>
                <c:pt idx="19">
                  <c:v>10524.419125</c:v>
                </c:pt>
                <c:pt idx="20">
                  <c:v>10878.220955000001</c:v>
                </c:pt>
                <c:pt idx="21">
                  <c:v>11185.223845</c:v>
                </c:pt>
                <c:pt idx="22">
                  <c:v>11377.687839</c:v>
                </c:pt>
                <c:pt idx="23">
                  <c:v>11407.46149</c:v>
                </c:pt>
                <c:pt idx="24">
                  <c:v>11703.021294</c:v>
                </c:pt>
                <c:pt idx="25">
                  <c:v>11027.571515</c:v>
                </c:pt>
                <c:pt idx="26">
                  <c:v>11714.038703</c:v>
                </c:pt>
                <c:pt idx="27">
                  <c:v>11813.221341</c:v>
                </c:pt>
                <c:pt idx="28">
                  <c:v>12492.858606</c:v>
                </c:pt>
                <c:pt idx="29">
                  <c:v>12744.023146</c:v>
                </c:pt>
                <c:pt idx="30">
                  <c:v>14107.617459999999</c:v>
                </c:pt>
                <c:pt idx="31">
                  <c:v>15192.996255</c:v>
                </c:pt>
                <c:pt idx="32">
                  <c:v>15614.981532</c:v>
                </c:pt>
                <c:pt idx="33">
                  <c:v>16830.680922</c:v>
                </c:pt>
              </c:numCache>
            </c:numRef>
          </c:val>
        </c:ser>
        <c:marker val="1"/>
        <c:axId val="114768512"/>
        <c:axId val="114782976"/>
      </c:lineChart>
      <c:catAx>
        <c:axId val="11476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37273153853115826"/>
              <c:y val="0.924562283696838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82976"/>
        <c:crosses val="autoZero"/>
        <c:auto val="1"/>
        <c:lblAlgn val="ctr"/>
        <c:lblOffset val="100"/>
        <c:tickLblSkip val="4"/>
        <c:tickMarkSkip val="1"/>
      </c:catAx>
      <c:valAx>
        <c:axId val="11478297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 per vehicle</a:t>
                </a:r>
              </a:p>
            </c:rich>
          </c:tx>
          <c:layout>
            <c:manualLayout>
              <c:xMode val="edge"/>
              <c:yMode val="edge"/>
              <c:x val="2.2058383285643674E-3"/>
              <c:y val="0.2511815669059067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68512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692808955909696"/>
          <c:y val="0.15104173925162012"/>
          <c:w val="0.3130992710791789"/>
          <c:h val="0.1863196525213110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4.1a : Light fleet average engine capacity</a:t>
            </a:r>
          </a:p>
        </c:rich>
      </c:tx>
      <c:layout>
        <c:manualLayout>
          <c:xMode val="edge"/>
          <c:yMode val="edge"/>
          <c:x val="0.16213343358605375"/>
          <c:y val="1.39911272152927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3861111111121"/>
          <c:y val="0.11192240705407698"/>
          <c:w val="0.82061333333333364"/>
          <c:h val="0.72486157407407836"/>
        </c:manualLayout>
      </c:layout>
      <c:lineChart>
        <c:grouping val="standard"/>
        <c:ser>
          <c:idx val="1"/>
          <c:order val="0"/>
          <c:tx>
            <c:strRef>
              <c:f>'4.1a'!$C$2</c:f>
              <c:strCache>
                <c:ptCount val="1"/>
                <c:pt idx="0">
                  <c:v>All light fleet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'4.1a'!$A$3:$A$182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'4.1a'!$C$3:$C$182</c:f>
              <c:numCache>
                <c:formatCode>0.0</c:formatCode>
                <c:ptCount val="180"/>
                <c:pt idx="0">
                  <c:v>2065.5220245</c:v>
                </c:pt>
                <c:pt idx="1">
                  <c:v>2067.3699464000001</c:v>
                </c:pt>
                <c:pt idx="2">
                  <c:v>2069.66941</c:v>
                </c:pt>
                <c:pt idx="3">
                  <c:v>2071.9162655</c:v>
                </c:pt>
                <c:pt idx="4">
                  <c:v>2073.8013299999998</c:v>
                </c:pt>
                <c:pt idx="5">
                  <c:v>2075.7449975999998</c:v>
                </c:pt>
                <c:pt idx="6">
                  <c:v>2078.0778150000001</c:v>
                </c:pt>
                <c:pt idx="7">
                  <c:v>2080.0360796999998</c:v>
                </c:pt>
                <c:pt idx="8">
                  <c:v>2082.3943917000001</c:v>
                </c:pt>
                <c:pt idx="9">
                  <c:v>2084.0903632999998</c:v>
                </c:pt>
                <c:pt idx="10">
                  <c:v>2086.0128229000002</c:v>
                </c:pt>
                <c:pt idx="11">
                  <c:v>2088.2010541999998</c:v>
                </c:pt>
                <c:pt idx="12">
                  <c:v>2089.8992226</c:v>
                </c:pt>
                <c:pt idx="13">
                  <c:v>2091.9057690999998</c:v>
                </c:pt>
                <c:pt idx="14">
                  <c:v>2093.7645818000001</c:v>
                </c:pt>
                <c:pt idx="15">
                  <c:v>2095.836182</c:v>
                </c:pt>
                <c:pt idx="16">
                  <c:v>2097.6572924000002</c:v>
                </c:pt>
                <c:pt idx="17">
                  <c:v>2100.1297147</c:v>
                </c:pt>
                <c:pt idx="18">
                  <c:v>2102.0689934000002</c:v>
                </c:pt>
                <c:pt idx="19">
                  <c:v>2104.0233524</c:v>
                </c:pt>
                <c:pt idx="20">
                  <c:v>2106.1826965</c:v>
                </c:pt>
                <c:pt idx="21">
                  <c:v>2107.6960776999999</c:v>
                </c:pt>
                <c:pt idx="22">
                  <c:v>2110.0604481</c:v>
                </c:pt>
                <c:pt idx="23">
                  <c:v>2112.4080242</c:v>
                </c:pt>
                <c:pt idx="24">
                  <c:v>2114.2746440999999</c:v>
                </c:pt>
                <c:pt idx="25">
                  <c:v>2116.3318462000002</c:v>
                </c:pt>
                <c:pt idx="26">
                  <c:v>2118.6388066999998</c:v>
                </c:pt>
                <c:pt idx="27">
                  <c:v>2120.4463243999999</c:v>
                </c:pt>
                <c:pt idx="28">
                  <c:v>2122.7689074999998</c:v>
                </c:pt>
                <c:pt idx="29">
                  <c:v>2125.5022564000001</c:v>
                </c:pt>
                <c:pt idx="30">
                  <c:v>2127.4569741</c:v>
                </c:pt>
                <c:pt idx="31">
                  <c:v>2129.7677374999998</c:v>
                </c:pt>
                <c:pt idx="32">
                  <c:v>2132.2575624000001</c:v>
                </c:pt>
                <c:pt idx="33">
                  <c:v>2134.1570498999999</c:v>
                </c:pt>
                <c:pt idx="34">
                  <c:v>2136.8589529000001</c:v>
                </c:pt>
                <c:pt idx="35">
                  <c:v>2139.2440783000002</c:v>
                </c:pt>
                <c:pt idx="36">
                  <c:v>2141.5524789000001</c:v>
                </c:pt>
                <c:pt idx="37">
                  <c:v>2144.1573966000001</c:v>
                </c:pt>
                <c:pt idx="38">
                  <c:v>2146.4032344000002</c:v>
                </c:pt>
                <c:pt idx="39">
                  <c:v>2148.4336984000001</c:v>
                </c:pt>
                <c:pt idx="40">
                  <c:v>2151.0011768999998</c:v>
                </c:pt>
                <c:pt idx="41">
                  <c:v>2153.7713792999998</c:v>
                </c:pt>
                <c:pt idx="42">
                  <c:v>2156.1682031</c:v>
                </c:pt>
                <c:pt idx="43">
                  <c:v>2159.009395</c:v>
                </c:pt>
                <c:pt idx="44">
                  <c:v>2161.5532234000002</c:v>
                </c:pt>
                <c:pt idx="45">
                  <c:v>2164.0037551</c:v>
                </c:pt>
                <c:pt idx="46">
                  <c:v>2167.2197207999998</c:v>
                </c:pt>
                <c:pt idx="47">
                  <c:v>2169.4380643</c:v>
                </c:pt>
                <c:pt idx="48">
                  <c:v>2171.6396881000001</c:v>
                </c:pt>
                <c:pt idx="49">
                  <c:v>2174.2155309999998</c:v>
                </c:pt>
                <c:pt idx="50">
                  <c:v>2176.3185496000001</c:v>
                </c:pt>
                <c:pt idx="51">
                  <c:v>2179.0146429000001</c:v>
                </c:pt>
                <c:pt idx="52">
                  <c:v>2181.6441988000001</c:v>
                </c:pt>
                <c:pt idx="53">
                  <c:v>2184.1157929999999</c:v>
                </c:pt>
                <c:pt idx="54">
                  <c:v>2186.9191553999999</c:v>
                </c:pt>
                <c:pt idx="55">
                  <c:v>2189.5694066999999</c:v>
                </c:pt>
                <c:pt idx="56">
                  <c:v>2192.3243115</c:v>
                </c:pt>
                <c:pt idx="57">
                  <c:v>2194.7583304</c:v>
                </c:pt>
                <c:pt idx="58">
                  <c:v>2197.1685029999999</c:v>
                </c:pt>
                <c:pt idx="59">
                  <c:v>2199.7950071999999</c:v>
                </c:pt>
                <c:pt idx="60">
                  <c:v>2202.0410246000001</c:v>
                </c:pt>
                <c:pt idx="61">
                  <c:v>2204.2819313999998</c:v>
                </c:pt>
                <c:pt idx="62">
                  <c:v>2206.2051557</c:v>
                </c:pt>
                <c:pt idx="63">
                  <c:v>2208.5831284999999</c:v>
                </c:pt>
                <c:pt idx="64">
                  <c:v>2210.8574497</c:v>
                </c:pt>
                <c:pt idx="65">
                  <c:v>2213.219118</c:v>
                </c:pt>
                <c:pt idx="66">
                  <c:v>2215.2698561000002</c:v>
                </c:pt>
                <c:pt idx="67">
                  <c:v>2217.2995952000001</c:v>
                </c:pt>
                <c:pt idx="68">
                  <c:v>2219.1311672000002</c:v>
                </c:pt>
                <c:pt idx="69">
                  <c:v>2220.7892763999998</c:v>
                </c:pt>
                <c:pt idx="70">
                  <c:v>2222.5969049999999</c:v>
                </c:pt>
                <c:pt idx="71">
                  <c:v>2224.3503276000001</c:v>
                </c:pt>
                <c:pt idx="72">
                  <c:v>2225.9846293999999</c:v>
                </c:pt>
                <c:pt idx="73">
                  <c:v>2227.8800737000001</c:v>
                </c:pt>
                <c:pt idx="74">
                  <c:v>2229.3180140999998</c:v>
                </c:pt>
                <c:pt idx="75">
                  <c:v>2230.9642776000001</c:v>
                </c:pt>
                <c:pt idx="76">
                  <c:v>2232.0584663999998</c:v>
                </c:pt>
                <c:pt idx="77">
                  <c:v>2233.4717174000002</c:v>
                </c:pt>
                <c:pt idx="78">
                  <c:v>2234.9080275000001</c:v>
                </c:pt>
                <c:pt idx="79">
                  <c:v>2236.0836324000002</c:v>
                </c:pt>
                <c:pt idx="80">
                  <c:v>2238.0532277000002</c:v>
                </c:pt>
                <c:pt idx="81">
                  <c:v>2239.5109025000002</c:v>
                </c:pt>
                <c:pt idx="82">
                  <c:v>2241.1233283000001</c:v>
                </c:pt>
                <c:pt idx="83">
                  <c:v>2242.6679177000001</c:v>
                </c:pt>
                <c:pt idx="84">
                  <c:v>2243.9179362</c:v>
                </c:pt>
                <c:pt idx="85">
                  <c:v>2245.4784960000002</c:v>
                </c:pt>
                <c:pt idx="86">
                  <c:v>2246.8541727000002</c:v>
                </c:pt>
                <c:pt idx="87">
                  <c:v>2248.4127259000002</c:v>
                </c:pt>
                <c:pt idx="88">
                  <c:v>2249.7512437999999</c:v>
                </c:pt>
                <c:pt idx="89">
                  <c:v>2251.5466397999999</c:v>
                </c:pt>
                <c:pt idx="90">
                  <c:v>2253.1492056000002</c:v>
                </c:pt>
                <c:pt idx="91">
                  <c:v>2254.6881394000002</c:v>
                </c:pt>
                <c:pt idx="92">
                  <c:v>2256.5278456999999</c:v>
                </c:pt>
                <c:pt idx="93">
                  <c:v>2257.6016404000002</c:v>
                </c:pt>
                <c:pt idx="94">
                  <c:v>2259.4117603</c:v>
                </c:pt>
                <c:pt idx="95">
                  <c:v>2260.9476774999998</c:v>
                </c:pt>
                <c:pt idx="96">
                  <c:v>2262.2084626999999</c:v>
                </c:pt>
                <c:pt idx="97">
                  <c:v>2263.7100965</c:v>
                </c:pt>
                <c:pt idx="98">
                  <c:v>2264.8642584999998</c:v>
                </c:pt>
                <c:pt idx="99">
                  <c:v>2265.8040227000001</c:v>
                </c:pt>
                <c:pt idx="100">
                  <c:v>2267.0423758000002</c:v>
                </c:pt>
                <c:pt idx="101">
                  <c:v>2268.1970056999999</c:v>
                </c:pt>
                <c:pt idx="102">
                  <c:v>2269.1230916999998</c:v>
                </c:pt>
                <c:pt idx="103">
                  <c:v>2270.2748093999999</c:v>
                </c:pt>
                <c:pt idx="104">
                  <c:v>2271.1927676</c:v>
                </c:pt>
                <c:pt idx="105">
                  <c:v>2272.0439897000001</c:v>
                </c:pt>
                <c:pt idx="106">
                  <c:v>2273.1236408</c:v>
                </c:pt>
                <c:pt idx="107">
                  <c:v>2273.9576364</c:v>
                </c:pt>
                <c:pt idx="108">
                  <c:v>2274.8629643999998</c:v>
                </c:pt>
                <c:pt idx="109">
                  <c:v>2275.8396229999998</c:v>
                </c:pt>
                <c:pt idx="110">
                  <c:v>2276.564813</c:v>
                </c:pt>
                <c:pt idx="111">
                  <c:v>2277.2441294999999</c:v>
                </c:pt>
                <c:pt idx="112">
                  <c:v>2277.8722204999999</c:v>
                </c:pt>
                <c:pt idx="113">
                  <c:v>2278.4737464</c:v>
                </c:pt>
                <c:pt idx="114">
                  <c:v>2278.8902290999999</c:v>
                </c:pt>
                <c:pt idx="115">
                  <c:v>2279.4307837000001</c:v>
                </c:pt>
                <c:pt idx="116">
                  <c:v>2279.9296254999999</c:v>
                </c:pt>
                <c:pt idx="117">
                  <c:v>2280.3433946999999</c:v>
                </c:pt>
                <c:pt idx="118">
                  <c:v>2280.7822543000002</c:v>
                </c:pt>
                <c:pt idx="119">
                  <c:v>2280.9545248999998</c:v>
                </c:pt>
                <c:pt idx="120">
                  <c:v>2281.2306944000002</c:v>
                </c:pt>
                <c:pt idx="121">
                  <c:v>2281.5352627000002</c:v>
                </c:pt>
                <c:pt idx="122">
                  <c:v>2281.7809900000002</c:v>
                </c:pt>
                <c:pt idx="123">
                  <c:v>2281.9945426999998</c:v>
                </c:pt>
                <c:pt idx="124">
                  <c:v>2282.5644824999999</c:v>
                </c:pt>
                <c:pt idx="125">
                  <c:v>2283.1859178</c:v>
                </c:pt>
                <c:pt idx="126">
                  <c:v>2283.7977802999999</c:v>
                </c:pt>
                <c:pt idx="127">
                  <c:v>2284.192865</c:v>
                </c:pt>
                <c:pt idx="128">
                  <c:v>2284.5710938000002</c:v>
                </c:pt>
                <c:pt idx="129">
                  <c:v>2285.0262204000001</c:v>
                </c:pt>
                <c:pt idx="130">
                  <c:v>2285.3847701</c:v>
                </c:pt>
                <c:pt idx="131">
                  <c:v>2285.7670217999998</c:v>
                </c:pt>
                <c:pt idx="132">
                  <c:v>2286.0410554999999</c:v>
                </c:pt>
                <c:pt idx="133">
                  <c:v>2286.3648604999998</c:v>
                </c:pt>
                <c:pt idx="134">
                  <c:v>2286.6784833000002</c:v>
                </c:pt>
                <c:pt idx="135">
                  <c:v>2287.0391844999999</c:v>
                </c:pt>
                <c:pt idx="136">
                  <c:v>2287.4479252000001</c:v>
                </c:pt>
                <c:pt idx="137">
                  <c:v>2287.9069488999999</c:v>
                </c:pt>
                <c:pt idx="138">
                  <c:v>2288.3681562000002</c:v>
                </c:pt>
                <c:pt idx="139">
                  <c:v>2288.8048579000001</c:v>
                </c:pt>
                <c:pt idx="140">
                  <c:v>2289.2168038999998</c:v>
                </c:pt>
                <c:pt idx="141">
                  <c:v>2289.5416065999998</c:v>
                </c:pt>
                <c:pt idx="142">
                  <c:v>2289.8688268999999</c:v>
                </c:pt>
                <c:pt idx="143">
                  <c:v>2290.1732072</c:v>
                </c:pt>
                <c:pt idx="144">
                  <c:v>2290.1495789000001</c:v>
                </c:pt>
                <c:pt idx="145">
                  <c:v>2290.3175391</c:v>
                </c:pt>
                <c:pt idx="146">
                  <c:v>2290.5316954</c:v>
                </c:pt>
                <c:pt idx="147">
                  <c:v>2290.5406128999998</c:v>
                </c:pt>
                <c:pt idx="148">
                  <c:v>2290.6889569999998</c:v>
                </c:pt>
                <c:pt idx="149">
                  <c:v>2291.0238402999998</c:v>
                </c:pt>
                <c:pt idx="150">
                  <c:v>2291.3875779</c:v>
                </c:pt>
                <c:pt idx="151">
                  <c:v>2291.560841</c:v>
                </c:pt>
                <c:pt idx="152">
                  <c:v>2291.6666645</c:v>
                </c:pt>
                <c:pt idx="153">
                  <c:v>2291.7454937000002</c:v>
                </c:pt>
                <c:pt idx="154">
                  <c:v>2291.6679251</c:v>
                </c:pt>
                <c:pt idx="155">
                  <c:v>2291.5356925999999</c:v>
                </c:pt>
                <c:pt idx="156">
                  <c:v>2291.4964525</c:v>
                </c:pt>
                <c:pt idx="157">
                  <c:v>2291.2376924999999</c:v>
                </c:pt>
                <c:pt idx="158">
                  <c:v>2291.1967828000002</c:v>
                </c:pt>
                <c:pt idx="159">
                  <c:v>2291.1677558000001</c:v>
                </c:pt>
                <c:pt idx="160">
                  <c:v>2291.2176484000001</c:v>
                </c:pt>
                <c:pt idx="161">
                  <c:v>2291.3330308999998</c:v>
                </c:pt>
                <c:pt idx="162">
                  <c:v>2291.1816736999999</c:v>
                </c:pt>
                <c:pt idx="163">
                  <c:v>2291.1160590999998</c:v>
                </c:pt>
                <c:pt idx="164">
                  <c:v>2291.1079822000002</c:v>
                </c:pt>
                <c:pt idx="165">
                  <c:v>2291.1953804999998</c:v>
                </c:pt>
                <c:pt idx="166">
                  <c:v>2291.2059518000001</c:v>
                </c:pt>
                <c:pt idx="167">
                  <c:v>2291.2346212000002</c:v>
                </c:pt>
                <c:pt idx="168">
                  <c:v>2291.1222733</c:v>
                </c:pt>
                <c:pt idx="169">
                  <c:v>2290.86436</c:v>
                </c:pt>
                <c:pt idx="170">
                  <c:v>2290.7408959999998</c:v>
                </c:pt>
                <c:pt idx="171">
                  <c:v>2290.7378275999999</c:v>
                </c:pt>
                <c:pt idx="172">
                  <c:v>2290.7089046999999</c:v>
                </c:pt>
                <c:pt idx="173">
                  <c:v>2290.9223637</c:v>
                </c:pt>
                <c:pt idx="174">
                  <c:v>2290.6900979000002</c:v>
                </c:pt>
                <c:pt idx="175">
                  <c:v>2290.6682697000001</c:v>
                </c:pt>
                <c:pt idx="176">
                  <c:v>2290.5900001999998</c:v>
                </c:pt>
                <c:pt idx="177">
                  <c:v>2290.3516335999998</c:v>
                </c:pt>
                <c:pt idx="178">
                  <c:v>2289.9823332999999</c:v>
                </c:pt>
                <c:pt idx="179">
                  <c:v>2289.8825227000002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'4.1a'!$D$2</c:f>
              <c:strCache>
                <c:ptCount val="1"/>
                <c:pt idx="0">
                  <c:v> Used import light fleet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'4.1a'!$A$3:$A$110</c:f>
              <c:numCache>
                <c:formatCode>General</c:formatCode>
                <c:ptCount val="10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</c:numCache>
            </c:numRef>
          </c:cat>
          <c:val>
            <c:numRef>
              <c:f>'4.1a'!$D$3:$D$182</c:f>
              <c:numCache>
                <c:formatCode>0.0</c:formatCode>
                <c:ptCount val="180"/>
                <c:pt idx="0">
                  <c:v>1999.1471673999999</c:v>
                </c:pt>
                <c:pt idx="1">
                  <c:v>2000.2680975999999</c:v>
                </c:pt>
                <c:pt idx="2">
                  <c:v>2001.6059018000001</c:v>
                </c:pt>
                <c:pt idx="3">
                  <c:v>2002.8492272000001</c:v>
                </c:pt>
                <c:pt idx="4">
                  <c:v>2004.149424</c:v>
                </c:pt>
                <c:pt idx="5">
                  <c:v>2005.4894672999999</c:v>
                </c:pt>
                <c:pt idx="6">
                  <c:v>2007.0538655</c:v>
                </c:pt>
                <c:pt idx="7">
                  <c:v>2008.3177317</c:v>
                </c:pt>
                <c:pt idx="8">
                  <c:v>2009.5689213999999</c:v>
                </c:pt>
                <c:pt idx="9">
                  <c:v>2010.6330353999999</c:v>
                </c:pt>
                <c:pt idx="10">
                  <c:v>2011.4423962999999</c:v>
                </c:pt>
                <c:pt idx="11">
                  <c:v>2012.3352308999999</c:v>
                </c:pt>
                <c:pt idx="12">
                  <c:v>2013.0177365</c:v>
                </c:pt>
                <c:pt idx="13">
                  <c:v>2013.8465309000001</c:v>
                </c:pt>
                <c:pt idx="14">
                  <c:v>2014.6559523999999</c:v>
                </c:pt>
                <c:pt idx="15">
                  <c:v>2015.7307161000001</c:v>
                </c:pt>
                <c:pt idx="16">
                  <c:v>2016.666602</c:v>
                </c:pt>
                <c:pt idx="17">
                  <c:v>2017.9356786000001</c:v>
                </c:pt>
                <c:pt idx="18">
                  <c:v>2018.9207859000001</c:v>
                </c:pt>
                <c:pt idx="19">
                  <c:v>2019.911501</c:v>
                </c:pt>
                <c:pt idx="20">
                  <c:v>2021.0272697</c:v>
                </c:pt>
                <c:pt idx="21">
                  <c:v>2022.0326127999999</c:v>
                </c:pt>
                <c:pt idx="22">
                  <c:v>2023.0290878999999</c:v>
                </c:pt>
                <c:pt idx="23">
                  <c:v>2024.1577145000001</c:v>
                </c:pt>
                <c:pt idx="24">
                  <c:v>2024.8757055000001</c:v>
                </c:pt>
                <c:pt idx="25">
                  <c:v>2025.6481581999999</c:v>
                </c:pt>
                <c:pt idx="26">
                  <c:v>2026.7927769</c:v>
                </c:pt>
                <c:pt idx="27">
                  <c:v>2027.8463961</c:v>
                </c:pt>
                <c:pt idx="28">
                  <c:v>2029.0320717</c:v>
                </c:pt>
                <c:pt idx="29">
                  <c:v>2030.6311115000001</c:v>
                </c:pt>
                <c:pt idx="30">
                  <c:v>2031.9982847000001</c:v>
                </c:pt>
                <c:pt idx="31">
                  <c:v>2033.6293189999999</c:v>
                </c:pt>
                <c:pt idx="32">
                  <c:v>2035.4333011000001</c:v>
                </c:pt>
                <c:pt idx="33">
                  <c:v>2036.9118145</c:v>
                </c:pt>
                <c:pt idx="34">
                  <c:v>2038.6268132</c:v>
                </c:pt>
                <c:pt idx="35">
                  <c:v>2040.3617589999999</c:v>
                </c:pt>
                <c:pt idx="36">
                  <c:v>2041.7787685999999</c:v>
                </c:pt>
                <c:pt idx="37">
                  <c:v>2043.5690552999999</c:v>
                </c:pt>
                <c:pt idx="38">
                  <c:v>2045.0369736</c:v>
                </c:pt>
                <c:pt idx="39">
                  <c:v>2046.5424313999999</c:v>
                </c:pt>
                <c:pt idx="40">
                  <c:v>2048.4650987</c:v>
                </c:pt>
                <c:pt idx="41">
                  <c:v>2050.4758969999998</c:v>
                </c:pt>
                <c:pt idx="42">
                  <c:v>2052.2128671</c:v>
                </c:pt>
                <c:pt idx="43">
                  <c:v>2054.1892945</c:v>
                </c:pt>
                <c:pt idx="44">
                  <c:v>2056.0801762999999</c:v>
                </c:pt>
                <c:pt idx="45">
                  <c:v>2057.9583364</c:v>
                </c:pt>
                <c:pt idx="46">
                  <c:v>2059.9825230000001</c:v>
                </c:pt>
                <c:pt idx="47">
                  <c:v>2061.7858729</c:v>
                </c:pt>
                <c:pt idx="48">
                  <c:v>2063.4464045</c:v>
                </c:pt>
                <c:pt idx="49">
                  <c:v>2065.2528597999999</c:v>
                </c:pt>
                <c:pt idx="50">
                  <c:v>2066.8333947000001</c:v>
                </c:pt>
                <c:pt idx="51">
                  <c:v>2068.8711432999999</c:v>
                </c:pt>
                <c:pt idx="52">
                  <c:v>2070.8571542999998</c:v>
                </c:pt>
                <c:pt idx="53">
                  <c:v>2072.5757598999999</c:v>
                </c:pt>
                <c:pt idx="54">
                  <c:v>2074.3915047999999</c:v>
                </c:pt>
                <c:pt idx="55">
                  <c:v>2076.3409532999999</c:v>
                </c:pt>
                <c:pt idx="56">
                  <c:v>2078.2497118000001</c:v>
                </c:pt>
                <c:pt idx="57">
                  <c:v>2079.8948865000002</c:v>
                </c:pt>
                <c:pt idx="58">
                  <c:v>2081.4644850999998</c:v>
                </c:pt>
                <c:pt idx="59">
                  <c:v>2083.3027333999999</c:v>
                </c:pt>
                <c:pt idx="60">
                  <c:v>2084.7419724000001</c:v>
                </c:pt>
                <c:pt idx="61">
                  <c:v>2086.2052397000002</c:v>
                </c:pt>
                <c:pt idx="62">
                  <c:v>2087.6886183000001</c:v>
                </c:pt>
                <c:pt idx="63">
                  <c:v>2089.3166763999998</c:v>
                </c:pt>
                <c:pt idx="64">
                  <c:v>2090.7691015999999</c:v>
                </c:pt>
                <c:pt idx="65">
                  <c:v>2092.1410356000001</c:v>
                </c:pt>
                <c:pt idx="66">
                  <c:v>2093.3113480000002</c:v>
                </c:pt>
                <c:pt idx="67">
                  <c:v>2094.6297279999999</c:v>
                </c:pt>
                <c:pt idx="68">
                  <c:v>2095.8436256999998</c:v>
                </c:pt>
                <c:pt idx="69">
                  <c:v>2096.9751581</c:v>
                </c:pt>
                <c:pt idx="70">
                  <c:v>2098.058188</c:v>
                </c:pt>
                <c:pt idx="71">
                  <c:v>2099.4142311000001</c:v>
                </c:pt>
                <c:pt idx="72">
                  <c:v>2100.2967970999998</c:v>
                </c:pt>
                <c:pt idx="73">
                  <c:v>2101.0943232999998</c:v>
                </c:pt>
                <c:pt idx="74">
                  <c:v>2101.9741371999999</c:v>
                </c:pt>
                <c:pt idx="75">
                  <c:v>2102.7577234</c:v>
                </c:pt>
                <c:pt idx="76">
                  <c:v>2103.3322317000002</c:v>
                </c:pt>
                <c:pt idx="77">
                  <c:v>2104.0104252000001</c:v>
                </c:pt>
                <c:pt idx="78">
                  <c:v>2104.5872880000002</c:v>
                </c:pt>
                <c:pt idx="79">
                  <c:v>2105.0584248999999</c:v>
                </c:pt>
                <c:pt idx="80">
                  <c:v>2105.9227658</c:v>
                </c:pt>
                <c:pt idx="81">
                  <c:v>2106.6225722999998</c:v>
                </c:pt>
                <c:pt idx="82">
                  <c:v>2107.0924083999998</c:v>
                </c:pt>
                <c:pt idx="83">
                  <c:v>2107.9430579999998</c:v>
                </c:pt>
                <c:pt idx="84">
                  <c:v>2108.3858430999999</c:v>
                </c:pt>
                <c:pt idx="85">
                  <c:v>2108.8469442999999</c:v>
                </c:pt>
                <c:pt idx="86">
                  <c:v>2109.435219</c:v>
                </c:pt>
                <c:pt idx="87">
                  <c:v>2110.0193555999999</c:v>
                </c:pt>
                <c:pt idx="88">
                  <c:v>2110.5093643999999</c:v>
                </c:pt>
                <c:pt idx="89">
                  <c:v>2111.4349547000002</c:v>
                </c:pt>
                <c:pt idx="90">
                  <c:v>2112.3034102000001</c:v>
                </c:pt>
                <c:pt idx="91">
                  <c:v>2113.2290963</c:v>
                </c:pt>
                <c:pt idx="92">
                  <c:v>2114.4608496999999</c:v>
                </c:pt>
                <c:pt idx="93">
                  <c:v>2115.2111408000001</c:v>
                </c:pt>
                <c:pt idx="94">
                  <c:v>2116.1403458</c:v>
                </c:pt>
                <c:pt idx="95">
                  <c:v>2117.2575723</c:v>
                </c:pt>
                <c:pt idx="96">
                  <c:v>2117.9348949999999</c:v>
                </c:pt>
                <c:pt idx="97">
                  <c:v>2118.8716942999999</c:v>
                </c:pt>
                <c:pt idx="98">
                  <c:v>2119.5774160999999</c:v>
                </c:pt>
                <c:pt idx="99">
                  <c:v>2120.0832392000002</c:v>
                </c:pt>
                <c:pt idx="100">
                  <c:v>2120.7412543999999</c:v>
                </c:pt>
                <c:pt idx="101">
                  <c:v>2121.0593809000002</c:v>
                </c:pt>
                <c:pt idx="102">
                  <c:v>2121.2246467999998</c:v>
                </c:pt>
                <c:pt idx="103">
                  <c:v>2121.6090616000001</c:v>
                </c:pt>
                <c:pt idx="104">
                  <c:v>2121.9476238000002</c:v>
                </c:pt>
                <c:pt idx="105">
                  <c:v>2122.3789748999998</c:v>
                </c:pt>
                <c:pt idx="106">
                  <c:v>2122.8823576</c:v>
                </c:pt>
                <c:pt idx="107">
                  <c:v>2123.4863931</c:v>
                </c:pt>
                <c:pt idx="108">
                  <c:v>2123.985471</c:v>
                </c:pt>
                <c:pt idx="109">
                  <c:v>2124.4038184000001</c:v>
                </c:pt>
                <c:pt idx="110">
                  <c:v>2124.7237912000001</c:v>
                </c:pt>
                <c:pt idx="111">
                  <c:v>2124.8653856000001</c:v>
                </c:pt>
                <c:pt idx="112">
                  <c:v>2124.8899766</c:v>
                </c:pt>
                <c:pt idx="113">
                  <c:v>2124.8771185999999</c:v>
                </c:pt>
                <c:pt idx="114">
                  <c:v>2124.6274821000002</c:v>
                </c:pt>
                <c:pt idx="115">
                  <c:v>2124.5011672000001</c:v>
                </c:pt>
                <c:pt idx="116">
                  <c:v>2124.3658042000002</c:v>
                </c:pt>
                <c:pt idx="117">
                  <c:v>2124.2500920000002</c:v>
                </c:pt>
                <c:pt idx="118">
                  <c:v>2123.9357058000001</c:v>
                </c:pt>
                <c:pt idx="119">
                  <c:v>2123.5478358999999</c:v>
                </c:pt>
                <c:pt idx="120">
                  <c:v>2123.3140990000002</c:v>
                </c:pt>
                <c:pt idx="121">
                  <c:v>2123.0079365000001</c:v>
                </c:pt>
                <c:pt idx="122">
                  <c:v>2122.6996023000002</c:v>
                </c:pt>
                <c:pt idx="123">
                  <c:v>2122.4505650999999</c:v>
                </c:pt>
                <c:pt idx="124">
                  <c:v>2122.4052023999998</c:v>
                </c:pt>
                <c:pt idx="125">
                  <c:v>2122.3914749999999</c:v>
                </c:pt>
                <c:pt idx="126">
                  <c:v>2122.4546386000002</c:v>
                </c:pt>
                <c:pt idx="127">
                  <c:v>2122.4456835000001</c:v>
                </c:pt>
                <c:pt idx="128">
                  <c:v>2122.4773968</c:v>
                </c:pt>
                <c:pt idx="129">
                  <c:v>2122.5617836000001</c:v>
                </c:pt>
                <c:pt idx="130">
                  <c:v>2122.5351424</c:v>
                </c:pt>
                <c:pt idx="131">
                  <c:v>2122.5609297000001</c:v>
                </c:pt>
                <c:pt idx="132">
                  <c:v>2122.4957441000001</c:v>
                </c:pt>
                <c:pt idx="133">
                  <c:v>2122.4419570999999</c:v>
                </c:pt>
                <c:pt idx="134">
                  <c:v>2122.3453915999999</c:v>
                </c:pt>
                <c:pt idx="135">
                  <c:v>2122.2402882000001</c:v>
                </c:pt>
                <c:pt idx="136">
                  <c:v>2122.2673378</c:v>
                </c:pt>
                <c:pt idx="137">
                  <c:v>2122.2949104999998</c:v>
                </c:pt>
                <c:pt idx="138">
                  <c:v>2122.4363993000002</c:v>
                </c:pt>
                <c:pt idx="139">
                  <c:v>2122.5717202999999</c:v>
                </c:pt>
                <c:pt idx="140">
                  <c:v>2122.7546819999998</c:v>
                </c:pt>
                <c:pt idx="141">
                  <c:v>2122.9317274</c:v>
                </c:pt>
                <c:pt idx="142">
                  <c:v>2123.0201572000001</c:v>
                </c:pt>
                <c:pt idx="143">
                  <c:v>2123.0534465000001</c:v>
                </c:pt>
                <c:pt idx="144">
                  <c:v>2122.8868907000001</c:v>
                </c:pt>
                <c:pt idx="145">
                  <c:v>2122.7951137999999</c:v>
                </c:pt>
                <c:pt idx="146">
                  <c:v>2122.6520727000002</c:v>
                </c:pt>
                <c:pt idx="147">
                  <c:v>2122.3891343</c:v>
                </c:pt>
                <c:pt idx="148">
                  <c:v>2122.0865601</c:v>
                </c:pt>
                <c:pt idx="149">
                  <c:v>2121.8498512000001</c:v>
                </c:pt>
                <c:pt idx="150">
                  <c:v>2121.6537970999998</c:v>
                </c:pt>
                <c:pt idx="151">
                  <c:v>2121.3465968</c:v>
                </c:pt>
                <c:pt idx="152">
                  <c:v>2120.9747504000002</c:v>
                </c:pt>
                <c:pt idx="153">
                  <c:v>2120.6906976</c:v>
                </c:pt>
                <c:pt idx="154">
                  <c:v>2120.2573023</c:v>
                </c:pt>
                <c:pt idx="155">
                  <c:v>2120.011958</c:v>
                </c:pt>
                <c:pt idx="156">
                  <c:v>2119.6745145999998</c:v>
                </c:pt>
                <c:pt idx="157">
                  <c:v>2119.1775756000002</c:v>
                </c:pt>
                <c:pt idx="158">
                  <c:v>2118.8646938000002</c:v>
                </c:pt>
                <c:pt idx="159">
                  <c:v>2118.6154181000002</c:v>
                </c:pt>
                <c:pt idx="160">
                  <c:v>2118.3704041999999</c:v>
                </c:pt>
                <c:pt idx="161">
                  <c:v>2118.0724577999999</c:v>
                </c:pt>
                <c:pt idx="162">
                  <c:v>2117.6622517999999</c:v>
                </c:pt>
                <c:pt idx="163">
                  <c:v>2117.2963258</c:v>
                </c:pt>
                <c:pt idx="164">
                  <c:v>2117.1197072999998</c:v>
                </c:pt>
                <c:pt idx="165">
                  <c:v>2116.8541998999999</c:v>
                </c:pt>
                <c:pt idx="166">
                  <c:v>2116.4532828000001</c:v>
                </c:pt>
                <c:pt idx="167">
                  <c:v>2116.1863898000001</c:v>
                </c:pt>
                <c:pt idx="168">
                  <c:v>2115.8722954</c:v>
                </c:pt>
                <c:pt idx="169">
                  <c:v>2115.4740870999999</c:v>
                </c:pt>
                <c:pt idx="170">
                  <c:v>2115.0514671000001</c:v>
                </c:pt>
                <c:pt idx="171">
                  <c:v>2114.6793472999998</c:v>
                </c:pt>
                <c:pt idx="172">
                  <c:v>2114.3363067</c:v>
                </c:pt>
                <c:pt idx="173">
                  <c:v>2114.0643286999998</c:v>
                </c:pt>
                <c:pt idx="174">
                  <c:v>2113.5462097999998</c:v>
                </c:pt>
                <c:pt idx="175">
                  <c:v>2113.3933001999999</c:v>
                </c:pt>
                <c:pt idx="176">
                  <c:v>2113.4152064</c:v>
                </c:pt>
                <c:pt idx="177">
                  <c:v>2113.2814800000001</c:v>
                </c:pt>
                <c:pt idx="178">
                  <c:v>2112.8974533000001</c:v>
                </c:pt>
                <c:pt idx="179">
                  <c:v>2112.9295013000001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'4.1a'!$E$2</c:f>
              <c:strCache>
                <c:ptCount val="1"/>
                <c:pt idx="0">
                  <c:v> NZ new light fleet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'4.1a'!$A$3:$A$110</c:f>
              <c:numCache>
                <c:formatCode>General</c:formatCode>
                <c:ptCount val="10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</c:numCache>
            </c:numRef>
          </c:cat>
          <c:val>
            <c:numRef>
              <c:f>'4.1a'!$E$3:$E$182</c:f>
              <c:numCache>
                <c:formatCode>0.0</c:formatCode>
                <c:ptCount val="180"/>
                <c:pt idx="0">
                  <c:v>2102.9350659000002</c:v>
                </c:pt>
                <c:pt idx="1">
                  <c:v>2105.5765796999999</c:v>
                </c:pt>
                <c:pt idx="2">
                  <c:v>2108.8183015999998</c:v>
                </c:pt>
                <c:pt idx="3">
                  <c:v>2112.0015637000001</c:v>
                </c:pt>
                <c:pt idx="4">
                  <c:v>2114.6300304000001</c:v>
                </c:pt>
                <c:pt idx="5">
                  <c:v>2117.3249501999999</c:v>
                </c:pt>
                <c:pt idx="6">
                  <c:v>2120.5340234</c:v>
                </c:pt>
                <c:pt idx="7">
                  <c:v>2123.2841557000002</c:v>
                </c:pt>
                <c:pt idx="8">
                  <c:v>2126.693201</c:v>
                </c:pt>
                <c:pt idx="9">
                  <c:v>2129.0527889999998</c:v>
                </c:pt>
                <c:pt idx="10">
                  <c:v>2132.0024711999999</c:v>
                </c:pt>
                <c:pt idx="11">
                  <c:v>2135.3013440999998</c:v>
                </c:pt>
                <c:pt idx="12">
                  <c:v>2137.9832403999999</c:v>
                </c:pt>
                <c:pt idx="13">
                  <c:v>2141.1201848000001</c:v>
                </c:pt>
                <c:pt idx="14">
                  <c:v>2144.0773898000002</c:v>
                </c:pt>
                <c:pt idx="15">
                  <c:v>2147.2325796</c:v>
                </c:pt>
                <c:pt idx="16">
                  <c:v>2150.1180942000001</c:v>
                </c:pt>
                <c:pt idx="17">
                  <c:v>2153.8312940999999</c:v>
                </c:pt>
                <c:pt idx="18">
                  <c:v>2156.8765751999999</c:v>
                </c:pt>
                <c:pt idx="19">
                  <c:v>2159.9902139000001</c:v>
                </c:pt>
                <c:pt idx="20">
                  <c:v>2163.3666214</c:v>
                </c:pt>
                <c:pt idx="21">
                  <c:v>2165.6695291000001</c:v>
                </c:pt>
                <c:pt idx="22">
                  <c:v>2169.4298681</c:v>
                </c:pt>
                <c:pt idx="23">
                  <c:v>2173.0641116000002</c:v>
                </c:pt>
                <c:pt idx="24">
                  <c:v>2176.1758433</c:v>
                </c:pt>
                <c:pt idx="25">
                  <c:v>2179.7168078</c:v>
                </c:pt>
                <c:pt idx="26">
                  <c:v>2183.3937617000001</c:v>
                </c:pt>
                <c:pt idx="27">
                  <c:v>2186.2429960999998</c:v>
                </c:pt>
                <c:pt idx="28">
                  <c:v>2189.8638068</c:v>
                </c:pt>
                <c:pt idx="29">
                  <c:v>2193.7982118999998</c:v>
                </c:pt>
                <c:pt idx="30">
                  <c:v>2196.6736753</c:v>
                </c:pt>
                <c:pt idx="31">
                  <c:v>2199.9966580999999</c:v>
                </c:pt>
                <c:pt idx="32">
                  <c:v>2203.5135740999999</c:v>
                </c:pt>
                <c:pt idx="33">
                  <c:v>2206.1087892</c:v>
                </c:pt>
                <c:pt idx="34">
                  <c:v>2210.0556839000001</c:v>
                </c:pt>
                <c:pt idx="35">
                  <c:v>2213.4584018999999</c:v>
                </c:pt>
                <c:pt idx="36">
                  <c:v>2216.9651580999998</c:v>
                </c:pt>
                <c:pt idx="37">
                  <c:v>2220.8002802999999</c:v>
                </c:pt>
                <c:pt idx="38">
                  <c:v>2224.2610866999999</c:v>
                </c:pt>
                <c:pt idx="39">
                  <c:v>2227.2988326999998</c:v>
                </c:pt>
                <c:pt idx="40">
                  <c:v>2231.0259652999998</c:v>
                </c:pt>
                <c:pt idx="41">
                  <c:v>2234.9796436000001</c:v>
                </c:pt>
                <c:pt idx="42">
                  <c:v>2238.5170628000001</c:v>
                </c:pt>
                <c:pt idx="43">
                  <c:v>2242.6984004999999</c:v>
                </c:pt>
                <c:pt idx="44">
                  <c:v>2246.3700669999998</c:v>
                </c:pt>
                <c:pt idx="45">
                  <c:v>2249.7946132000002</c:v>
                </c:pt>
                <c:pt idx="46">
                  <c:v>2254.5064109999998</c:v>
                </c:pt>
                <c:pt idx="47">
                  <c:v>2257.5860879000002</c:v>
                </c:pt>
                <c:pt idx="48">
                  <c:v>2260.8260491000001</c:v>
                </c:pt>
                <c:pt idx="49">
                  <c:v>2264.6476683999999</c:v>
                </c:pt>
                <c:pt idx="50">
                  <c:v>2267.8720684</c:v>
                </c:pt>
                <c:pt idx="51">
                  <c:v>2271.7181905000002</c:v>
                </c:pt>
                <c:pt idx="52">
                  <c:v>2275.4812837999998</c:v>
                </c:pt>
                <c:pt idx="53">
                  <c:v>2279.1248018000001</c:v>
                </c:pt>
                <c:pt idx="54">
                  <c:v>2283.2444875000001</c:v>
                </c:pt>
                <c:pt idx="55">
                  <c:v>2287.0496401999999</c:v>
                </c:pt>
                <c:pt idx="56">
                  <c:v>2291.0395870000002</c:v>
                </c:pt>
                <c:pt idx="57">
                  <c:v>2294.4926052000001</c:v>
                </c:pt>
                <c:pt idx="58">
                  <c:v>2298.0920818</c:v>
                </c:pt>
                <c:pt idx="59">
                  <c:v>2301.8716853000001</c:v>
                </c:pt>
                <c:pt idx="60">
                  <c:v>2305.2501465999999</c:v>
                </c:pt>
                <c:pt idx="61">
                  <c:v>2308.7546505999999</c:v>
                </c:pt>
                <c:pt idx="62">
                  <c:v>2311.6117011000001</c:v>
                </c:pt>
                <c:pt idx="63">
                  <c:v>2315.1925535</c:v>
                </c:pt>
                <c:pt idx="64">
                  <c:v>2318.7338037</c:v>
                </c:pt>
                <c:pt idx="65">
                  <c:v>2322.3666979</c:v>
                </c:pt>
                <c:pt idx="66">
                  <c:v>2325.6497503999999</c:v>
                </c:pt>
                <c:pt idx="67">
                  <c:v>2328.811706</c:v>
                </c:pt>
                <c:pt idx="68">
                  <c:v>2331.5842521999998</c:v>
                </c:pt>
                <c:pt idx="69">
                  <c:v>2334.0035481999998</c:v>
                </c:pt>
                <c:pt idx="70">
                  <c:v>2336.9509164999999</c:v>
                </c:pt>
                <c:pt idx="71">
                  <c:v>2339.4890003999999</c:v>
                </c:pt>
                <c:pt idx="72">
                  <c:v>2342.1989921999998</c:v>
                </c:pt>
                <c:pt idx="73">
                  <c:v>2345.42499</c:v>
                </c:pt>
                <c:pt idx="74">
                  <c:v>2347.7812506999999</c:v>
                </c:pt>
                <c:pt idx="75">
                  <c:v>2350.4413264999998</c:v>
                </c:pt>
                <c:pt idx="76">
                  <c:v>2352.4211559</c:v>
                </c:pt>
                <c:pt idx="77">
                  <c:v>2354.6882980999999</c:v>
                </c:pt>
                <c:pt idx="78">
                  <c:v>2357.1158593</c:v>
                </c:pt>
                <c:pt idx="79">
                  <c:v>2359.1402314000002</c:v>
                </c:pt>
                <c:pt idx="80">
                  <c:v>2362.1454223999999</c:v>
                </c:pt>
                <c:pt idx="81">
                  <c:v>2364.3394271000002</c:v>
                </c:pt>
                <c:pt idx="82">
                  <c:v>2367.1975560000001</c:v>
                </c:pt>
                <c:pt idx="83">
                  <c:v>2369.5420614</c:v>
                </c:pt>
                <c:pt idx="84">
                  <c:v>2371.7135973999998</c:v>
                </c:pt>
                <c:pt idx="85">
                  <c:v>2374.3990441999999</c:v>
                </c:pt>
                <c:pt idx="86">
                  <c:v>2376.7617958000001</c:v>
                </c:pt>
                <c:pt idx="87">
                  <c:v>2379.4096998999999</c:v>
                </c:pt>
                <c:pt idx="88">
                  <c:v>2381.8161919999998</c:v>
                </c:pt>
                <c:pt idx="89">
                  <c:v>2384.5056417999999</c:v>
                </c:pt>
                <c:pt idx="90">
                  <c:v>2387.0169907</c:v>
                </c:pt>
                <c:pt idx="91">
                  <c:v>2389.347021</c:v>
                </c:pt>
                <c:pt idx="92">
                  <c:v>2391.6985195000002</c:v>
                </c:pt>
                <c:pt idx="93">
                  <c:v>2393.1915009999998</c:v>
                </c:pt>
                <c:pt idx="94">
                  <c:v>2395.8468340999998</c:v>
                </c:pt>
                <c:pt idx="95">
                  <c:v>2397.8522078999999</c:v>
                </c:pt>
                <c:pt idx="96">
                  <c:v>2399.6945174000002</c:v>
                </c:pt>
                <c:pt idx="97">
                  <c:v>2401.7467520999999</c:v>
                </c:pt>
                <c:pt idx="98">
                  <c:v>2403.3008571999999</c:v>
                </c:pt>
                <c:pt idx="99">
                  <c:v>2404.6679428000002</c:v>
                </c:pt>
                <c:pt idx="100">
                  <c:v>2406.422748</c:v>
                </c:pt>
                <c:pt idx="101">
                  <c:v>2408.1484375</c:v>
                </c:pt>
                <c:pt idx="102">
                  <c:v>2409.7024823000002</c:v>
                </c:pt>
                <c:pt idx="103">
                  <c:v>2411.3886143</c:v>
                </c:pt>
                <c:pt idx="104">
                  <c:v>2412.6905020999998</c:v>
                </c:pt>
                <c:pt idx="105">
                  <c:v>2413.6618920999999</c:v>
                </c:pt>
                <c:pt idx="106">
                  <c:v>2414.9774557999999</c:v>
                </c:pt>
                <c:pt idx="107">
                  <c:v>2415.9031064999999</c:v>
                </c:pt>
                <c:pt idx="108">
                  <c:v>2416.9915700000001</c:v>
                </c:pt>
                <c:pt idx="109">
                  <c:v>2418.2479275000001</c:v>
                </c:pt>
                <c:pt idx="110">
                  <c:v>2419.2360954999999</c:v>
                </c:pt>
                <c:pt idx="111">
                  <c:v>2420.2488978000001</c:v>
                </c:pt>
                <c:pt idx="112">
                  <c:v>2421.2485553000001</c:v>
                </c:pt>
                <c:pt idx="113">
                  <c:v>2422.2857902000001</c:v>
                </c:pt>
                <c:pt idx="114">
                  <c:v>2423.1972747999998</c:v>
                </c:pt>
                <c:pt idx="115">
                  <c:v>2424.2236025000002</c:v>
                </c:pt>
                <c:pt idx="116">
                  <c:v>2425.1364490999999</c:v>
                </c:pt>
                <c:pt idx="117">
                  <c:v>2425.8196612000002</c:v>
                </c:pt>
                <c:pt idx="118">
                  <c:v>2426.8700127000002</c:v>
                </c:pt>
                <c:pt idx="119">
                  <c:v>2427.6133825000002</c:v>
                </c:pt>
                <c:pt idx="120">
                  <c:v>2428.2787094999999</c:v>
                </c:pt>
                <c:pt idx="121">
                  <c:v>2429.0985162000002</c:v>
                </c:pt>
                <c:pt idx="122">
                  <c:v>2429.9170620999998</c:v>
                </c:pt>
                <c:pt idx="123">
                  <c:v>2430.504336</c:v>
                </c:pt>
                <c:pt idx="124">
                  <c:v>2431.5640225000002</c:v>
                </c:pt>
                <c:pt idx="125">
                  <c:v>2432.6497577999999</c:v>
                </c:pt>
                <c:pt idx="126">
                  <c:v>2433.7204409999999</c:v>
                </c:pt>
                <c:pt idx="127">
                  <c:v>2434.4544258999999</c:v>
                </c:pt>
                <c:pt idx="128">
                  <c:v>2434.9984712999999</c:v>
                </c:pt>
                <c:pt idx="129">
                  <c:v>2435.5823980999999</c:v>
                </c:pt>
                <c:pt idx="130">
                  <c:v>2436.2473583000001</c:v>
                </c:pt>
                <c:pt idx="131">
                  <c:v>2436.8714369999998</c:v>
                </c:pt>
                <c:pt idx="132">
                  <c:v>2437.3313197000002</c:v>
                </c:pt>
                <c:pt idx="133">
                  <c:v>2437.8078309000002</c:v>
                </c:pt>
                <c:pt idx="134">
                  <c:v>2438.3996768000002</c:v>
                </c:pt>
                <c:pt idx="135">
                  <c:v>2438.9572085</c:v>
                </c:pt>
                <c:pt idx="136">
                  <c:v>2439.5851523000001</c:v>
                </c:pt>
                <c:pt idx="137">
                  <c:v>2440.2204551</c:v>
                </c:pt>
                <c:pt idx="138">
                  <c:v>2440.6845543999998</c:v>
                </c:pt>
                <c:pt idx="139">
                  <c:v>2441.2420922000001</c:v>
                </c:pt>
                <c:pt idx="140">
                  <c:v>2441.5213757000001</c:v>
                </c:pt>
                <c:pt idx="141">
                  <c:v>2441.6937415000002</c:v>
                </c:pt>
                <c:pt idx="142">
                  <c:v>2442.0430489999999</c:v>
                </c:pt>
                <c:pt idx="143">
                  <c:v>2442.4005809</c:v>
                </c:pt>
                <c:pt idx="144">
                  <c:v>2442.1884255</c:v>
                </c:pt>
                <c:pt idx="145">
                  <c:v>2442.2932126999999</c:v>
                </c:pt>
                <c:pt idx="146">
                  <c:v>2442.5085273</c:v>
                </c:pt>
                <c:pt idx="147">
                  <c:v>2442.3968479999999</c:v>
                </c:pt>
                <c:pt idx="148">
                  <c:v>2442.6489256999998</c:v>
                </c:pt>
                <c:pt idx="149">
                  <c:v>2442.9252470000001</c:v>
                </c:pt>
                <c:pt idx="150">
                  <c:v>2443.4716558999999</c:v>
                </c:pt>
                <c:pt idx="151">
                  <c:v>2443.7241293000002</c:v>
                </c:pt>
                <c:pt idx="152">
                  <c:v>2443.6675372999998</c:v>
                </c:pt>
                <c:pt idx="153">
                  <c:v>2443.8705221</c:v>
                </c:pt>
                <c:pt idx="154">
                  <c:v>2443.7273249</c:v>
                </c:pt>
                <c:pt idx="155">
                  <c:v>2443.3422317999998</c:v>
                </c:pt>
                <c:pt idx="156">
                  <c:v>2443.3471902000001</c:v>
                </c:pt>
                <c:pt idx="157">
                  <c:v>2442.8739139999998</c:v>
                </c:pt>
                <c:pt idx="158">
                  <c:v>2442.7677296000002</c:v>
                </c:pt>
                <c:pt idx="159">
                  <c:v>2442.9205449999999</c:v>
                </c:pt>
                <c:pt idx="160">
                  <c:v>2442.9888796</c:v>
                </c:pt>
                <c:pt idx="161">
                  <c:v>2442.9023898999999</c:v>
                </c:pt>
                <c:pt idx="162">
                  <c:v>2443.0151584</c:v>
                </c:pt>
                <c:pt idx="163">
                  <c:v>2442.9185845000002</c:v>
                </c:pt>
                <c:pt idx="164">
                  <c:v>2442.7094634999999</c:v>
                </c:pt>
                <c:pt idx="165">
                  <c:v>2442.8192460999999</c:v>
                </c:pt>
                <c:pt idx="166">
                  <c:v>2442.8706827999999</c:v>
                </c:pt>
                <c:pt idx="167">
                  <c:v>2443.0413035000001</c:v>
                </c:pt>
                <c:pt idx="168">
                  <c:v>2442.9949184000002</c:v>
                </c:pt>
                <c:pt idx="169">
                  <c:v>2442.5708113999999</c:v>
                </c:pt>
                <c:pt idx="170">
                  <c:v>2442.6544340999999</c:v>
                </c:pt>
                <c:pt idx="171">
                  <c:v>2442.9017457999998</c:v>
                </c:pt>
                <c:pt idx="172">
                  <c:v>2443.0528389000001</c:v>
                </c:pt>
                <c:pt idx="173">
                  <c:v>2443.4657468</c:v>
                </c:pt>
                <c:pt idx="174">
                  <c:v>2443.4674866999999</c:v>
                </c:pt>
                <c:pt idx="175">
                  <c:v>2443.4525626</c:v>
                </c:pt>
                <c:pt idx="176">
                  <c:v>2443.2165371999999</c:v>
                </c:pt>
                <c:pt idx="177">
                  <c:v>2442.7186799000001</c:v>
                </c:pt>
                <c:pt idx="178">
                  <c:v>2442.0747317</c:v>
                </c:pt>
                <c:pt idx="179">
                  <c:v>2442.0511677</c:v>
                </c:pt>
              </c:numCache>
            </c:numRef>
          </c:val>
          <c:smooth val="1"/>
        </c:ser>
        <c:marker val="1"/>
        <c:axId val="112941696"/>
        <c:axId val="112952064"/>
      </c:lineChart>
      <c:catAx>
        <c:axId val="11294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date</a:t>
                </a:r>
              </a:p>
            </c:rich>
          </c:tx>
          <c:layout>
            <c:manualLayout>
              <c:xMode val="edge"/>
              <c:yMode val="edge"/>
              <c:x val="0.48867408815277402"/>
              <c:y val="0.934308875107425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52064"/>
        <c:crosses val="autoZero"/>
        <c:auto val="1"/>
        <c:lblAlgn val="ctr"/>
        <c:lblOffset val="100"/>
        <c:tickLblSkip val="6"/>
        <c:tickMarkSkip val="12"/>
      </c:catAx>
      <c:valAx>
        <c:axId val="112952064"/>
        <c:scaling>
          <c:orientation val="minMax"/>
          <c:max val="2500"/>
          <c:min val="17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CC</a:t>
                </a:r>
              </a:p>
            </c:rich>
          </c:tx>
          <c:layout>
            <c:manualLayout>
              <c:xMode val="edge"/>
              <c:yMode val="edge"/>
              <c:x val="1.0353878179020725E-3"/>
              <c:y val="0.282976796042087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41696"/>
        <c:crosses val="autoZero"/>
        <c:crossBetween val="midCat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1276690546307722"/>
          <c:y val="0.62770863819013789"/>
          <c:w val="0.34248696366535092"/>
          <c:h val="0.1916029080435741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4.1b : Light fleet average engine capacity</a:t>
            </a:r>
          </a:p>
        </c:rich>
      </c:tx>
      <c:layout>
        <c:manualLayout>
          <c:xMode val="edge"/>
          <c:yMode val="edge"/>
          <c:x val="0.20355451589771439"/>
          <c:y val="3.21101897661022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18666666666668"/>
          <c:y val="0.10478371563536139"/>
          <c:w val="0.81516527777777781"/>
          <c:h val="0.58066620370370359"/>
        </c:manualLayout>
      </c:layout>
      <c:lineChart>
        <c:grouping val="standard"/>
        <c:ser>
          <c:idx val="1"/>
          <c:order val="0"/>
          <c:tx>
            <c:strRef>
              <c:f>'4.1b'!$C$2</c:f>
              <c:strCache>
                <c:ptCount val="1"/>
                <c:pt idx="0">
                  <c:v>Light petrol fleet</c:v>
                </c:pt>
              </c:strCache>
            </c:strRef>
          </c:tx>
          <c:spPr>
            <a:ln w="25400">
              <a:solidFill>
                <a:srgbClr val="BDC1C1"/>
              </a:solidFill>
              <a:prstDash val="solid"/>
            </a:ln>
          </c:spPr>
          <c:marker>
            <c:symbol val="none"/>
          </c:marker>
          <c:cat>
            <c:numRef>
              <c:f>'4.1b'!$A$3:$A$182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'4.1b'!$C$3:$C$182</c:f>
              <c:numCache>
                <c:formatCode>0</c:formatCode>
                <c:ptCount val="180"/>
                <c:pt idx="0">
                  <c:v>2007.0701121</c:v>
                </c:pt>
                <c:pt idx="1">
                  <c:v>2008.5898824999999</c:v>
                </c:pt>
                <c:pt idx="2">
                  <c:v>2010.4745333999999</c:v>
                </c:pt>
                <c:pt idx="3">
                  <c:v>2012.4219751000001</c:v>
                </c:pt>
                <c:pt idx="4">
                  <c:v>2013.9656414000001</c:v>
                </c:pt>
                <c:pt idx="5">
                  <c:v>2015.4979324000001</c:v>
                </c:pt>
                <c:pt idx="6">
                  <c:v>2017.3967577000001</c:v>
                </c:pt>
                <c:pt idx="7">
                  <c:v>2019.0476639000001</c:v>
                </c:pt>
                <c:pt idx="8">
                  <c:v>2020.9622672</c:v>
                </c:pt>
                <c:pt idx="9">
                  <c:v>2022.4745184999999</c:v>
                </c:pt>
                <c:pt idx="10">
                  <c:v>2024.1481372999999</c:v>
                </c:pt>
                <c:pt idx="11">
                  <c:v>2026.0081751</c:v>
                </c:pt>
                <c:pt idx="12">
                  <c:v>2027.5862298</c:v>
                </c:pt>
                <c:pt idx="13">
                  <c:v>2029.2897786000001</c:v>
                </c:pt>
                <c:pt idx="14">
                  <c:v>2030.9369293</c:v>
                </c:pt>
                <c:pt idx="15">
                  <c:v>2032.7605163999999</c:v>
                </c:pt>
                <c:pt idx="16">
                  <c:v>2034.3118615999999</c:v>
                </c:pt>
                <c:pt idx="17">
                  <c:v>2036.4396452000001</c:v>
                </c:pt>
                <c:pt idx="18">
                  <c:v>2038.1008075</c:v>
                </c:pt>
                <c:pt idx="19">
                  <c:v>2039.8330613000001</c:v>
                </c:pt>
                <c:pt idx="20">
                  <c:v>2041.6164555</c:v>
                </c:pt>
                <c:pt idx="21">
                  <c:v>2042.9928537000001</c:v>
                </c:pt>
                <c:pt idx="22">
                  <c:v>2045.2149128999999</c:v>
                </c:pt>
                <c:pt idx="23">
                  <c:v>2047.4080188999999</c:v>
                </c:pt>
                <c:pt idx="24">
                  <c:v>2049.2465648000002</c:v>
                </c:pt>
                <c:pt idx="25">
                  <c:v>2051.1033473000002</c:v>
                </c:pt>
                <c:pt idx="26">
                  <c:v>2053.1909903999999</c:v>
                </c:pt>
                <c:pt idx="27">
                  <c:v>2054.8501335999999</c:v>
                </c:pt>
                <c:pt idx="28">
                  <c:v>2056.8415931999998</c:v>
                </c:pt>
                <c:pt idx="29">
                  <c:v>2059.1444867</c:v>
                </c:pt>
                <c:pt idx="30">
                  <c:v>2060.759982</c:v>
                </c:pt>
                <c:pt idx="31">
                  <c:v>2062.6006974000002</c:v>
                </c:pt>
                <c:pt idx="32">
                  <c:v>2064.7020376999999</c:v>
                </c:pt>
                <c:pt idx="33">
                  <c:v>2066.2531177999999</c:v>
                </c:pt>
                <c:pt idx="34">
                  <c:v>2068.5271683000001</c:v>
                </c:pt>
                <c:pt idx="35">
                  <c:v>2070.4777346000001</c:v>
                </c:pt>
                <c:pt idx="36">
                  <c:v>2072.5015539999999</c:v>
                </c:pt>
                <c:pt idx="37">
                  <c:v>2074.6262846999998</c:v>
                </c:pt>
                <c:pt idx="38">
                  <c:v>2076.4548946999998</c:v>
                </c:pt>
                <c:pt idx="39">
                  <c:v>2078.0425552000002</c:v>
                </c:pt>
                <c:pt idx="40">
                  <c:v>2080.0809774999998</c:v>
                </c:pt>
                <c:pt idx="41">
                  <c:v>2082.3392620999998</c:v>
                </c:pt>
                <c:pt idx="42">
                  <c:v>2084.3432152999999</c:v>
                </c:pt>
                <c:pt idx="43">
                  <c:v>2086.7760438999999</c:v>
                </c:pt>
                <c:pt idx="44">
                  <c:v>2088.9517387000001</c:v>
                </c:pt>
                <c:pt idx="45">
                  <c:v>2091.1057771999999</c:v>
                </c:pt>
                <c:pt idx="46">
                  <c:v>2094.0213497</c:v>
                </c:pt>
                <c:pt idx="47">
                  <c:v>2095.9569206000001</c:v>
                </c:pt>
                <c:pt idx="48">
                  <c:v>2097.8293834999999</c:v>
                </c:pt>
                <c:pt idx="49">
                  <c:v>2100.0384159999999</c:v>
                </c:pt>
                <c:pt idx="50">
                  <c:v>2101.7931223000001</c:v>
                </c:pt>
                <c:pt idx="51">
                  <c:v>2104.1348263</c:v>
                </c:pt>
                <c:pt idx="52">
                  <c:v>2106.3870152</c:v>
                </c:pt>
                <c:pt idx="53">
                  <c:v>2108.4600833</c:v>
                </c:pt>
                <c:pt idx="54">
                  <c:v>2110.9280190999998</c:v>
                </c:pt>
                <c:pt idx="55">
                  <c:v>2113.2833853000002</c:v>
                </c:pt>
                <c:pt idx="56">
                  <c:v>2115.8248472</c:v>
                </c:pt>
                <c:pt idx="57">
                  <c:v>2118.1445039</c:v>
                </c:pt>
                <c:pt idx="58">
                  <c:v>2120.4449328000001</c:v>
                </c:pt>
                <c:pt idx="59">
                  <c:v>2122.8979912</c:v>
                </c:pt>
                <c:pt idx="60">
                  <c:v>2124.9746906999999</c:v>
                </c:pt>
                <c:pt idx="61">
                  <c:v>2126.9448647999998</c:v>
                </c:pt>
                <c:pt idx="62">
                  <c:v>2128.5583912000002</c:v>
                </c:pt>
                <c:pt idx="63">
                  <c:v>2130.5797358999998</c:v>
                </c:pt>
                <c:pt idx="64">
                  <c:v>2132.5512254</c:v>
                </c:pt>
                <c:pt idx="65">
                  <c:v>2134.6166693</c:v>
                </c:pt>
                <c:pt idx="66">
                  <c:v>2136.2292840999999</c:v>
                </c:pt>
                <c:pt idx="67">
                  <c:v>2137.9583725000002</c:v>
                </c:pt>
                <c:pt idx="68">
                  <c:v>2139.4146108</c:v>
                </c:pt>
                <c:pt idx="69">
                  <c:v>2140.8073411999999</c:v>
                </c:pt>
                <c:pt idx="70">
                  <c:v>2142.4293591000001</c:v>
                </c:pt>
                <c:pt idx="71">
                  <c:v>2143.9539705000002</c:v>
                </c:pt>
                <c:pt idx="72">
                  <c:v>2145.4487838</c:v>
                </c:pt>
                <c:pt idx="73">
                  <c:v>2147.1998288</c:v>
                </c:pt>
                <c:pt idx="74">
                  <c:v>2148.4066183</c:v>
                </c:pt>
                <c:pt idx="75">
                  <c:v>2149.8349791000001</c:v>
                </c:pt>
                <c:pt idx="76">
                  <c:v>2150.7096406000001</c:v>
                </c:pt>
                <c:pt idx="77">
                  <c:v>2151.8316484000002</c:v>
                </c:pt>
                <c:pt idx="78">
                  <c:v>2153.0521333000002</c:v>
                </c:pt>
                <c:pt idx="79">
                  <c:v>2154.0437342999999</c:v>
                </c:pt>
                <c:pt idx="80">
                  <c:v>2155.9464681999998</c:v>
                </c:pt>
                <c:pt idx="81">
                  <c:v>2157.3456786000002</c:v>
                </c:pt>
                <c:pt idx="82">
                  <c:v>2158.8616536999998</c:v>
                </c:pt>
                <c:pt idx="83">
                  <c:v>2160.2678666000002</c:v>
                </c:pt>
                <c:pt idx="84">
                  <c:v>2161.4580741999998</c:v>
                </c:pt>
                <c:pt idx="85">
                  <c:v>2162.8479667000001</c:v>
                </c:pt>
                <c:pt idx="86">
                  <c:v>2164.0760835000001</c:v>
                </c:pt>
                <c:pt idx="87">
                  <c:v>2165.4780599999999</c:v>
                </c:pt>
                <c:pt idx="88">
                  <c:v>2166.6892249000002</c:v>
                </c:pt>
                <c:pt idx="89">
                  <c:v>2168.2327371000001</c:v>
                </c:pt>
                <c:pt idx="90">
                  <c:v>2169.5743311000001</c:v>
                </c:pt>
                <c:pt idx="91">
                  <c:v>2170.9254191</c:v>
                </c:pt>
                <c:pt idx="92">
                  <c:v>2172.6397385</c:v>
                </c:pt>
                <c:pt idx="93">
                  <c:v>2173.6726660999998</c:v>
                </c:pt>
                <c:pt idx="94">
                  <c:v>2175.3220878000002</c:v>
                </c:pt>
                <c:pt idx="95">
                  <c:v>2176.7108564999999</c:v>
                </c:pt>
                <c:pt idx="96">
                  <c:v>2177.9667343000001</c:v>
                </c:pt>
                <c:pt idx="97">
                  <c:v>2179.3371298000002</c:v>
                </c:pt>
                <c:pt idx="98">
                  <c:v>2180.3152484000002</c:v>
                </c:pt>
                <c:pt idx="99">
                  <c:v>2181.1419489999998</c:v>
                </c:pt>
                <c:pt idx="100">
                  <c:v>2182.2422431999998</c:v>
                </c:pt>
                <c:pt idx="101">
                  <c:v>2183.2303203000001</c:v>
                </c:pt>
                <c:pt idx="102">
                  <c:v>2184.0269795999998</c:v>
                </c:pt>
                <c:pt idx="103">
                  <c:v>2185.1109934999999</c:v>
                </c:pt>
                <c:pt idx="104">
                  <c:v>2186.0594900000001</c:v>
                </c:pt>
                <c:pt idx="105">
                  <c:v>2186.8863073000002</c:v>
                </c:pt>
                <c:pt idx="106">
                  <c:v>2187.9824466</c:v>
                </c:pt>
                <c:pt idx="107">
                  <c:v>2188.8804719999998</c:v>
                </c:pt>
                <c:pt idx="108">
                  <c:v>2189.83905</c:v>
                </c:pt>
                <c:pt idx="109">
                  <c:v>2190.7935314000001</c:v>
                </c:pt>
                <c:pt idx="110">
                  <c:v>2191.5335267</c:v>
                </c:pt>
                <c:pt idx="111">
                  <c:v>2192.1285776999998</c:v>
                </c:pt>
                <c:pt idx="112">
                  <c:v>2192.6726355000001</c:v>
                </c:pt>
                <c:pt idx="113">
                  <c:v>2193.1472740999998</c:v>
                </c:pt>
                <c:pt idx="114">
                  <c:v>2193.5012041</c:v>
                </c:pt>
                <c:pt idx="115">
                  <c:v>2194.0565416999998</c:v>
                </c:pt>
                <c:pt idx="116">
                  <c:v>2194.6051252000002</c:v>
                </c:pt>
                <c:pt idx="117">
                  <c:v>2195.0263113000001</c:v>
                </c:pt>
                <c:pt idx="118">
                  <c:v>2195.4668683</c:v>
                </c:pt>
                <c:pt idx="119">
                  <c:v>2195.6581443</c:v>
                </c:pt>
                <c:pt idx="120">
                  <c:v>2195.9345555999998</c:v>
                </c:pt>
                <c:pt idx="121">
                  <c:v>2196.2351994999999</c:v>
                </c:pt>
                <c:pt idx="122">
                  <c:v>2196.4516921999998</c:v>
                </c:pt>
                <c:pt idx="123">
                  <c:v>2196.6799937999999</c:v>
                </c:pt>
                <c:pt idx="124">
                  <c:v>2197.2145295</c:v>
                </c:pt>
                <c:pt idx="125">
                  <c:v>2197.7624412999999</c:v>
                </c:pt>
                <c:pt idx="126">
                  <c:v>2198.3571661999999</c:v>
                </c:pt>
                <c:pt idx="127">
                  <c:v>2198.767085</c:v>
                </c:pt>
                <c:pt idx="128">
                  <c:v>2199.2099729000001</c:v>
                </c:pt>
                <c:pt idx="129">
                  <c:v>2199.7313933999999</c:v>
                </c:pt>
                <c:pt idx="130">
                  <c:v>2200.1803073000001</c:v>
                </c:pt>
                <c:pt idx="131">
                  <c:v>2200.600927</c:v>
                </c:pt>
                <c:pt idx="132">
                  <c:v>2200.9506953999999</c:v>
                </c:pt>
                <c:pt idx="133">
                  <c:v>2201.2242854000001</c:v>
                </c:pt>
                <c:pt idx="134">
                  <c:v>2201.5025028</c:v>
                </c:pt>
                <c:pt idx="135">
                  <c:v>2201.8142594000001</c:v>
                </c:pt>
                <c:pt idx="136">
                  <c:v>2202.1670908000001</c:v>
                </c:pt>
                <c:pt idx="137">
                  <c:v>2202.5108215999999</c:v>
                </c:pt>
                <c:pt idx="138">
                  <c:v>2202.9177327000002</c:v>
                </c:pt>
                <c:pt idx="139">
                  <c:v>2203.3402762999999</c:v>
                </c:pt>
                <c:pt idx="140">
                  <c:v>2203.7253747999998</c:v>
                </c:pt>
                <c:pt idx="141">
                  <c:v>2203.9618095999999</c:v>
                </c:pt>
                <c:pt idx="142">
                  <c:v>2204.2755093999999</c:v>
                </c:pt>
                <c:pt idx="143">
                  <c:v>2204.6125748999998</c:v>
                </c:pt>
                <c:pt idx="144">
                  <c:v>2204.6664764000002</c:v>
                </c:pt>
                <c:pt idx="145">
                  <c:v>2204.8079760000001</c:v>
                </c:pt>
                <c:pt idx="146">
                  <c:v>2204.9649524000001</c:v>
                </c:pt>
                <c:pt idx="147">
                  <c:v>2204.8639886000001</c:v>
                </c:pt>
                <c:pt idx="148">
                  <c:v>2204.8487255999999</c:v>
                </c:pt>
                <c:pt idx="149">
                  <c:v>2204.9128522999999</c:v>
                </c:pt>
                <c:pt idx="150">
                  <c:v>2205.0981442000002</c:v>
                </c:pt>
                <c:pt idx="151">
                  <c:v>2205.0999112999998</c:v>
                </c:pt>
                <c:pt idx="152">
                  <c:v>2205.0100855999999</c:v>
                </c:pt>
                <c:pt idx="153">
                  <c:v>2205.0857639000001</c:v>
                </c:pt>
                <c:pt idx="154">
                  <c:v>2204.8617150999999</c:v>
                </c:pt>
                <c:pt idx="155">
                  <c:v>2204.6229889000001</c:v>
                </c:pt>
                <c:pt idx="156">
                  <c:v>2204.5406972000001</c:v>
                </c:pt>
                <c:pt idx="157">
                  <c:v>2204.0893725000001</c:v>
                </c:pt>
                <c:pt idx="158">
                  <c:v>2203.8653073999999</c:v>
                </c:pt>
                <c:pt idx="159">
                  <c:v>2203.7488790000002</c:v>
                </c:pt>
                <c:pt idx="160">
                  <c:v>2203.5447021999998</c:v>
                </c:pt>
                <c:pt idx="161">
                  <c:v>2203.3001687000001</c:v>
                </c:pt>
                <c:pt idx="162">
                  <c:v>2203.0682112999998</c:v>
                </c:pt>
                <c:pt idx="163">
                  <c:v>2202.7696595000002</c:v>
                </c:pt>
                <c:pt idx="164">
                  <c:v>2202.5153429000002</c:v>
                </c:pt>
                <c:pt idx="165">
                  <c:v>2202.4924768000001</c:v>
                </c:pt>
                <c:pt idx="166">
                  <c:v>2202.2326791</c:v>
                </c:pt>
                <c:pt idx="167">
                  <c:v>2202.1033545</c:v>
                </c:pt>
                <c:pt idx="168">
                  <c:v>2201.9059081999999</c:v>
                </c:pt>
                <c:pt idx="169">
                  <c:v>2201.3955279000002</c:v>
                </c:pt>
                <c:pt idx="170">
                  <c:v>2201.0905818000001</c:v>
                </c:pt>
                <c:pt idx="171">
                  <c:v>2200.9071125</c:v>
                </c:pt>
                <c:pt idx="172">
                  <c:v>2200.5950143999999</c:v>
                </c:pt>
                <c:pt idx="173">
                  <c:v>2200.4569971999999</c:v>
                </c:pt>
                <c:pt idx="174">
                  <c:v>2199.9756682000002</c:v>
                </c:pt>
                <c:pt idx="175">
                  <c:v>2199.7077685999998</c:v>
                </c:pt>
                <c:pt idx="176">
                  <c:v>2199.4680754999999</c:v>
                </c:pt>
                <c:pt idx="177">
                  <c:v>2199.0352674000001</c:v>
                </c:pt>
                <c:pt idx="178">
                  <c:v>2198.3106794</c:v>
                </c:pt>
                <c:pt idx="179">
                  <c:v>2198.1039388999998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'4.1b'!$F$2</c:f>
              <c:strCache>
                <c:ptCount val="1"/>
                <c:pt idx="0">
                  <c:v>Light diesel fleet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ysDash"/>
            </a:ln>
          </c:spPr>
          <c:marker>
            <c:symbol val="none"/>
          </c:marker>
          <c:cat>
            <c:numRef>
              <c:f>'4.1b'!$A$3:$A$182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'4.1b'!$F$3:$F$182</c:f>
              <c:numCache>
                <c:formatCode>0</c:formatCode>
                <c:ptCount val="180"/>
                <c:pt idx="0">
                  <c:v>2543.3438987999998</c:v>
                </c:pt>
                <c:pt idx="1">
                  <c:v>2545.1546752999998</c:v>
                </c:pt>
                <c:pt idx="2">
                  <c:v>2547.3282358000001</c:v>
                </c:pt>
                <c:pt idx="3">
                  <c:v>2549.2294959999999</c:v>
                </c:pt>
                <c:pt idx="4">
                  <c:v>2551.2304386000001</c:v>
                </c:pt>
                <c:pt idx="5">
                  <c:v>2553.5076155000002</c:v>
                </c:pt>
                <c:pt idx="6">
                  <c:v>2555.8154558000001</c:v>
                </c:pt>
                <c:pt idx="7">
                  <c:v>2557.5997886999999</c:v>
                </c:pt>
                <c:pt idx="8">
                  <c:v>2559.8705445999999</c:v>
                </c:pt>
                <c:pt idx="9">
                  <c:v>2561.0734809</c:v>
                </c:pt>
                <c:pt idx="10">
                  <c:v>2562.673726</c:v>
                </c:pt>
                <c:pt idx="11">
                  <c:v>2564.7665136000001</c:v>
                </c:pt>
                <c:pt idx="12">
                  <c:v>2565.8550555000002</c:v>
                </c:pt>
                <c:pt idx="13">
                  <c:v>2567.7572171000002</c:v>
                </c:pt>
                <c:pt idx="14">
                  <c:v>2569.3212991999999</c:v>
                </c:pt>
                <c:pt idx="15">
                  <c:v>2571.1485007000001</c:v>
                </c:pt>
                <c:pt idx="16">
                  <c:v>2572.9854221999999</c:v>
                </c:pt>
                <c:pt idx="17">
                  <c:v>2575.2117355999999</c:v>
                </c:pt>
                <c:pt idx="18">
                  <c:v>2577.0764303000001</c:v>
                </c:pt>
                <c:pt idx="19">
                  <c:v>2578.7136485999999</c:v>
                </c:pt>
                <c:pt idx="20">
                  <c:v>2580.9221363000001</c:v>
                </c:pt>
                <c:pt idx="21">
                  <c:v>2582.1868177000001</c:v>
                </c:pt>
                <c:pt idx="22">
                  <c:v>2583.7648442</c:v>
                </c:pt>
                <c:pt idx="23">
                  <c:v>2585.5120072</c:v>
                </c:pt>
                <c:pt idx="24">
                  <c:v>2586.7338021999999</c:v>
                </c:pt>
                <c:pt idx="25">
                  <c:v>2588.5907667000001</c:v>
                </c:pt>
                <c:pt idx="26">
                  <c:v>2590.6466396999999</c:v>
                </c:pt>
                <c:pt idx="27">
                  <c:v>2592.3088717999999</c:v>
                </c:pt>
                <c:pt idx="28">
                  <c:v>2594.7064958999999</c:v>
                </c:pt>
                <c:pt idx="29">
                  <c:v>2597.4519627999998</c:v>
                </c:pt>
                <c:pt idx="30">
                  <c:v>2599.8211271</c:v>
                </c:pt>
                <c:pt idx="31">
                  <c:v>2602.7866389999999</c:v>
                </c:pt>
                <c:pt idx="32">
                  <c:v>2605.1758328999999</c:v>
                </c:pt>
                <c:pt idx="33">
                  <c:v>2607.5598538999998</c:v>
                </c:pt>
                <c:pt idx="34">
                  <c:v>2610.4636473999999</c:v>
                </c:pt>
                <c:pt idx="35">
                  <c:v>2613.3526167</c:v>
                </c:pt>
                <c:pt idx="36">
                  <c:v>2615.6418686000002</c:v>
                </c:pt>
                <c:pt idx="37">
                  <c:v>2618.7334248000002</c:v>
                </c:pt>
                <c:pt idx="38">
                  <c:v>2621.2296775</c:v>
                </c:pt>
                <c:pt idx="39">
                  <c:v>2623.9415487000001</c:v>
                </c:pt>
                <c:pt idx="40">
                  <c:v>2627.2967699000001</c:v>
                </c:pt>
                <c:pt idx="41">
                  <c:v>2630.7259813000001</c:v>
                </c:pt>
                <c:pt idx="42">
                  <c:v>2633.3902686000001</c:v>
                </c:pt>
                <c:pt idx="43">
                  <c:v>2636.3858553</c:v>
                </c:pt>
                <c:pt idx="44">
                  <c:v>2639.0491975</c:v>
                </c:pt>
                <c:pt idx="45">
                  <c:v>2641.6326715999999</c:v>
                </c:pt>
                <c:pt idx="46">
                  <c:v>2644.5448261000001</c:v>
                </c:pt>
                <c:pt idx="47">
                  <c:v>2646.9014093000001</c:v>
                </c:pt>
                <c:pt idx="48">
                  <c:v>2649.2948320999999</c:v>
                </c:pt>
                <c:pt idx="49">
                  <c:v>2652.0667838999998</c:v>
                </c:pt>
                <c:pt idx="50">
                  <c:v>2654.3426399999998</c:v>
                </c:pt>
                <c:pt idx="51">
                  <c:v>2657.1494849999999</c:v>
                </c:pt>
                <c:pt idx="52">
                  <c:v>2659.9446165999998</c:v>
                </c:pt>
                <c:pt idx="53">
                  <c:v>2662.5143735000001</c:v>
                </c:pt>
                <c:pt idx="54">
                  <c:v>2665.1284829000001</c:v>
                </c:pt>
                <c:pt idx="55">
                  <c:v>2667.7073795000001</c:v>
                </c:pt>
                <c:pt idx="56">
                  <c:v>2670.0791269000001</c:v>
                </c:pt>
                <c:pt idx="57">
                  <c:v>2671.8894971</c:v>
                </c:pt>
                <c:pt idx="58">
                  <c:v>2673.5420754000002</c:v>
                </c:pt>
                <c:pt idx="59">
                  <c:v>2675.6656435</c:v>
                </c:pt>
                <c:pt idx="60">
                  <c:v>2677.4149256999999</c:v>
                </c:pt>
                <c:pt idx="61">
                  <c:v>2679.4857831999998</c:v>
                </c:pt>
                <c:pt idx="62">
                  <c:v>2681.6725845000001</c:v>
                </c:pt>
                <c:pt idx="63">
                  <c:v>2684.0039130999999</c:v>
                </c:pt>
                <c:pt idx="64">
                  <c:v>2686.1800506999998</c:v>
                </c:pt>
                <c:pt idx="65">
                  <c:v>2688.3800215000001</c:v>
                </c:pt>
                <c:pt idx="66">
                  <c:v>2690.5700323999999</c:v>
                </c:pt>
                <c:pt idx="67">
                  <c:v>2692.4241486000001</c:v>
                </c:pt>
                <c:pt idx="68">
                  <c:v>2694.4106786000002</c:v>
                </c:pt>
                <c:pt idx="69">
                  <c:v>2696.2062584999999</c:v>
                </c:pt>
                <c:pt idx="70">
                  <c:v>2697.9467387</c:v>
                </c:pt>
                <c:pt idx="71">
                  <c:v>2699.7774894999998</c:v>
                </c:pt>
                <c:pt idx="72">
                  <c:v>2701.2575879999999</c:v>
                </c:pt>
                <c:pt idx="73">
                  <c:v>2702.7174805</c:v>
                </c:pt>
                <c:pt idx="74">
                  <c:v>2704.2852391000001</c:v>
                </c:pt>
                <c:pt idx="75">
                  <c:v>2705.7715103</c:v>
                </c:pt>
                <c:pt idx="76">
                  <c:v>2706.9888645999999</c:v>
                </c:pt>
                <c:pt idx="77">
                  <c:v>2708.3105504</c:v>
                </c:pt>
                <c:pt idx="78">
                  <c:v>2709.4814265</c:v>
                </c:pt>
                <c:pt idx="79">
                  <c:v>2710.5779149</c:v>
                </c:pt>
                <c:pt idx="80">
                  <c:v>2711.7833381999999</c:v>
                </c:pt>
                <c:pt idx="81">
                  <c:v>2712.9806282999998</c:v>
                </c:pt>
                <c:pt idx="82">
                  <c:v>2714.1647216000001</c:v>
                </c:pt>
                <c:pt idx="83">
                  <c:v>2715.4194309999998</c:v>
                </c:pt>
                <c:pt idx="84">
                  <c:v>2716.4081802999999</c:v>
                </c:pt>
                <c:pt idx="85">
                  <c:v>2717.6892428000001</c:v>
                </c:pt>
                <c:pt idx="86">
                  <c:v>2718.9569977000001</c:v>
                </c:pt>
                <c:pt idx="87">
                  <c:v>2720.3431497000001</c:v>
                </c:pt>
                <c:pt idx="88">
                  <c:v>2721.3699428999998</c:v>
                </c:pt>
                <c:pt idx="89">
                  <c:v>2722.9065888</c:v>
                </c:pt>
                <c:pt idx="90">
                  <c:v>2724.5790203000001</c:v>
                </c:pt>
                <c:pt idx="91">
                  <c:v>2726.0708341999998</c:v>
                </c:pt>
                <c:pt idx="92">
                  <c:v>2727.1055144000002</c:v>
                </c:pt>
                <c:pt idx="93">
                  <c:v>2728.0778095000001</c:v>
                </c:pt>
                <c:pt idx="94">
                  <c:v>2729.5003029</c:v>
                </c:pt>
                <c:pt idx="95">
                  <c:v>2730.9524342</c:v>
                </c:pt>
                <c:pt idx="96">
                  <c:v>2731.8747420999998</c:v>
                </c:pt>
                <c:pt idx="97">
                  <c:v>2732.9678846000002</c:v>
                </c:pt>
                <c:pt idx="98">
                  <c:v>2733.9750358000001</c:v>
                </c:pt>
                <c:pt idx="99">
                  <c:v>2734.5083335999998</c:v>
                </c:pt>
                <c:pt idx="100">
                  <c:v>2735.3392650000001</c:v>
                </c:pt>
                <c:pt idx="101">
                  <c:v>2735.755087</c:v>
                </c:pt>
                <c:pt idx="102">
                  <c:v>2736.4401879000002</c:v>
                </c:pt>
                <c:pt idx="103">
                  <c:v>2736.8834286000001</c:v>
                </c:pt>
                <c:pt idx="104">
                  <c:v>2737.1519911</c:v>
                </c:pt>
                <c:pt idx="105">
                  <c:v>2737.7698183000002</c:v>
                </c:pt>
                <c:pt idx="106">
                  <c:v>2737.9611147999999</c:v>
                </c:pt>
                <c:pt idx="107">
                  <c:v>2738.0923907000001</c:v>
                </c:pt>
                <c:pt idx="108">
                  <c:v>2738.3511115000001</c:v>
                </c:pt>
                <c:pt idx="109">
                  <c:v>2738.6929245000001</c:v>
                </c:pt>
                <c:pt idx="110">
                  <c:v>2738.6649781000001</c:v>
                </c:pt>
                <c:pt idx="111">
                  <c:v>2739.0870755000001</c:v>
                </c:pt>
                <c:pt idx="112">
                  <c:v>2739.4182175999999</c:v>
                </c:pt>
                <c:pt idx="113">
                  <c:v>2739.7053566999998</c:v>
                </c:pt>
                <c:pt idx="114">
                  <c:v>2739.7132526999999</c:v>
                </c:pt>
                <c:pt idx="115">
                  <c:v>2739.6098860000002</c:v>
                </c:pt>
                <c:pt idx="116">
                  <c:v>2739.4898251</c:v>
                </c:pt>
                <c:pt idx="117">
                  <c:v>2739.7620599000002</c:v>
                </c:pt>
                <c:pt idx="118">
                  <c:v>2739.8002170999998</c:v>
                </c:pt>
                <c:pt idx="119">
                  <c:v>2739.7440971999999</c:v>
                </c:pt>
                <c:pt idx="120">
                  <c:v>2739.7920063000001</c:v>
                </c:pt>
                <c:pt idx="121">
                  <c:v>2739.7232718999999</c:v>
                </c:pt>
                <c:pt idx="122">
                  <c:v>2740.0495347000001</c:v>
                </c:pt>
                <c:pt idx="123">
                  <c:v>2739.9389609</c:v>
                </c:pt>
                <c:pt idx="124">
                  <c:v>2739.9993869999998</c:v>
                </c:pt>
                <c:pt idx="125">
                  <c:v>2740.1888920000001</c:v>
                </c:pt>
                <c:pt idx="126">
                  <c:v>2740.1822431000001</c:v>
                </c:pt>
                <c:pt idx="127">
                  <c:v>2740.1860892</c:v>
                </c:pt>
                <c:pt idx="128">
                  <c:v>2740.1663359999998</c:v>
                </c:pt>
                <c:pt idx="129">
                  <c:v>2740.1032196000001</c:v>
                </c:pt>
                <c:pt idx="130">
                  <c:v>2740.2473306000002</c:v>
                </c:pt>
                <c:pt idx="131">
                  <c:v>2740.2925568000001</c:v>
                </c:pt>
                <c:pt idx="132">
                  <c:v>2740.1576458999998</c:v>
                </c:pt>
                <c:pt idx="133">
                  <c:v>2740.3855404999999</c:v>
                </c:pt>
                <c:pt idx="134">
                  <c:v>2740.5845760000002</c:v>
                </c:pt>
                <c:pt idx="135">
                  <c:v>2740.5456970999999</c:v>
                </c:pt>
                <c:pt idx="136">
                  <c:v>2740.4951688000001</c:v>
                </c:pt>
                <c:pt idx="137">
                  <c:v>2740.4494866999999</c:v>
                </c:pt>
                <c:pt idx="138">
                  <c:v>2740.0742134000002</c:v>
                </c:pt>
                <c:pt idx="139">
                  <c:v>2740.0500400999999</c:v>
                </c:pt>
                <c:pt idx="140">
                  <c:v>2740.0264548999999</c:v>
                </c:pt>
                <c:pt idx="141">
                  <c:v>2740.1412617000001</c:v>
                </c:pt>
                <c:pt idx="142">
                  <c:v>2740.1716551999998</c:v>
                </c:pt>
                <c:pt idx="143">
                  <c:v>2740.4171021000002</c:v>
                </c:pt>
                <c:pt idx="144">
                  <c:v>2740.0902461999999</c:v>
                </c:pt>
                <c:pt idx="145">
                  <c:v>2739.6874403000002</c:v>
                </c:pt>
                <c:pt idx="146">
                  <c:v>2739.5512361999999</c:v>
                </c:pt>
                <c:pt idx="147">
                  <c:v>2739.2957058000002</c:v>
                </c:pt>
                <c:pt idx="148">
                  <c:v>2739.3118384999998</c:v>
                </c:pt>
                <c:pt idx="149">
                  <c:v>2738.9633214999999</c:v>
                </c:pt>
                <c:pt idx="150">
                  <c:v>2739.0494232000001</c:v>
                </c:pt>
                <c:pt idx="151">
                  <c:v>2738.9578682000001</c:v>
                </c:pt>
                <c:pt idx="152">
                  <c:v>2738.6974710999998</c:v>
                </c:pt>
                <c:pt idx="153">
                  <c:v>2738.6863013000002</c:v>
                </c:pt>
                <c:pt idx="154">
                  <c:v>2738.2015765000001</c:v>
                </c:pt>
                <c:pt idx="155">
                  <c:v>2737.9126004999998</c:v>
                </c:pt>
                <c:pt idx="156">
                  <c:v>2737.6152824999999</c:v>
                </c:pt>
                <c:pt idx="157">
                  <c:v>2736.6965267999999</c:v>
                </c:pt>
                <c:pt idx="158">
                  <c:v>2736.2851959</c:v>
                </c:pt>
                <c:pt idx="159">
                  <c:v>2736.2655331999999</c:v>
                </c:pt>
                <c:pt idx="160">
                  <c:v>2736.0212946000001</c:v>
                </c:pt>
                <c:pt idx="161">
                  <c:v>2735.4945947000001</c:v>
                </c:pt>
                <c:pt idx="162">
                  <c:v>2735.4077999000001</c:v>
                </c:pt>
                <c:pt idx="163">
                  <c:v>2735.2225892000001</c:v>
                </c:pt>
                <c:pt idx="164">
                  <c:v>2735.2520586000001</c:v>
                </c:pt>
                <c:pt idx="165">
                  <c:v>2735.2143833</c:v>
                </c:pt>
                <c:pt idx="166">
                  <c:v>2735.1849324</c:v>
                </c:pt>
                <c:pt idx="167">
                  <c:v>2735.3800157000001</c:v>
                </c:pt>
                <c:pt idx="168">
                  <c:v>2735.3008656000002</c:v>
                </c:pt>
                <c:pt idx="169">
                  <c:v>2734.8387689000001</c:v>
                </c:pt>
                <c:pt idx="170">
                  <c:v>2735.000317</c:v>
                </c:pt>
                <c:pt idx="171">
                  <c:v>2735.1212673999999</c:v>
                </c:pt>
                <c:pt idx="172">
                  <c:v>2735.2503284999998</c:v>
                </c:pt>
                <c:pt idx="173">
                  <c:v>2735.4639735000001</c:v>
                </c:pt>
                <c:pt idx="174">
                  <c:v>2735.5221852999998</c:v>
                </c:pt>
                <c:pt idx="175">
                  <c:v>2735.6343419999998</c:v>
                </c:pt>
                <c:pt idx="176">
                  <c:v>2735.6816958999998</c:v>
                </c:pt>
                <c:pt idx="177">
                  <c:v>2735.7792198000002</c:v>
                </c:pt>
                <c:pt idx="178">
                  <c:v>2735.7669350000001</c:v>
                </c:pt>
                <c:pt idx="179">
                  <c:v>2736.0688418999998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'4.1b'!$D$2</c:f>
              <c:strCache>
                <c:ptCount val="1"/>
                <c:pt idx="0">
                  <c:v>Used petrol light fleet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'4.1b'!$A$3:$A$156</c:f>
              <c:numCache>
                <c:formatCode>General</c:formatCode>
                <c:ptCount val="154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</c:numCache>
            </c:numRef>
          </c:cat>
          <c:val>
            <c:numRef>
              <c:f>'4.1b'!$D$3:$D$182</c:f>
              <c:numCache>
                <c:formatCode>0</c:formatCode>
                <c:ptCount val="180"/>
                <c:pt idx="0">
                  <c:v>1878.213653</c:v>
                </c:pt>
                <c:pt idx="1">
                  <c:v>1879.5975596999999</c:v>
                </c:pt>
                <c:pt idx="2">
                  <c:v>1881.0171309</c:v>
                </c:pt>
                <c:pt idx="3">
                  <c:v>1882.4795955</c:v>
                </c:pt>
                <c:pt idx="4">
                  <c:v>1883.8798099000001</c:v>
                </c:pt>
                <c:pt idx="5">
                  <c:v>1885.2063197</c:v>
                </c:pt>
                <c:pt idx="6">
                  <c:v>1886.676526</c:v>
                </c:pt>
                <c:pt idx="7">
                  <c:v>1887.9226698</c:v>
                </c:pt>
                <c:pt idx="8">
                  <c:v>1889.0885410999999</c:v>
                </c:pt>
                <c:pt idx="9">
                  <c:v>1890.2764729</c:v>
                </c:pt>
                <c:pt idx="10">
                  <c:v>1891.3395805</c:v>
                </c:pt>
                <c:pt idx="11">
                  <c:v>1892.3873957000001</c:v>
                </c:pt>
                <c:pt idx="12">
                  <c:v>1893.2429814</c:v>
                </c:pt>
                <c:pt idx="13">
                  <c:v>1894.2163286</c:v>
                </c:pt>
                <c:pt idx="14">
                  <c:v>1895.1691512</c:v>
                </c:pt>
                <c:pt idx="15">
                  <c:v>1896.3567757000001</c:v>
                </c:pt>
                <c:pt idx="16">
                  <c:v>1897.4953037</c:v>
                </c:pt>
                <c:pt idx="17">
                  <c:v>1898.9055251</c:v>
                </c:pt>
                <c:pt idx="18">
                  <c:v>1900.1421382999999</c:v>
                </c:pt>
                <c:pt idx="19">
                  <c:v>1901.3606165000001</c:v>
                </c:pt>
                <c:pt idx="20">
                  <c:v>1902.6638998999999</c:v>
                </c:pt>
                <c:pt idx="21">
                  <c:v>1903.9453871000001</c:v>
                </c:pt>
                <c:pt idx="22">
                  <c:v>1905.3187301</c:v>
                </c:pt>
                <c:pt idx="23">
                  <c:v>1906.7916279000001</c:v>
                </c:pt>
                <c:pt idx="24">
                  <c:v>1907.8257584999999</c:v>
                </c:pt>
                <c:pt idx="25">
                  <c:v>1908.9698479000001</c:v>
                </c:pt>
                <c:pt idx="26">
                  <c:v>1910.3989207</c:v>
                </c:pt>
                <c:pt idx="27">
                  <c:v>1911.6389136</c:v>
                </c:pt>
                <c:pt idx="28">
                  <c:v>1912.6785993999999</c:v>
                </c:pt>
                <c:pt idx="29">
                  <c:v>1914.0211703</c:v>
                </c:pt>
                <c:pt idx="30">
                  <c:v>1915.0322653999999</c:v>
                </c:pt>
                <c:pt idx="31">
                  <c:v>1916.2462032999999</c:v>
                </c:pt>
                <c:pt idx="32">
                  <c:v>1917.7073170000001</c:v>
                </c:pt>
                <c:pt idx="33">
                  <c:v>1918.7705959</c:v>
                </c:pt>
                <c:pt idx="34">
                  <c:v>1919.9286066</c:v>
                </c:pt>
                <c:pt idx="35">
                  <c:v>1921.0914674000001</c:v>
                </c:pt>
                <c:pt idx="36">
                  <c:v>1922.0484220000001</c:v>
                </c:pt>
                <c:pt idx="37">
                  <c:v>1923.1956719</c:v>
                </c:pt>
                <c:pt idx="38">
                  <c:v>1924.1558594999999</c:v>
                </c:pt>
                <c:pt idx="39">
                  <c:v>1925.1626111999999</c:v>
                </c:pt>
                <c:pt idx="40">
                  <c:v>1926.4432549000001</c:v>
                </c:pt>
                <c:pt idx="41">
                  <c:v>1927.8121576999999</c:v>
                </c:pt>
                <c:pt idx="42">
                  <c:v>1929.1260233999999</c:v>
                </c:pt>
                <c:pt idx="43">
                  <c:v>1930.5948959</c:v>
                </c:pt>
                <c:pt idx="44">
                  <c:v>1931.9694778999999</c:v>
                </c:pt>
                <c:pt idx="45">
                  <c:v>1933.4527178999999</c:v>
                </c:pt>
                <c:pt idx="46">
                  <c:v>1934.9948302</c:v>
                </c:pt>
                <c:pt idx="47">
                  <c:v>1936.4415623</c:v>
                </c:pt>
                <c:pt idx="48">
                  <c:v>1937.7572620000001</c:v>
                </c:pt>
                <c:pt idx="49">
                  <c:v>1939.1799593999999</c:v>
                </c:pt>
                <c:pt idx="50">
                  <c:v>1940.4078016999999</c:v>
                </c:pt>
                <c:pt idx="51">
                  <c:v>1942.0753318</c:v>
                </c:pt>
                <c:pt idx="52">
                  <c:v>1943.6561976</c:v>
                </c:pt>
                <c:pt idx="53">
                  <c:v>1944.9215712</c:v>
                </c:pt>
                <c:pt idx="54">
                  <c:v>1946.3882002</c:v>
                </c:pt>
                <c:pt idx="55">
                  <c:v>1948.0688223</c:v>
                </c:pt>
                <c:pt idx="56">
                  <c:v>1949.7218691</c:v>
                </c:pt>
                <c:pt idx="57">
                  <c:v>1951.2710479</c:v>
                </c:pt>
                <c:pt idx="58">
                  <c:v>1952.8077736</c:v>
                </c:pt>
                <c:pt idx="59">
                  <c:v>1954.5394249000001</c:v>
                </c:pt>
                <c:pt idx="60">
                  <c:v>1955.8228417</c:v>
                </c:pt>
                <c:pt idx="61">
                  <c:v>1957.1146495</c:v>
                </c:pt>
                <c:pt idx="62">
                  <c:v>1958.3195235999999</c:v>
                </c:pt>
                <c:pt idx="63">
                  <c:v>1959.6613319999999</c:v>
                </c:pt>
                <c:pt idx="64">
                  <c:v>1960.8336179</c:v>
                </c:pt>
                <c:pt idx="65">
                  <c:v>1961.9437892000001</c:v>
                </c:pt>
                <c:pt idx="66">
                  <c:v>1962.8147402</c:v>
                </c:pt>
                <c:pt idx="67">
                  <c:v>1963.8535606999999</c:v>
                </c:pt>
                <c:pt idx="68">
                  <c:v>1964.7037064000001</c:v>
                </c:pt>
                <c:pt idx="69">
                  <c:v>1965.5740675</c:v>
                </c:pt>
                <c:pt idx="70">
                  <c:v>1966.4992990999999</c:v>
                </c:pt>
                <c:pt idx="71">
                  <c:v>1967.7757537</c:v>
                </c:pt>
                <c:pt idx="72">
                  <c:v>1968.5696299000001</c:v>
                </c:pt>
                <c:pt idx="73">
                  <c:v>1969.4063689</c:v>
                </c:pt>
                <c:pt idx="74">
                  <c:v>1970.2372422000001</c:v>
                </c:pt>
                <c:pt idx="75">
                  <c:v>1970.9900537000001</c:v>
                </c:pt>
                <c:pt idx="76">
                  <c:v>1971.4723948000001</c:v>
                </c:pt>
                <c:pt idx="77">
                  <c:v>1972.0735689999999</c:v>
                </c:pt>
                <c:pt idx="78">
                  <c:v>1972.6511061000001</c:v>
                </c:pt>
                <c:pt idx="79">
                  <c:v>1973.0299038999999</c:v>
                </c:pt>
                <c:pt idx="80">
                  <c:v>1973.8328128000001</c:v>
                </c:pt>
                <c:pt idx="81">
                  <c:v>1974.4928689000001</c:v>
                </c:pt>
                <c:pt idx="82">
                  <c:v>1974.9411292</c:v>
                </c:pt>
                <c:pt idx="83">
                  <c:v>1975.8754446</c:v>
                </c:pt>
                <c:pt idx="84">
                  <c:v>1976.3766654000001</c:v>
                </c:pt>
                <c:pt idx="85">
                  <c:v>1976.9470530999999</c:v>
                </c:pt>
                <c:pt idx="86">
                  <c:v>1977.6832075</c:v>
                </c:pt>
                <c:pt idx="87">
                  <c:v>1978.4625306999999</c:v>
                </c:pt>
                <c:pt idx="88">
                  <c:v>1979.1503229</c:v>
                </c:pt>
                <c:pt idx="89">
                  <c:v>1980.2848414</c:v>
                </c:pt>
                <c:pt idx="90">
                  <c:v>1981.3285968</c:v>
                </c:pt>
                <c:pt idx="91">
                  <c:v>1982.3886333</c:v>
                </c:pt>
                <c:pt idx="92">
                  <c:v>1983.7394455000001</c:v>
                </c:pt>
                <c:pt idx="93">
                  <c:v>1984.6270448</c:v>
                </c:pt>
                <c:pt idx="94">
                  <c:v>1985.6980489</c:v>
                </c:pt>
                <c:pt idx="95">
                  <c:v>1987.0634344</c:v>
                </c:pt>
                <c:pt idx="96">
                  <c:v>1987.9897638</c:v>
                </c:pt>
                <c:pt idx="97">
                  <c:v>1989.1978176</c:v>
                </c:pt>
                <c:pt idx="98">
                  <c:v>1990.1532497000001</c:v>
                </c:pt>
                <c:pt idx="99">
                  <c:v>1990.9997969999999</c:v>
                </c:pt>
                <c:pt idx="100">
                  <c:v>1991.9016402</c:v>
                </c:pt>
                <c:pt idx="101">
                  <c:v>1992.5258945999999</c:v>
                </c:pt>
                <c:pt idx="102">
                  <c:v>1992.9494477999999</c:v>
                </c:pt>
                <c:pt idx="103">
                  <c:v>1993.5757793</c:v>
                </c:pt>
                <c:pt idx="104">
                  <c:v>1994.2345548000001</c:v>
                </c:pt>
                <c:pt idx="105">
                  <c:v>1994.9062022000001</c:v>
                </c:pt>
                <c:pt idx="106">
                  <c:v>1995.7638919999999</c:v>
                </c:pt>
                <c:pt idx="107">
                  <c:v>1996.6644642000001</c:v>
                </c:pt>
                <c:pt idx="108">
                  <c:v>1997.4023362</c:v>
                </c:pt>
                <c:pt idx="109">
                  <c:v>1998.0313524000001</c:v>
                </c:pt>
                <c:pt idx="110">
                  <c:v>1998.5256068000001</c:v>
                </c:pt>
                <c:pt idx="111">
                  <c:v>1998.8137340000001</c:v>
                </c:pt>
                <c:pt idx="112">
                  <c:v>1999.0364257000001</c:v>
                </c:pt>
                <c:pt idx="113">
                  <c:v>1999.1780759000001</c:v>
                </c:pt>
                <c:pt idx="114">
                  <c:v>1999.1856135999999</c:v>
                </c:pt>
                <c:pt idx="115">
                  <c:v>1999.3211793999999</c:v>
                </c:pt>
                <c:pt idx="116">
                  <c:v>1999.4276485</c:v>
                </c:pt>
                <c:pt idx="117">
                  <c:v>1999.5313143999999</c:v>
                </c:pt>
                <c:pt idx="118">
                  <c:v>1999.5499401</c:v>
                </c:pt>
                <c:pt idx="119">
                  <c:v>1999.5829355000001</c:v>
                </c:pt>
                <c:pt idx="120">
                  <c:v>1999.7038092</c:v>
                </c:pt>
                <c:pt idx="121">
                  <c:v>1999.7892626</c:v>
                </c:pt>
                <c:pt idx="122">
                  <c:v>1999.7966317999999</c:v>
                </c:pt>
                <c:pt idx="123">
                  <c:v>1999.9850074000001</c:v>
                </c:pt>
                <c:pt idx="124">
                  <c:v>2000.3749817999999</c:v>
                </c:pt>
                <c:pt idx="125">
                  <c:v>2000.8000454999999</c:v>
                </c:pt>
                <c:pt idx="126">
                  <c:v>2001.3556023000001</c:v>
                </c:pt>
                <c:pt idx="127">
                  <c:v>2001.8000279</c:v>
                </c:pt>
                <c:pt idx="128">
                  <c:v>2002.3211357</c:v>
                </c:pt>
                <c:pt idx="129">
                  <c:v>2002.8171907000001</c:v>
                </c:pt>
                <c:pt idx="130">
                  <c:v>2003.2794573000001</c:v>
                </c:pt>
                <c:pt idx="131">
                  <c:v>2003.8238292000001</c:v>
                </c:pt>
                <c:pt idx="132">
                  <c:v>2004.2402314999999</c:v>
                </c:pt>
                <c:pt idx="133">
                  <c:v>2004.5751772000001</c:v>
                </c:pt>
                <c:pt idx="134">
                  <c:v>2004.8491985999999</c:v>
                </c:pt>
                <c:pt idx="135">
                  <c:v>2005.1394660999999</c:v>
                </c:pt>
                <c:pt idx="136">
                  <c:v>2005.5617953000001</c:v>
                </c:pt>
                <c:pt idx="137">
                  <c:v>2005.9788335999999</c:v>
                </c:pt>
                <c:pt idx="138">
                  <c:v>2006.5489299000001</c:v>
                </c:pt>
                <c:pt idx="139">
                  <c:v>2007.0897551</c:v>
                </c:pt>
                <c:pt idx="140">
                  <c:v>2007.6861961</c:v>
                </c:pt>
                <c:pt idx="141">
                  <c:v>2008.2511337000001</c:v>
                </c:pt>
                <c:pt idx="142">
                  <c:v>2008.7662849999999</c:v>
                </c:pt>
                <c:pt idx="143">
                  <c:v>2009.2621670999999</c:v>
                </c:pt>
                <c:pt idx="144">
                  <c:v>2009.447056</c:v>
                </c:pt>
                <c:pt idx="145">
                  <c:v>2009.7112271999999</c:v>
                </c:pt>
                <c:pt idx="146">
                  <c:v>2009.9001564</c:v>
                </c:pt>
                <c:pt idx="147">
                  <c:v>2009.9510150000001</c:v>
                </c:pt>
                <c:pt idx="148">
                  <c:v>2009.9542506</c:v>
                </c:pt>
                <c:pt idx="149">
                  <c:v>2009.9968547999999</c:v>
                </c:pt>
                <c:pt idx="150">
                  <c:v>2010.0750502999999</c:v>
                </c:pt>
                <c:pt idx="151">
                  <c:v>2010.0484266000001</c:v>
                </c:pt>
                <c:pt idx="152">
                  <c:v>2009.9892771</c:v>
                </c:pt>
                <c:pt idx="153">
                  <c:v>2009.9831044</c:v>
                </c:pt>
                <c:pt idx="154">
                  <c:v>2009.8629182</c:v>
                </c:pt>
                <c:pt idx="155">
                  <c:v>2009.9314869</c:v>
                </c:pt>
                <c:pt idx="156">
                  <c:v>2009.8535343999999</c:v>
                </c:pt>
                <c:pt idx="157">
                  <c:v>2009.7266451</c:v>
                </c:pt>
                <c:pt idx="158">
                  <c:v>2009.7764867000001</c:v>
                </c:pt>
                <c:pt idx="159">
                  <c:v>2009.8380164</c:v>
                </c:pt>
                <c:pt idx="160">
                  <c:v>2009.9503966</c:v>
                </c:pt>
                <c:pt idx="161">
                  <c:v>2010.0395447999999</c:v>
                </c:pt>
                <c:pt idx="162">
                  <c:v>2010.0566361000001</c:v>
                </c:pt>
                <c:pt idx="163">
                  <c:v>2010.0411635</c:v>
                </c:pt>
                <c:pt idx="164">
                  <c:v>2010.1595027000001</c:v>
                </c:pt>
                <c:pt idx="165">
                  <c:v>2010.2105678999999</c:v>
                </c:pt>
                <c:pt idx="166">
                  <c:v>2010.1889971000001</c:v>
                </c:pt>
                <c:pt idx="167">
                  <c:v>2010.376297</c:v>
                </c:pt>
                <c:pt idx="168">
                  <c:v>2010.4470985999999</c:v>
                </c:pt>
                <c:pt idx="169">
                  <c:v>2010.471344</c:v>
                </c:pt>
                <c:pt idx="170">
                  <c:v>2010.421812</c:v>
                </c:pt>
                <c:pt idx="171">
                  <c:v>2010.4801631</c:v>
                </c:pt>
                <c:pt idx="172">
                  <c:v>2010.6082005000001</c:v>
                </c:pt>
                <c:pt idx="173">
                  <c:v>2010.8989356</c:v>
                </c:pt>
                <c:pt idx="174">
                  <c:v>2010.8868442999999</c:v>
                </c:pt>
                <c:pt idx="175">
                  <c:v>2011.3200921</c:v>
                </c:pt>
                <c:pt idx="176">
                  <c:v>2011.8641121999999</c:v>
                </c:pt>
                <c:pt idx="177">
                  <c:v>2012.2018598</c:v>
                </c:pt>
                <c:pt idx="178">
                  <c:v>2012.4105251999999</c:v>
                </c:pt>
                <c:pt idx="179">
                  <c:v>2013.0009517999999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'4.1b'!$G$2</c:f>
              <c:strCache>
                <c:ptCount val="1"/>
                <c:pt idx="0">
                  <c:v>Used diesel light fleet</c:v>
                </c:pt>
              </c:strCache>
            </c:strRef>
          </c:tx>
          <c:spPr>
            <a:ln w="25400">
              <a:solidFill>
                <a:srgbClr val="BDC1C1"/>
              </a:solidFill>
              <a:prstDash val="sysDash"/>
            </a:ln>
          </c:spPr>
          <c:marker>
            <c:symbol val="none"/>
          </c:marker>
          <c:cat>
            <c:numRef>
              <c:f>'4.1b'!$A$3:$A$182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'4.1b'!$G$3:$G$182</c:f>
              <c:numCache>
                <c:formatCode>0</c:formatCode>
                <c:ptCount val="180"/>
                <c:pt idx="0">
                  <c:v>2492.6880105999999</c:v>
                </c:pt>
                <c:pt idx="1">
                  <c:v>2494.2386289000001</c:v>
                </c:pt>
                <c:pt idx="2">
                  <c:v>2496.1541934000002</c:v>
                </c:pt>
                <c:pt idx="3">
                  <c:v>2497.9822961</c:v>
                </c:pt>
                <c:pt idx="4">
                  <c:v>2500.0176474999998</c:v>
                </c:pt>
                <c:pt idx="5">
                  <c:v>2502.2996932000001</c:v>
                </c:pt>
                <c:pt idx="6">
                  <c:v>2504.6885516000002</c:v>
                </c:pt>
                <c:pt idx="7">
                  <c:v>2506.8275020999999</c:v>
                </c:pt>
                <c:pt idx="8">
                  <c:v>2509.1357244999999</c:v>
                </c:pt>
                <c:pt idx="9">
                  <c:v>2510.5778549000001</c:v>
                </c:pt>
                <c:pt idx="10">
                  <c:v>2511.9345546999998</c:v>
                </c:pt>
                <c:pt idx="11">
                  <c:v>2513.5420964</c:v>
                </c:pt>
                <c:pt idx="12">
                  <c:v>2515.0332376000001</c:v>
                </c:pt>
                <c:pt idx="13">
                  <c:v>2516.7849996999998</c:v>
                </c:pt>
                <c:pt idx="14">
                  <c:v>2518.5864440999999</c:v>
                </c:pt>
                <c:pt idx="15">
                  <c:v>2520.6602225000001</c:v>
                </c:pt>
                <c:pt idx="16">
                  <c:v>2522.5745013999999</c:v>
                </c:pt>
                <c:pt idx="17">
                  <c:v>2524.7528852999999</c:v>
                </c:pt>
                <c:pt idx="18">
                  <c:v>2526.6038994</c:v>
                </c:pt>
                <c:pt idx="19">
                  <c:v>2528.6124430999998</c:v>
                </c:pt>
                <c:pt idx="20">
                  <c:v>2530.8204004999998</c:v>
                </c:pt>
                <c:pt idx="21">
                  <c:v>2532.4599813</c:v>
                </c:pt>
                <c:pt idx="22">
                  <c:v>2534.0616417000001</c:v>
                </c:pt>
                <c:pt idx="23">
                  <c:v>2535.9131486000001</c:v>
                </c:pt>
                <c:pt idx="24">
                  <c:v>2537.4020522999999</c:v>
                </c:pt>
                <c:pt idx="25">
                  <c:v>2539.4550786</c:v>
                </c:pt>
                <c:pt idx="26">
                  <c:v>2541.5958903999999</c:v>
                </c:pt>
                <c:pt idx="27">
                  <c:v>2543.6164033999999</c:v>
                </c:pt>
                <c:pt idx="28">
                  <c:v>2546.3764915000002</c:v>
                </c:pt>
                <c:pt idx="29">
                  <c:v>2549.4315907</c:v>
                </c:pt>
                <c:pt idx="30">
                  <c:v>2552.6166766000001</c:v>
                </c:pt>
                <c:pt idx="31">
                  <c:v>2556.2206279000002</c:v>
                </c:pt>
                <c:pt idx="32">
                  <c:v>2559.4658089</c:v>
                </c:pt>
                <c:pt idx="33">
                  <c:v>2562.6569918</c:v>
                </c:pt>
                <c:pt idx="34">
                  <c:v>2566.4948574</c:v>
                </c:pt>
                <c:pt idx="35">
                  <c:v>2570.3228989999998</c:v>
                </c:pt>
                <c:pt idx="36">
                  <c:v>2573.5848184000001</c:v>
                </c:pt>
                <c:pt idx="37">
                  <c:v>2577.9258906</c:v>
                </c:pt>
                <c:pt idx="38">
                  <c:v>2581.4526885999999</c:v>
                </c:pt>
                <c:pt idx="39">
                  <c:v>2585.1842646</c:v>
                </c:pt>
                <c:pt idx="40">
                  <c:v>2589.6622003000002</c:v>
                </c:pt>
                <c:pt idx="41">
                  <c:v>2594.1977803999998</c:v>
                </c:pt>
                <c:pt idx="42">
                  <c:v>2597.8613372999998</c:v>
                </c:pt>
                <c:pt idx="43">
                  <c:v>2601.8975304000001</c:v>
                </c:pt>
                <c:pt idx="44">
                  <c:v>2605.7088859999999</c:v>
                </c:pt>
                <c:pt idx="45">
                  <c:v>2609.5393404000001</c:v>
                </c:pt>
                <c:pt idx="46">
                  <c:v>2613.5748607999999</c:v>
                </c:pt>
                <c:pt idx="47">
                  <c:v>2616.9365839000002</c:v>
                </c:pt>
                <c:pt idx="48">
                  <c:v>2620.1351617999999</c:v>
                </c:pt>
                <c:pt idx="49">
                  <c:v>2623.8421701000002</c:v>
                </c:pt>
                <c:pt idx="50">
                  <c:v>2627.1779139999999</c:v>
                </c:pt>
                <c:pt idx="51">
                  <c:v>2631.0294887</c:v>
                </c:pt>
                <c:pt idx="52">
                  <c:v>2634.823832</c:v>
                </c:pt>
                <c:pt idx="53">
                  <c:v>2638.2952584999998</c:v>
                </c:pt>
                <c:pt idx="54">
                  <c:v>2641.8394119</c:v>
                </c:pt>
                <c:pt idx="55">
                  <c:v>2645.3551210999999</c:v>
                </c:pt>
                <c:pt idx="56">
                  <c:v>2648.6606215000002</c:v>
                </c:pt>
                <c:pt idx="57">
                  <c:v>2651.2292388000001</c:v>
                </c:pt>
                <c:pt idx="58">
                  <c:v>2653.4732113</c:v>
                </c:pt>
                <c:pt idx="59">
                  <c:v>2656.4431083999998</c:v>
                </c:pt>
                <c:pt idx="60">
                  <c:v>2659.0633975999999</c:v>
                </c:pt>
                <c:pt idx="61">
                  <c:v>2661.8644594000002</c:v>
                </c:pt>
                <c:pt idx="62">
                  <c:v>2664.9021464000002</c:v>
                </c:pt>
                <c:pt idx="63">
                  <c:v>2668.3117566999999</c:v>
                </c:pt>
                <c:pt idx="64">
                  <c:v>2671.4766276</c:v>
                </c:pt>
                <c:pt idx="65">
                  <c:v>2674.5778774999999</c:v>
                </c:pt>
                <c:pt idx="66">
                  <c:v>2677.7018963</c:v>
                </c:pt>
                <c:pt idx="67">
                  <c:v>2680.5523269999999</c:v>
                </c:pt>
                <c:pt idx="68">
                  <c:v>2683.6272672</c:v>
                </c:pt>
                <c:pt idx="69">
                  <c:v>2686.3621720000001</c:v>
                </c:pt>
                <c:pt idx="70">
                  <c:v>2689.1258856999998</c:v>
                </c:pt>
                <c:pt idx="71">
                  <c:v>2691.8853654999998</c:v>
                </c:pt>
                <c:pt idx="72">
                  <c:v>2694.3374537999998</c:v>
                </c:pt>
                <c:pt idx="73">
                  <c:v>2696.7325587</c:v>
                </c:pt>
                <c:pt idx="74">
                  <c:v>2699.2951926999999</c:v>
                </c:pt>
                <c:pt idx="75">
                  <c:v>2701.7263705</c:v>
                </c:pt>
                <c:pt idx="76">
                  <c:v>2703.9405545</c:v>
                </c:pt>
                <c:pt idx="77">
                  <c:v>2706.4545812000001</c:v>
                </c:pt>
                <c:pt idx="78">
                  <c:v>2708.7125259999998</c:v>
                </c:pt>
                <c:pt idx="79">
                  <c:v>2710.8680893000001</c:v>
                </c:pt>
                <c:pt idx="80">
                  <c:v>2713.3360517000001</c:v>
                </c:pt>
                <c:pt idx="81">
                  <c:v>2715.3309033999999</c:v>
                </c:pt>
                <c:pt idx="82">
                  <c:v>2717.4318910000002</c:v>
                </c:pt>
                <c:pt idx="83">
                  <c:v>2719.5517378999998</c:v>
                </c:pt>
                <c:pt idx="84">
                  <c:v>2721.4544142999998</c:v>
                </c:pt>
                <c:pt idx="85">
                  <c:v>2723.6466700000001</c:v>
                </c:pt>
                <c:pt idx="86">
                  <c:v>2725.6100035999998</c:v>
                </c:pt>
                <c:pt idx="87">
                  <c:v>2727.5327652000001</c:v>
                </c:pt>
                <c:pt idx="88">
                  <c:v>2729.4517654000001</c:v>
                </c:pt>
                <c:pt idx="89">
                  <c:v>2731.5790102999999</c:v>
                </c:pt>
                <c:pt idx="90">
                  <c:v>2733.8145691</c:v>
                </c:pt>
                <c:pt idx="91">
                  <c:v>2736.2852131</c:v>
                </c:pt>
                <c:pt idx="92">
                  <c:v>2738.5129186999998</c:v>
                </c:pt>
                <c:pt idx="93">
                  <c:v>2740.2325646999998</c:v>
                </c:pt>
                <c:pt idx="94">
                  <c:v>2742.3923681000001</c:v>
                </c:pt>
                <c:pt idx="95">
                  <c:v>2744.4255887999998</c:v>
                </c:pt>
                <c:pt idx="96">
                  <c:v>2746.1278235999998</c:v>
                </c:pt>
                <c:pt idx="97">
                  <c:v>2748.0108378999998</c:v>
                </c:pt>
                <c:pt idx="98">
                  <c:v>2749.7259893</c:v>
                </c:pt>
                <c:pt idx="99">
                  <c:v>2751.3183597000002</c:v>
                </c:pt>
                <c:pt idx="100">
                  <c:v>2753.3035312000002</c:v>
                </c:pt>
                <c:pt idx="101">
                  <c:v>2754.8004279000002</c:v>
                </c:pt>
                <c:pt idx="102">
                  <c:v>2756.4766977999998</c:v>
                </c:pt>
                <c:pt idx="103">
                  <c:v>2758.3756595</c:v>
                </c:pt>
                <c:pt idx="104">
                  <c:v>2759.8310842999999</c:v>
                </c:pt>
                <c:pt idx="105">
                  <c:v>2761.4931150000002</c:v>
                </c:pt>
                <c:pt idx="106">
                  <c:v>2762.8904431999999</c:v>
                </c:pt>
                <c:pt idx="107">
                  <c:v>2764.3301848000001</c:v>
                </c:pt>
                <c:pt idx="108">
                  <c:v>2765.653362</c:v>
                </c:pt>
                <c:pt idx="109">
                  <c:v>2767.2928658999999</c:v>
                </c:pt>
                <c:pt idx="110">
                  <c:v>2768.6755942</c:v>
                </c:pt>
                <c:pt idx="111">
                  <c:v>2770.3501194999999</c:v>
                </c:pt>
                <c:pt idx="112">
                  <c:v>2771.6908044000002</c:v>
                </c:pt>
                <c:pt idx="113">
                  <c:v>2773.0089834</c:v>
                </c:pt>
                <c:pt idx="114">
                  <c:v>2774.0713221999999</c:v>
                </c:pt>
                <c:pt idx="115">
                  <c:v>2775.410284</c:v>
                </c:pt>
                <c:pt idx="116">
                  <c:v>2776.6560184</c:v>
                </c:pt>
                <c:pt idx="117">
                  <c:v>2778.0931758000002</c:v>
                </c:pt>
                <c:pt idx="118">
                  <c:v>2779.2785263000001</c:v>
                </c:pt>
                <c:pt idx="119">
                  <c:v>2779.9396786000002</c:v>
                </c:pt>
                <c:pt idx="120">
                  <c:v>2781.0365824999999</c:v>
                </c:pt>
                <c:pt idx="121">
                  <c:v>2782.0874818000002</c:v>
                </c:pt>
                <c:pt idx="122">
                  <c:v>2783.3067434999998</c:v>
                </c:pt>
                <c:pt idx="123">
                  <c:v>2784.4998842</c:v>
                </c:pt>
                <c:pt idx="124">
                  <c:v>2785.8607222999999</c:v>
                </c:pt>
                <c:pt idx="125">
                  <c:v>2787.0279473000001</c:v>
                </c:pt>
                <c:pt idx="126">
                  <c:v>2788.3400796000001</c:v>
                </c:pt>
                <c:pt idx="127">
                  <c:v>2789.7298028999999</c:v>
                </c:pt>
                <c:pt idx="128">
                  <c:v>2791.1546919000002</c:v>
                </c:pt>
                <c:pt idx="129">
                  <c:v>2792.3226862000001</c:v>
                </c:pt>
                <c:pt idx="130">
                  <c:v>2793.6536335000001</c:v>
                </c:pt>
                <c:pt idx="131">
                  <c:v>2794.8164052000002</c:v>
                </c:pt>
                <c:pt idx="132">
                  <c:v>2795.8725352000001</c:v>
                </c:pt>
                <c:pt idx="133">
                  <c:v>2797.4259482000002</c:v>
                </c:pt>
                <c:pt idx="134">
                  <c:v>2798.6989453000001</c:v>
                </c:pt>
                <c:pt idx="135">
                  <c:v>2799.9951673999999</c:v>
                </c:pt>
                <c:pt idx="136">
                  <c:v>2801.5689382999999</c:v>
                </c:pt>
                <c:pt idx="137">
                  <c:v>2803.1910702999999</c:v>
                </c:pt>
                <c:pt idx="138">
                  <c:v>2804.4481506000002</c:v>
                </c:pt>
                <c:pt idx="139">
                  <c:v>2805.7559913</c:v>
                </c:pt>
                <c:pt idx="140">
                  <c:v>2807.3520220999999</c:v>
                </c:pt>
                <c:pt idx="141">
                  <c:v>2808.7673450000002</c:v>
                </c:pt>
                <c:pt idx="142">
                  <c:v>2810.1458947000001</c:v>
                </c:pt>
                <c:pt idx="143">
                  <c:v>2811.4868391</c:v>
                </c:pt>
                <c:pt idx="144">
                  <c:v>2812.6321345000001</c:v>
                </c:pt>
                <c:pt idx="145">
                  <c:v>2813.8156150999998</c:v>
                </c:pt>
                <c:pt idx="146">
                  <c:v>2815.1616184999998</c:v>
                </c:pt>
                <c:pt idx="147">
                  <c:v>2816.4073742999999</c:v>
                </c:pt>
                <c:pt idx="148">
                  <c:v>2817.9776843999998</c:v>
                </c:pt>
                <c:pt idx="149">
                  <c:v>2819.3446863999998</c:v>
                </c:pt>
                <c:pt idx="150">
                  <c:v>2820.6437139999998</c:v>
                </c:pt>
                <c:pt idx="151">
                  <c:v>2821.9187372000001</c:v>
                </c:pt>
                <c:pt idx="152">
                  <c:v>2823.2317346</c:v>
                </c:pt>
                <c:pt idx="153">
                  <c:v>2824.3896731999998</c:v>
                </c:pt>
                <c:pt idx="154">
                  <c:v>2825.7291568999999</c:v>
                </c:pt>
                <c:pt idx="155">
                  <c:v>2826.7361495999999</c:v>
                </c:pt>
                <c:pt idx="156">
                  <c:v>2827.8891187999998</c:v>
                </c:pt>
                <c:pt idx="157">
                  <c:v>2828.8354761000001</c:v>
                </c:pt>
                <c:pt idx="158">
                  <c:v>2829.9644960000001</c:v>
                </c:pt>
                <c:pt idx="159">
                  <c:v>2831.1435990999998</c:v>
                </c:pt>
                <c:pt idx="160">
                  <c:v>2832.6075190000001</c:v>
                </c:pt>
                <c:pt idx="161">
                  <c:v>2833.89939</c:v>
                </c:pt>
                <c:pt idx="162">
                  <c:v>2834.8477809999999</c:v>
                </c:pt>
                <c:pt idx="163">
                  <c:v>2836.1437222</c:v>
                </c:pt>
                <c:pt idx="164">
                  <c:v>2837.4573513999999</c:v>
                </c:pt>
                <c:pt idx="165">
                  <c:v>2838.5639781999998</c:v>
                </c:pt>
                <c:pt idx="166">
                  <c:v>2839.7867692999998</c:v>
                </c:pt>
                <c:pt idx="167">
                  <c:v>2840.7182223</c:v>
                </c:pt>
                <c:pt idx="168">
                  <c:v>2841.9065808</c:v>
                </c:pt>
                <c:pt idx="169">
                  <c:v>2843.1915082</c:v>
                </c:pt>
                <c:pt idx="170">
                  <c:v>2844.6422747000001</c:v>
                </c:pt>
                <c:pt idx="171">
                  <c:v>2845.8371938999999</c:v>
                </c:pt>
                <c:pt idx="172">
                  <c:v>2846.9702339</c:v>
                </c:pt>
                <c:pt idx="173">
                  <c:v>2848.0469189</c:v>
                </c:pt>
                <c:pt idx="174">
                  <c:v>2849.2601098</c:v>
                </c:pt>
                <c:pt idx="175">
                  <c:v>2850.4586482</c:v>
                </c:pt>
                <c:pt idx="176">
                  <c:v>2851.4749787999999</c:v>
                </c:pt>
                <c:pt idx="177">
                  <c:v>2852.7596764999998</c:v>
                </c:pt>
                <c:pt idx="178">
                  <c:v>2853.6155300999999</c:v>
                </c:pt>
                <c:pt idx="179">
                  <c:v>2854.4845684000002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'4.1b'!$E$2</c:f>
              <c:strCache>
                <c:ptCount val="1"/>
                <c:pt idx="0">
                  <c:v>NZ new petrol light fleet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'4.1b'!$A$3:$A$110</c:f>
              <c:numCache>
                <c:formatCode>General</c:formatCode>
                <c:ptCount val="10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</c:numCache>
            </c:numRef>
          </c:cat>
          <c:val>
            <c:numRef>
              <c:f>'4.1b'!$E$3:$E$182</c:f>
              <c:numCache>
                <c:formatCode>0</c:formatCode>
                <c:ptCount val="180"/>
                <c:pt idx="0">
                  <c:v>2069.1007257000001</c:v>
                </c:pt>
                <c:pt idx="1">
                  <c:v>2071.3963109000001</c:v>
                </c:pt>
                <c:pt idx="2">
                  <c:v>2074.2261185000002</c:v>
                </c:pt>
                <c:pt idx="3">
                  <c:v>2077.0788042999998</c:v>
                </c:pt>
                <c:pt idx="4">
                  <c:v>2079.4107491</c:v>
                </c:pt>
                <c:pt idx="5">
                  <c:v>2081.7492906000002</c:v>
                </c:pt>
                <c:pt idx="6">
                  <c:v>2084.5972446000001</c:v>
                </c:pt>
                <c:pt idx="7">
                  <c:v>2087.1129741999998</c:v>
                </c:pt>
                <c:pt idx="8">
                  <c:v>2090.09944</c:v>
                </c:pt>
                <c:pt idx="9">
                  <c:v>2092.2779930000002</c:v>
                </c:pt>
                <c:pt idx="10">
                  <c:v>2094.9032455000001</c:v>
                </c:pt>
                <c:pt idx="11">
                  <c:v>2097.7732203999999</c:v>
                </c:pt>
                <c:pt idx="12">
                  <c:v>2100.3532949</c:v>
                </c:pt>
                <c:pt idx="13">
                  <c:v>2103.1457442999999</c:v>
                </c:pt>
                <c:pt idx="14">
                  <c:v>2105.9139960000002</c:v>
                </c:pt>
                <c:pt idx="15">
                  <c:v>2108.8471779000001</c:v>
                </c:pt>
                <c:pt idx="16">
                  <c:v>2111.4638825000002</c:v>
                </c:pt>
                <c:pt idx="17">
                  <c:v>2114.7895457</c:v>
                </c:pt>
                <c:pt idx="18">
                  <c:v>2117.5123011000001</c:v>
                </c:pt>
                <c:pt idx="19">
                  <c:v>2120.4126118999998</c:v>
                </c:pt>
                <c:pt idx="20">
                  <c:v>2123.3637044000002</c:v>
                </c:pt>
                <c:pt idx="21">
                  <c:v>2125.5317039000001</c:v>
                </c:pt>
                <c:pt idx="22">
                  <c:v>2129.0595595999998</c:v>
                </c:pt>
                <c:pt idx="23">
                  <c:v>2132.4606669999998</c:v>
                </c:pt>
                <c:pt idx="24">
                  <c:v>2135.5276223000001</c:v>
                </c:pt>
                <c:pt idx="25">
                  <c:v>2138.8083535000001</c:v>
                </c:pt>
                <c:pt idx="26">
                  <c:v>2142.2154034</c:v>
                </c:pt>
                <c:pt idx="27">
                  <c:v>2144.9399008</c:v>
                </c:pt>
                <c:pt idx="28">
                  <c:v>2148.3040769999998</c:v>
                </c:pt>
                <c:pt idx="29">
                  <c:v>2151.8565054000001</c:v>
                </c:pt>
                <c:pt idx="30">
                  <c:v>2154.5936025000001</c:v>
                </c:pt>
                <c:pt idx="31">
                  <c:v>2157.6228068999999</c:v>
                </c:pt>
                <c:pt idx="32">
                  <c:v>2160.9293898999999</c:v>
                </c:pt>
                <c:pt idx="33">
                  <c:v>2163.3713711</c:v>
                </c:pt>
                <c:pt idx="34">
                  <c:v>2167.1412362999999</c:v>
                </c:pt>
                <c:pt idx="35">
                  <c:v>2170.3832093000001</c:v>
                </c:pt>
                <c:pt idx="36">
                  <c:v>2173.8760940000002</c:v>
                </c:pt>
                <c:pt idx="37">
                  <c:v>2177.5569360999998</c:v>
                </c:pt>
                <c:pt idx="38">
                  <c:v>2180.8814597999999</c:v>
                </c:pt>
                <c:pt idx="39">
                  <c:v>2183.7514402000002</c:v>
                </c:pt>
                <c:pt idx="40">
                  <c:v>2187.2755453999998</c:v>
                </c:pt>
                <c:pt idx="41">
                  <c:v>2191.0270042000002</c:v>
                </c:pt>
                <c:pt idx="42">
                  <c:v>2194.4323467999998</c:v>
                </c:pt>
                <c:pt idx="43">
                  <c:v>2198.50416</c:v>
                </c:pt>
                <c:pt idx="44">
                  <c:v>2202.1241768999998</c:v>
                </c:pt>
                <c:pt idx="45">
                  <c:v>2205.5272362000001</c:v>
                </c:pt>
                <c:pt idx="46">
                  <c:v>2210.2326274000002</c:v>
                </c:pt>
                <c:pt idx="47">
                  <c:v>2213.2850327000001</c:v>
                </c:pt>
                <c:pt idx="48">
                  <c:v>2216.4345988999999</c:v>
                </c:pt>
                <c:pt idx="49">
                  <c:v>2220.1421661999998</c:v>
                </c:pt>
                <c:pt idx="50">
                  <c:v>2223.2978321000001</c:v>
                </c:pt>
                <c:pt idx="51">
                  <c:v>2227.0489879000002</c:v>
                </c:pt>
                <c:pt idx="52">
                  <c:v>2230.6982219000001</c:v>
                </c:pt>
                <c:pt idx="53">
                  <c:v>2234.1976332999998</c:v>
                </c:pt>
                <c:pt idx="54">
                  <c:v>2238.1962576000001</c:v>
                </c:pt>
                <c:pt idx="55">
                  <c:v>2241.9265916999998</c:v>
                </c:pt>
                <c:pt idx="56">
                  <c:v>2245.9315105999999</c:v>
                </c:pt>
                <c:pt idx="57">
                  <c:v>2249.4057152999999</c:v>
                </c:pt>
                <c:pt idx="58">
                  <c:v>2253.0230173999998</c:v>
                </c:pt>
                <c:pt idx="59">
                  <c:v>2256.7912434</c:v>
                </c:pt>
                <c:pt idx="60">
                  <c:v>2260.1793493999999</c:v>
                </c:pt>
                <c:pt idx="61">
                  <c:v>2263.5932395999998</c:v>
                </c:pt>
                <c:pt idx="62">
                  <c:v>2266.3615837000002</c:v>
                </c:pt>
                <c:pt idx="63">
                  <c:v>2269.8087497000001</c:v>
                </c:pt>
                <c:pt idx="64">
                  <c:v>2273.2803371999998</c:v>
                </c:pt>
                <c:pt idx="65">
                  <c:v>2276.8017411999999</c:v>
                </c:pt>
                <c:pt idx="66">
                  <c:v>2279.8180981</c:v>
                </c:pt>
                <c:pt idx="67">
                  <c:v>2282.9077736999998</c:v>
                </c:pt>
                <c:pt idx="68">
                  <c:v>2285.5294364000001</c:v>
                </c:pt>
                <c:pt idx="69">
                  <c:v>2287.8632123000002</c:v>
                </c:pt>
                <c:pt idx="70">
                  <c:v>2290.8432333999999</c:v>
                </c:pt>
                <c:pt idx="71">
                  <c:v>2293.2954730000001</c:v>
                </c:pt>
                <c:pt idx="72">
                  <c:v>2296.0437932999998</c:v>
                </c:pt>
                <c:pt idx="73">
                  <c:v>2299.2277537999998</c:v>
                </c:pt>
                <c:pt idx="74">
                  <c:v>2301.4868353000002</c:v>
                </c:pt>
                <c:pt idx="75">
                  <c:v>2304.0147968000001</c:v>
                </c:pt>
                <c:pt idx="76">
                  <c:v>2305.9352663999998</c:v>
                </c:pt>
                <c:pt idx="77">
                  <c:v>2308.0047977999998</c:v>
                </c:pt>
                <c:pt idx="78">
                  <c:v>2310.2999988000001</c:v>
                </c:pt>
                <c:pt idx="79">
                  <c:v>2312.2749975000002</c:v>
                </c:pt>
                <c:pt idx="80">
                  <c:v>2315.3594029999999</c:v>
                </c:pt>
                <c:pt idx="81">
                  <c:v>2317.5902369</c:v>
                </c:pt>
                <c:pt idx="82">
                  <c:v>2320.4846192999998</c:v>
                </c:pt>
                <c:pt idx="83">
                  <c:v>2322.7386766999998</c:v>
                </c:pt>
                <c:pt idx="84">
                  <c:v>2324.9483218</c:v>
                </c:pt>
                <c:pt idx="85">
                  <c:v>2327.4938330999998</c:v>
                </c:pt>
                <c:pt idx="86">
                  <c:v>2329.7379787999998</c:v>
                </c:pt>
                <c:pt idx="87">
                  <c:v>2332.2092581000002</c:v>
                </c:pt>
                <c:pt idx="88">
                  <c:v>2334.5303296000002</c:v>
                </c:pt>
                <c:pt idx="89">
                  <c:v>2336.8935744999999</c:v>
                </c:pt>
                <c:pt idx="90">
                  <c:v>2339.1061596</c:v>
                </c:pt>
                <c:pt idx="91">
                  <c:v>2341.2876332000001</c:v>
                </c:pt>
                <c:pt idx="92">
                  <c:v>2343.5468390999999</c:v>
                </c:pt>
                <c:pt idx="93">
                  <c:v>2345.0302510000001</c:v>
                </c:pt>
                <c:pt idx="94">
                  <c:v>2347.5203049000002</c:v>
                </c:pt>
                <c:pt idx="95">
                  <c:v>2349.3044579000002</c:v>
                </c:pt>
                <c:pt idx="96">
                  <c:v>2351.1320125000002</c:v>
                </c:pt>
                <c:pt idx="97">
                  <c:v>2352.9922925000001</c:v>
                </c:pt>
                <c:pt idx="98">
                  <c:v>2354.2795295000001</c:v>
                </c:pt>
                <c:pt idx="99">
                  <c:v>2355.4648087999999</c:v>
                </c:pt>
                <c:pt idx="100">
                  <c:v>2357.0568377999998</c:v>
                </c:pt>
                <c:pt idx="101">
                  <c:v>2358.5249700999998</c:v>
                </c:pt>
                <c:pt idx="102">
                  <c:v>2359.9022181</c:v>
                </c:pt>
                <c:pt idx="103">
                  <c:v>2361.5310626</c:v>
                </c:pt>
                <c:pt idx="104">
                  <c:v>2362.8378634999999</c:v>
                </c:pt>
                <c:pt idx="105">
                  <c:v>2363.7225929000001</c:v>
                </c:pt>
                <c:pt idx="106">
                  <c:v>2364.9841298000001</c:v>
                </c:pt>
                <c:pt idx="107">
                  <c:v>2365.9701752999999</c:v>
                </c:pt>
                <c:pt idx="108">
                  <c:v>2367.1053864</c:v>
                </c:pt>
                <c:pt idx="109">
                  <c:v>2368.343265</c:v>
                </c:pt>
                <c:pt idx="110">
                  <c:v>2369.4134128000001</c:v>
                </c:pt>
                <c:pt idx="111">
                  <c:v>2370.3601113</c:v>
                </c:pt>
                <c:pt idx="112">
                  <c:v>2371.2492364</c:v>
                </c:pt>
                <c:pt idx="113">
                  <c:v>2372.1582579999999</c:v>
                </c:pt>
                <c:pt idx="114">
                  <c:v>2372.9870427999999</c:v>
                </c:pt>
                <c:pt idx="115">
                  <c:v>2374.0689957</c:v>
                </c:pt>
                <c:pt idx="116">
                  <c:v>2375.0735976999999</c:v>
                </c:pt>
                <c:pt idx="117">
                  <c:v>2375.7533812000001</c:v>
                </c:pt>
                <c:pt idx="118">
                  <c:v>2376.7956410000002</c:v>
                </c:pt>
                <c:pt idx="119">
                  <c:v>2377.4874368999999</c:v>
                </c:pt>
                <c:pt idx="120">
                  <c:v>2378.1012636</c:v>
                </c:pt>
                <c:pt idx="121">
                  <c:v>2378.8740852000001</c:v>
                </c:pt>
                <c:pt idx="122">
                  <c:v>2379.6358454000001</c:v>
                </c:pt>
                <c:pt idx="123">
                  <c:v>2380.1792171000002</c:v>
                </c:pt>
                <c:pt idx="124">
                  <c:v>2381.1466466000002</c:v>
                </c:pt>
                <c:pt idx="125">
                  <c:v>2382.0515199000001</c:v>
                </c:pt>
                <c:pt idx="126">
                  <c:v>2383.0343790000002</c:v>
                </c:pt>
                <c:pt idx="127">
                  <c:v>2383.7270782999999</c:v>
                </c:pt>
                <c:pt idx="128">
                  <c:v>2384.2504715999999</c:v>
                </c:pt>
                <c:pt idx="129">
                  <c:v>2384.8263919999999</c:v>
                </c:pt>
                <c:pt idx="130">
                  <c:v>2385.5007611000001</c:v>
                </c:pt>
                <c:pt idx="131">
                  <c:v>2386.0405363999998</c:v>
                </c:pt>
                <c:pt idx="132">
                  <c:v>2386.4787848000001</c:v>
                </c:pt>
                <c:pt idx="133">
                  <c:v>2386.8020797999998</c:v>
                </c:pt>
                <c:pt idx="134">
                  <c:v>2387.2749877000001</c:v>
                </c:pt>
                <c:pt idx="135">
                  <c:v>2387.6921904999999</c:v>
                </c:pt>
                <c:pt idx="136">
                  <c:v>2388.2122376000002</c:v>
                </c:pt>
                <c:pt idx="137">
                  <c:v>2388.6559719000002</c:v>
                </c:pt>
                <c:pt idx="138">
                  <c:v>2388.9746491999999</c:v>
                </c:pt>
                <c:pt idx="139">
                  <c:v>2389.4375055999999</c:v>
                </c:pt>
                <c:pt idx="140">
                  <c:v>2389.5673037000001</c:v>
                </c:pt>
                <c:pt idx="141">
                  <c:v>2389.4918120000002</c:v>
                </c:pt>
                <c:pt idx="142">
                  <c:v>2389.7100909000001</c:v>
                </c:pt>
                <c:pt idx="143">
                  <c:v>2389.9486238999998</c:v>
                </c:pt>
                <c:pt idx="144">
                  <c:v>2389.7251504999999</c:v>
                </c:pt>
                <c:pt idx="145">
                  <c:v>2389.7245594999999</c:v>
                </c:pt>
                <c:pt idx="146">
                  <c:v>2389.7922214999999</c:v>
                </c:pt>
                <c:pt idx="147">
                  <c:v>2389.4491754999999</c:v>
                </c:pt>
                <c:pt idx="148">
                  <c:v>2389.4380227000001</c:v>
                </c:pt>
                <c:pt idx="149">
                  <c:v>2389.3220615999999</c:v>
                </c:pt>
                <c:pt idx="150">
                  <c:v>2389.5951046999999</c:v>
                </c:pt>
                <c:pt idx="151">
                  <c:v>2389.5726545000002</c:v>
                </c:pt>
                <c:pt idx="152">
                  <c:v>2389.1573179000002</c:v>
                </c:pt>
                <c:pt idx="153">
                  <c:v>2389.2994122</c:v>
                </c:pt>
                <c:pt idx="154">
                  <c:v>2388.9179368999999</c:v>
                </c:pt>
                <c:pt idx="155">
                  <c:v>2388.2636738000001</c:v>
                </c:pt>
                <c:pt idx="156">
                  <c:v>2388.1803467</c:v>
                </c:pt>
                <c:pt idx="157">
                  <c:v>2387.3664223999999</c:v>
                </c:pt>
                <c:pt idx="158">
                  <c:v>2386.9336026000001</c:v>
                </c:pt>
                <c:pt idx="159">
                  <c:v>2386.9211918000001</c:v>
                </c:pt>
                <c:pt idx="160">
                  <c:v>2386.5931306000002</c:v>
                </c:pt>
                <c:pt idx="161">
                  <c:v>2385.9247398000002</c:v>
                </c:pt>
                <c:pt idx="162">
                  <c:v>2385.8211538</c:v>
                </c:pt>
                <c:pt idx="163">
                  <c:v>2385.3176450000001</c:v>
                </c:pt>
                <c:pt idx="164">
                  <c:v>2384.6576378999998</c:v>
                </c:pt>
                <c:pt idx="165">
                  <c:v>2384.5224471000001</c:v>
                </c:pt>
                <c:pt idx="166">
                  <c:v>2384.0894437000002</c:v>
                </c:pt>
                <c:pt idx="167">
                  <c:v>2383.8674289999999</c:v>
                </c:pt>
                <c:pt idx="168">
                  <c:v>2383.5888828000002</c:v>
                </c:pt>
                <c:pt idx="169">
                  <c:v>2382.6925357</c:v>
                </c:pt>
                <c:pt idx="170">
                  <c:v>2382.4393205000001</c:v>
                </c:pt>
                <c:pt idx="171">
                  <c:v>2382.3255754000002</c:v>
                </c:pt>
                <c:pt idx="172">
                  <c:v>2381.9399333000001</c:v>
                </c:pt>
                <c:pt idx="173">
                  <c:v>2381.6789521999999</c:v>
                </c:pt>
                <c:pt idx="174">
                  <c:v>2381.1827183</c:v>
                </c:pt>
                <c:pt idx="175">
                  <c:v>2380.5873179</c:v>
                </c:pt>
                <c:pt idx="176">
                  <c:v>2379.8759125000001</c:v>
                </c:pt>
                <c:pt idx="177">
                  <c:v>2378.8579233</c:v>
                </c:pt>
                <c:pt idx="178">
                  <c:v>2377.3828701000002</c:v>
                </c:pt>
                <c:pt idx="179">
                  <c:v>2376.9424915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'4.1b'!$H$2</c:f>
              <c:strCache>
                <c:ptCount val="1"/>
                <c:pt idx="0">
                  <c:v>NZ New diesel light fleet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ysDash"/>
            </a:ln>
          </c:spPr>
          <c:marker>
            <c:symbol val="none"/>
          </c:marker>
          <c:cat>
            <c:numRef>
              <c:f>'4.1b'!$A$3:$A$170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</c:numCache>
            </c:numRef>
          </c:cat>
          <c:val>
            <c:numRef>
              <c:f>'4.1b'!$H$3:$H$182</c:f>
              <c:numCache>
                <c:formatCode>0</c:formatCode>
                <c:ptCount val="180"/>
                <c:pt idx="0">
                  <c:v>2637.7069454000002</c:v>
                </c:pt>
                <c:pt idx="1">
                  <c:v>2639.7161124999998</c:v>
                </c:pt>
                <c:pt idx="2">
                  <c:v>2641.950769</c:v>
                </c:pt>
                <c:pt idx="3">
                  <c:v>2643.4935424</c:v>
                </c:pt>
                <c:pt idx="4">
                  <c:v>2645.3106527999998</c:v>
                </c:pt>
                <c:pt idx="5">
                  <c:v>2647.3472298000002</c:v>
                </c:pt>
                <c:pt idx="6">
                  <c:v>2649.2775780000002</c:v>
                </c:pt>
                <c:pt idx="7">
                  <c:v>2650.2480191</c:v>
                </c:pt>
                <c:pt idx="8">
                  <c:v>2651.8523614999999</c:v>
                </c:pt>
                <c:pt idx="9">
                  <c:v>2652.3319185999999</c:v>
                </c:pt>
                <c:pt idx="10">
                  <c:v>2653.8413375</c:v>
                </c:pt>
                <c:pt idx="11">
                  <c:v>2656.0503164000002</c:v>
                </c:pt>
                <c:pt idx="12">
                  <c:v>2656.2263407</c:v>
                </c:pt>
                <c:pt idx="13">
                  <c:v>2657.8942737000002</c:v>
                </c:pt>
                <c:pt idx="14">
                  <c:v>2658.8491647999999</c:v>
                </c:pt>
                <c:pt idx="15">
                  <c:v>2660.010988</c:v>
                </c:pt>
                <c:pt idx="16">
                  <c:v>2661.4928958999999</c:v>
                </c:pt>
                <c:pt idx="17">
                  <c:v>2663.2140361000002</c:v>
                </c:pt>
                <c:pt idx="18">
                  <c:v>2664.6860717</c:v>
                </c:pt>
                <c:pt idx="19">
                  <c:v>2665.4032333</c:v>
                </c:pt>
                <c:pt idx="20">
                  <c:v>2667.0099528000001</c:v>
                </c:pt>
                <c:pt idx="21">
                  <c:v>2667.4927501000002</c:v>
                </c:pt>
                <c:pt idx="22">
                  <c:v>2668.5196642999999</c:v>
                </c:pt>
                <c:pt idx="23">
                  <c:v>2669.5701493000001</c:v>
                </c:pt>
                <c:pt idx="24">
                  <c:v>2670.1983303000002</c:v>
                </c:pt>
                <c:pt idx="25">
                  <c:v>2671.2467470000001</c:v>
                </c:pt>
                <c:pt idx="26">
                  <c:v>2672.7403840000002</c:v>
                </c:pt>
                <c:pt idx="27">
                  <c:v>2673.6858350000002</c:v>
                </c:pt>
                <c:pt idx="28">
                  <c:v>2675.1638591000001</c:v>
                </c:pt>
                <c:pt idx="29">
                  <c:v>2676.7903707999999</c:v>
                </c:pt>
                <c:pt idx="30">
                  <c:v>2677.8373815999998</c:v>
                </c:pt>
                <c:pt idx="31">
                  <c:v>2679.5779080000002</c:v>
                </c:pt>
                <c:pt idx="32">
                  <c:v>2680.3949005999998</c:v>
                </c:pt>
                <c:pt idx="33">
                  <c:v>2681.3926243000001</c:v>
                </c:pt>
                <c:pt idx="34">
                  <c:v>2682.6619928999999</c:v>
                </c:pt>
                <c:pt idx="35">
                  <c:v>2684.0485293000002</c:v>
                </c:pt>
                <c:pt idx="36">
                  <c:v>2684.8652394999999</c:v>
                </c:pt>
                <c:pt idx="37">
                  <c:v>2685.8824132999998</c:v>
                </c:pt>
                <c:pt idx="38">
                  <c:v>2686.6985608</c:v>
                </c:pt>
                <c:pt idx="39">
                  <c:v>2687.7446353</c:v>
                </c:pt>
                <c:pt idx="40">
                  <c:v>2689.2565625000002</c:v>
                </c:pt>
                <c:pt idx="41">
                  <c:v>2690.7888028000002</c:v>
                </c:pt>
                <c:pt idx="42">
                  <c:v>2691.7915380999998</c:v>
                </c:pt>
                <c:pt idx="43">
                  <c:v>2693.0791958</c:v>
                </c:pt>
                <c:pt idx="44">
                  <c:v>2693.9038452999998</c:v>
                </c:pt>
                <c:pt idx="45">
                  <c:v>2694.3979594000002</c:v>
                </c:pt>
                <c:pt idx="46">
                  <c:v>2695.3876888</c:v>
                </c:pt>
                <c:pt idx="47">
                  <c:v>2696.1228295999999</c:v>
                </c:pt>
                <c:pt idx="48">
                  <c:v>2697.2110763999999</c:v>
                </c:pt>
                <c:pt idx="49">
                  <c:v>2698.3834176999999</c:v>
                </c:pt>
                <c:pt idx="50">
                  <c:v>2698.9309767999998</c:v>
                </c:pt>
                <c:pt idx="51">
                  <c:v>2699.9524080000001</c:v>
                </c:pt>
                <c:pt idx="52">
                  <c:v>2701.0416988000002</c:v>
                </c:pt>
                <c:pt idx="53">
                  <c:v>2702.0358643</c:v>
                </c:pt>
                <c:pt idx="54">
                  <c:v>2702.9576722000002</c:v>
                </c:pt>
                <c:pt idx="55">
                  <c:v>2703.9260898000002</c:v>
                </c:pt>
                <c:pt idx="56">
                  <c:v>2704.7201841999999</c:v>
                </c:pt>
                <c:pt idx="57">
                  <c:v>2705.1896360000001</c:v>
                </c:pt>
                <c:pt idx="58">
                  <c:v>2705.8117422999999</c:v>
                </c:pt>
                <c:pt idx="59">
                  <c:v>2706.4657923999998</c:v>
                </c:pt>
                <c:pt idx="60">
                  <c:v>2706.7214048000001</c:v>
                </c:pt>
                <c:pt idx="61">
                  <c:v>2707.5416964999999</c:v>
                </c:pt>
                <c:pt idx="62">
                  <c:v>2708.3284386</c:v>
                </c:pt>
                <c:pt idx="63">
                  <c:v>2708.8128495000001</c:v>
                </c:pt>
                <c:pt idx="64">
                  <c:v>2709.3334183000002</c:v>
                </c:pt>
                <c:pt idx="65">
                  <c:v>2709.9765788999998</c:v>
                </c:pt>
                <c:pt idx="66">
                  <c:v>2710.5367566999998</c:v>
                </c:pt>
                <c:pt idx="67">
                  <c:v>2710.7676357</c:v>
                </c:pt>
                <c:pt idx="68">
                  <c:v>2710.9747320000001</c:v>
                </c:pt>
                <c:pt idx="69">
                  <c:v>2711.2548972999998</c:v>
                </c:pt>
                <c:pt idx="70">
                  <c:v>2711.3879928000001</c:v>
                </c:pt>
                <c:pt idx="71">
                  <c:v>2711.7478651000001</c:v>
                </c:pt>
                <c:pt idx="72">
                  <c:v>2711.7100639</c:v>
                </c:pt>
                <c:pt idx="73">
                  <c:v>2711.6816603000002</c:v>
                </c:pt>
                <c:pt idx="74">
                  <c:v>2711.7136045000002</c:v>
                </c:pt>
                <c:pt idx="75">
                  <c:v>2711.7377138000002</c:v>
                </c:pt>
                <c:pt idx="76">
                  <c:v>2711.4623846</c:v>
                </c:pt>
                <c:pt idx="77">
                  <c:v>2711.0041102999999</c:v>
                </c:pt>
                <c:pt idx="78">
                  <c:v>2710.5858736999999</c:v>
                </c:pt>
                <c:pt idx="79">
                  <c:v>2710.1641162999999</c:v>
                </c:pt>
                <c:pt idx="80">
                  <c:v>2709.5897356999999</c:v>
                </c:pt>
                <c:pt idx="81">
                  <c:v>2709.6800091999999</c:v>
                </c:pt>
                <c:pt idx="82">
                  <c:v>2709.6107843</c:v>
                </c:pt>
                <c:pt idx="83">
                  <c:v>2709.7087047</c:v>
                </c:pt>
                <c:pt idx="84">
                  <c:v>2709.4800982000002</c:v>
                </c:pt>
                <c:pt idx="85">
                  <c:v>2709.6046563</c:v>
                </c:pt>
                <c:pt idx="86">
                  <c:v>2710.0026566000001</c:v>
                </c:pt>
                <c:pt idx="87">
                  <c:v>2710.7626971</c:v>
                </c:pt>
                <c:pt idx="88">
                  <c:v>2710.6999006999999</c:v>
                </c:pt>
                <c:pt idx="89">
                  <c:v>2711.6063279</c:v>
                </c:pt>
                <c:pt idx="90">
                  <c:v>2712.6725053999999</c:v>
                </c:pt>
                <c:pt idx="91">
                  <c:v>2713.0250071</c:v>
                </c:pt>
                <c:pt idx="92">
                  <c:v>2712.7018975999999</c:v>
                </c:pt>
                <c:pt idx="93">
                  <c:v>2712.8110488000002</c:v>
                </c:pt>
                <c:pt idx="94">
                  <c:v>2713.4819123000002</c:v>
                </c:pt>
                <c:pt idx="95">
                  <c:v>2714.3668944000001</c:v>
                </c:pt>
                <c:pt idx="96">
                  <c:v>2714.4653575000002</c:v>
                </c:pt>
                <c:pt idx="97">
                  <c:v>2714.7956684000001</c:v>
                </c:pt>
                <c:pt idx="98">
                  <c:v>2715.1583307999999</c:v>
                </c:pt>
                <c:pt idx="99">
                  <c:v>2714.6636405999998</c:v>
                </c:pt>
                <c:pt idx="100">
                  <c:v>2714.3868966</c:v>
                </c:pt>
                <c:pt idx="101">
                  <c:v>2713.8910842</c:v>
                </c:pt>
                <c:pt idx="102">
                  <c:v>2713.7185783</c:v>
                </c:pt>
                <c:pt idx="103">
                  <c:v>2712.8310903000001</c:v>
                </c:pt>
                <c:pt idx="104">
                  <c:v>2712.0392989000002</c:v>
                </c:pt>
                <c:pt idx="105">
                  <c:v>2711.7671885</c:v>
                </c:pt>
                <c:pt idx="106">
                  <c:v>2710.9803145999999</c:v>
                </c:pt>
                <c:pt idx="107">
                  <c:v>2709.9383843999999</c:v>
                </c:pt>
                <c:pt idx="108">
                  <c:v>2709.298479</c:v>
                </c:pt>
                <c:pt idx="109">
                  <c:v>2708.5867626999998</c:v>
                </c:pt>
                <c:pt idx="110">
                  <c:v>2707.3457238000001</c:v>
                </c:pt>
                <c:pt idx="111">
                  <c:v>2706.7841005</c:v>
                </c:pt>
                <c:pt idx="112">
                  <c:v>2706.4150332999998</c:v>
                </c:pt>
                <c:pt idx="113">
                  <c:v>2705.9952744000002</c:v>
                </c:pt>
                <c:pt idx="114">
                  <c:v>2705.2984141000002</c:v>
                </c:pt>
                <c:pt idx="115">
                  <c:v>2704.1183943999999</c:v>
                </c:pt>
                <c:pt idx="116">
                  <c:v>2702.9853321999999</c:v>
                </c:pt>
                <c:pt idx="117">
                  <c:v>2702.4437950000001</c:v>
                </c:pt>
                <c:pt idx="118">
                  <c:v>2701.7572946999999</c:v>
                </c:pt>
                <c:pt idx="119">
                  <c:v>2701.3313541000002</c:v>
                </c:pt>
                <c:pt idx="120">
                  <c:v>2700.7467919999999</c:v>
                </c:pt>
                <c:pt idx="121">
                  <c:v>2700.030334</c:v>
                </c:pt>
                <c:pt idx="122">
                  <c:v>2699.8363245999999</c:v>
                </c:pt>
                <c:pt idx="123">
                  <c:v>2698.9496726000002</c:v>
                </c:pt>
                <c:pt idx="124">
                  <c:v>2698.3261164999999</c:v>
                </c:pt>
                <c:pt idx="125">
                  <c:v>2698.1509113000002</c:v>
                </c:pt>
                <c:pt idx="126">
                  <c:v>2697.4894112000002</c:v>
                </c:pt>
                <c:pt idx="127">
                  <c:v>2696.7293994000001</c:v>
                </c:pt>
                <c:pt idx="128">
                  <c:v>2695.9326583000002</c:v>
                </c:pt>
                <c:pt idx="129">
                  <c:v>2695.2497183999999</c:v>
                </c:pt>
                <c:pt idx="130">
                  <c:v>2694.7881947000001</c:v>
                </c:pt>
                <c:pt idx="131">
                  <c:v>2694.3678011000002</c:v>
                </c:pt>
                <c:pt idx="132">
                  <c:v>2693.6864295</c:v>
                </c:pt>
                <c:pt idx="133">
                  <c:v>2693.3434554999999</c:v>
                </c:pt>
                <c:pt idx="134">
                  <c:v>2693.1183752000002</c:v>
                </c:pt>
                <c:pt idx="135">
                  <c:v>2692.5713581999998</c:v>
                </c:pt>
                <c:pt idx="136">
                  <c:v>2691.8007963</c:v>
                </c:pt>
                <c:pt idx="137">
                  <c:v>2691.1094257</c:v>
                </c:pt>
                <c:pt idx="138">
                  <c:v>2690.1372784</c:v>
                </c:pt>
                <c:pt idx="139">
                  <c:v>2689.6212064000001</c:v>
                </c:pt>
                <c:pt idx="140">
                  <c:v>2688.9966306000001</c:v>
                </c:pt>
                <c:pt idx="141">
                  <c:v>2688.7325747</c:v>
                </c:pt>
                <c:pt idx="142">
                  <c:v>2688.3160575000002</c:v>
                </c:pt>
                <c:pt idx="143">
                  <c:v>2688.2579525000001</c:v>
                </c:pt>
                <c:pt idx="144">
                  <c:v>2687.3274329999999</c:v>
                </c:pt>
                <c:pt idx="145">
                  <c:v>2686.3860076000001</c:v>
                </c:pt>
                <c:pt idx="146">
                  <c:v>2685.8069147000001</c:v>
                </c:pt>
                <c:pt idx="147">
                  <c:v>2685.1450126</c:v>
                </c:pt>
                <c:pt idx="148">
                  <c:v>2684.7750523999998</c:v>
                </c:pt>
                <c:pt idx="149">
                  <c:v>2684.1767948000002</c:v>
                </c:pt>
                <c:pt idx="150">
                  <c:v>2684.1159315</c:v>
                </c:pt>
                <c:pt idx="151">
                  <c:v>2683.7992518000001</c:v>
                </c:pt>
                <c:pt idx="152">
                  <c:v>2683.3396637999999</c:v>
                </c:pt>
                <c:pt idx="153">
                  <c:v>2683.0094525999998</c:v>
                </c:pt>
                <c:pt idx="154">
                  <c:v>2682.1006613</c:v>
                </c:pt>
                <c:pt idx="155">
                  <c:v>2681.5881048000001</c:v>
                </c:pt>
                <c:pt idx="156">
                  <c:v>2680.8852351</c:v>
                </c:pt>
                <c:pt idx="157">
                  <c:v>2679.6583532</c:v>
                </c:pt>
                <c:pt idx="158">
                  <c:v>2679.0576501</c:v>
                </c:pt>
                <c:pt idx="159">
                  <c:v>2678.7767018999998</c:v>
                </c:pt>
                <c:pt idx="160">
                  <c:v>2678.3117895</c:v>
                </c:pt>
                <c:pt idx="161">
                  <c:v>2677.7779464999999</c:v>
                </c:pt>
                <c:pt idx="162">
                  <c:v>2677.5980433999998</c:v>
                </c:pt>
                <c:pt idx="163">
                  <c:v>2677.3157159000002</c:v>
                </c:pt>
                <c:pt idx="164">
                  <c:v>2677.3118663999999</c:v>
                </c:pt>
                <c:pt idx="165">
                  <c:v>2677.2195756000001</c:v>
                </c:pt>
                <c:pt idx="166">
                  <c:v>2677.2833414000002</c:v>
                </c:pt>
                <c:pt idx="167">
                  <c:v>2677.6757702</c:v>
                </c:pt>
                <c:pt idx="168">
                  <c:v>2677.4499996</c:v>
                </c:pt>
                <c:pt idx="169">
                  <c:v>2676.8750362999999</c:v>
                </c:pt>
                <c:pt idx="170">
                  <c:v>2676.9449331999999</c:v>
                </c:pt>
                <c:pt idx="171">
                  <c:v>2677.1353764999999</c:v>
                </c:pt>
                <c:pt idx="172">
                  <c:v>2677.4791607000002</c:v>
                </c:pt>
                <c:pt idx="173">
                  <c:v>2678.1600970999998</c:v>
                </c:pt>
                <c:pt idx="174">
                  <c:v>2678.3413933000002</c:v>
                </c:pt>
                <c:pt idx="175">
                  <c:v>2678.6837381</c:v>
                </c:pt>
                <c:pt idx="176">
                  <c:v>2678.8624433</c:v>
                </c:pt>
                <c:pt idx="177">
                  <c:v>2679.0165797</c:v>
                </c:pt>
                <c:pt idx="178">
                  <c:v>2679.4373623000001</c:v>
                </c:pt>
                <c:pt idx="179">
                  <c:v>2679.921609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'4.1b'!$I$2</c:f>
              <c:strCache>
                <c:ptCount val="1"/>
                <c:pt idx="0">
                  <c:v>Light fleet average </c:v>
                </c:pt>
              </c:strCache>
            </c:strRef>
          </c:tx>
          <c:spPr>
            <a:ln w="38100" cmpd="sng">
              <a:solidFill>
                <a:srgbClr val="EEA259"/>
              </a:solidFill>
              <a:prstDash val="sysDot"/>
            </a:ln>
          </c:spPr>
          <c:marker>
            <c:symbol val="none"/>
          </c:marker>
          <c:cat>
            <c:numRef>
              <c:f>'4.1b'!$A$3:$A$110</c:f>
              <c:numCache>
                <c:formatCode>General</c:formatCode>
                <c:ptCount val="10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</c:numCache>
            </c:numRef>
          </c:cat>
          <c:val>
            <c:numRef>
              <c:f>'4.1b'!$I$3:$I$182</c:f>
              <c:numCache>
                <c:formatCode>0</c:formatCode>
                <c:ptCount val="180"/>
                <c:pt idx="0">
                  <c:v>2065.5220245</c:v>
                </c:pt>
                <c:pt idx="1">
                  <c:v>2067.3699464000001</c:v>
                </c:pt>
                <c:pt idx="2">
                  <c:v>2069.66941</c:v>
                </c:pt>
                <c:pt idx="3">
                  <c:v>2071.9162655</c:v>
                </c:pt>
                <c:pt idx="4">
                  <c:v>2073.8013299999998</c:v>
                </c:pt>
                <c:pt idx="5">
                  <c:v>2075.7449975999998</c:v>
                </c:pt>
                <c:pt idx="6">
                  <c:v>2078.0778150000001</c:v>
                </c:pt>
                <c:pt idx="7">
                  <c:v>2080.0360796999998</c:v>
                </c:pt>
                <c:pt idx="8">
                  <c:v>2082.3943917000001</c:v>
                </c:pt>
                <c:pt idx="9">
                  <c:v>2084.0903632999998</c:v>
                </c:pt>
                <c:pt idx="10">
                  <c:v>2086.0128229000002</c:v>
                </c:pt>
                <c:pt idx="11">
                  <c:v>2088.2010541999998</c:v>
                </c:pt>
                <c:pt idx="12">
                  <c:v>2089.8992226</c:v>
                </c:pt>
                <c:pt idx="13">
                  <c:v>2091.9057690999998</c:v>
                </c:pt>
                <c:pt idx="14">
                  <c:v>2093.7645818000001</c:v>
                </c:pt>
                <c:pt idx="15">
                  <c:v>2095.836182</c:v>
                </c:pt>
                <c:pt idx="16">
                  <c:v>2097.6572924000002</c:v>
                </c:pt>
                <c:pt idx="17">
                  <c:v>2100.1297147</c:v>
                </c:pt>
                <c:pt idx="18">
                  <c:v>2102.0689934000002</c:v>
                </c:pt>
                <c:pt idx="19">
                  <c:v>2104.0233524</c:v>
                </c:pt>
                <c:pt idx="20">
                  <c:v>2106.1826965</c:v>
                </c:pt>
                <c:pt idx="21">
                  <c:v>2107.6960776999999</c:v>
                </c:pt>
                <c:pt idx="22">
                  <c:v>2110.0604481</c:v>
                </c:pt>
                <c:pt idx="23">
                  <c:v>2112.4080242</c:v>
                </c:pt>
                <c:pt idx="24">
                  <c:v>2114.2746440999999</c:v>
                </c:pt>
                <c:pt idx="25">
                  <c:v>2116.3318462000002</c:v>
                </c:pt>
                <c:pt idx="26">
                  <c:v>2118.6388066999998</c:v>
                </c:pt>
                <c:pt idx="27">
                  <c:v>2120.4463243999999</c:v>
                </c:pt>
                <c:pt idx="28">
                  <c:v>2122.7689074999998</c:v>
                </c:pt>
                <c:pt idx="29">
                  <c:v>2125.5022564000001</c:v>
                </c:pt>
                <c:pt idx="30">
                  <c:v>2127.4569741</c:v>
                </c:pt>
                <c:pt idx="31">
                  <c:v>2129.7677374999998</c:v>
                </c:pt>
                <c:pt idx="32">
                  <c:v>2132.2575624000001</c:v>
                </c:pt>
                <c:pt idx="33">
                  <c:v>2134.1570498999999</c:v>
                </c:pt>
                <c:pt idx="34">
                  <c:v>2136.8589529000001</c:v>
                </c:pt>
                <c:pt idx="35">
                  <c:v>2139.2440783000002</c:v>
                </c:pt>
                <c:pt idx="36">
                  <c:v>2141.5524789000001</c:v>
                </c:pt>
                <c:pt idx="37">
                  <c:v>2144.1573966000001</c:v>
                </c:pt>
                <c:pt idx="38">
                  <c:v>2146.4032344000002</c:v>
                </c:pt>
                <c:pt idx="39">
                  <c:v>2148.4336984000001</c:v>
                </c:pt>
                <c:pt idx="40">
                  <c:v>2151.0011768999998</c:v>
                </c:pt>
                <c:pt idx="41">
                  <c:v>2153.7713792999998</c:v>
                </c:pt>
                <c:pt idx="42">
                  <c:v>2156.1682031</c:v>
                </c:pt>
                <c:pt idx="43">
                  <c:v>2159.009395</c:v>
                </c:pt>
                <c:pt idx="44">
                  <c:v>2161.5532234000002</c:v>
                </c:pt>
                <c:pt idx="45">
                  <c:v>2164.0037551</c:v>
                </c:pt>
                <c:pt idx="46">
                  <c:v>2167.2197207999998</c:v>
                </c:pt>
                <c:pt idx="47">
                  <c:v>2169.4380643</c:v>
                </c:pt>
                <c:pt idx="48">
                  <c:v>2171.6396881000001</c:v>
                </c:pt>
                <c:pt idx="49">
                  <c:v>2174.2155309999998</c:v>
                </c:pt>
                <c:pt idx="50">
                  <c:v>2176.3185496000001</c:v>
                </c:pt>
                <c:pt idx="51">
                  <c:v>2179.0146429000001</c:v>
                </c:pt>
                <c:pt idx="52">
                  <c:v>2181.6441988000001</c:v>
                </c:pt>
                <c:pt idx="53">
                  <c:v>2184.1157929999999</c:v>
                </c:pt>
                <c:pt idx="54">
                  <c:v>2186.9191553999999</c:v>
                </c:pt>
                <c:pt idx="55">
                  <c:v>2189.5694066999999</c:v>
                </c:pt>
                <c:pt idx="56">
                  <c:v>2192.3243115</c:v>
                </c:pt>
                <c:pt idx="57">
                  <c:v>2194.7583304</c:v>
                </c:pt>
                <c:pt idx="58">
                  <c:v>2197.1685029999999</c:v>
                </c:pt>
                <c:pt idx="59">
                  <c:v>2199.7950071999999</c:v>
                </c:pt>
                <c:pt idx="60">
                  <c:v>2202.0410246000001</c:v>
                </c:pt>
                <c:pt idx="61">
                  <c:v>2204.2819313999998</c:v>
                </c:pt>
                <c:pt idx="62">
                  <c:v>2206.2051557</c:v>
                </c:pt>
                <c:pt idx="63">
                  <c:v>2208.5831284999999</c:v>
                </c:pt>
                <c:pt idx="64">
                  <c:v>2210.8574497</c:v>
                </c:pt>
                <c:pt idx="65">
                  <c:v>2213.219118</c:v>
                </c:pt>
                <c:pt idx="66">
                  <c:v>2215.2698561000002</c:v>
                </c:pt>
                <c:pt idx="67">
                  <c:v>2217.2995952000001</c:v>
                </c:pt>
                <c:pt idx="68">
                  <c:v>2219.1311672000002</c:v>
                </c:pt>
                <c:pt idx="69">
                  <c:v>2220.7892763999998</c:v>
                </c:pt>
                <c:pt idx="70">
                  <c:v>2222.5969049999999</c:v>
                </c:pt>
                <c:pt idx="71">
                  <c:v>2224.3503276000001</c:v>
                </c:pt>
                <c:pt idx="72">
                  <c:v>2225.9846293999999</c:v>
                </c:pt>
                <c:pt idx="73">
                  <c:v>2227.8800737000001</c:v>
                </c:pt>
                <c:pt idx="74">
                  <c:v>2229.3180140999998</c:v>
                </c:pt>
                <c:pt idx="75">
                  <c:v>2230.9642776000001</c:v>
                </c:pt>
                <c:pt idx="76">
                  <c:v>2232.0584663999998</c:v>
                </c:pt>
                <c:pt idx="77">
                  <c:v>2233.4717174000002</c:v>
                </c:pt>
                <c:pt idx="78">
                  <c:v>2234.9080275000001</c:v>
                </c:pt>
                <c:pt idx="79">
                  <c:v>2236.0836324000002</c:v>
                </c:pt>
                <c:pt idx="80">
                  <c:v>2238.0532277000002</c:v>
                </c:pt>
                <c:pt idx="81">
                  <c:v>2239.5109025000002</c:v>
                </c:pt>
                <c:pt idx="82">
                  <c:v>2241.1233283000001</c:v>
                </c:pt>
                <c:pt idx="83">
                  <c:v>2242.6679177000001</c:v>
                </c:pt>
                <c:pt idx="84">
                  <c:v>2243.9179362</c:v>
                </c:pt>
                <c:pt idx="85">
                  <c:v>2245.4784960000002</c:v>
                </c:pt>
                <c:pt idx="86">
                  <c:v>2246.8541727000002</c:v>
                </c:pt>
                <c:pt idx="87">
                  <c:v>2248.4127259000002</c:v>
                </c:pt>
                <c:pt idx="88">
                  <c:v>2249.7512437999999</c:v>
                </c:pt>
                <c:pt idx="89">
                  <c:v>2251.5466397999999</c:v>
                </c:pt>
                <c:pt idx="90">
                  <c:v>2253.1492056000002</c:v>
                </c:pt>
                <c:pt idx="91">
                  <c:v>2254.6881394000002</c:v>
                </c:pt>
                <c:pt idx="92">
                  <c:v>2256.5278456999999</c:v>
                </c:pt>
                <c:pt idx="93">
                  <c:v>2257.6016404000002</c:v>
                </c:pt>
                <c:pt idx="94">
                  <c:v>2259.4117603</c:v>
                </c:pt>
                <c:pt idx="95">
                  <c:v>2260.9476774999998</c:v>
                </c:pt>
                <c:pt idx="96">
                  <c:v>2262.2084626999999</c:v>
                </c:pt>
                <c:pt idx="97">
                  <c:v>2263.7100965</c:v>
                </c:pt>
                <c:pt idx="98">
                  <c:v>2264.8642584999998</c:v>
                </c:pt>
                <c:pt idx="99">
                  <c:v>2265.8040227000001</c:v>
                </c:pt>
                <c:pt idx="100">
                  <c:v>2267.0423758000002</c:v>
                </c:pt>
                <c:pt idx="101">
                  <c:v>2268.1970056999999</c:v>
                </c:pt>
                <c:pt idx="102">
                  <c:v>2269.1230916999998</c:v>
                </c:pt>
                <c:pt idx="103">
                  <c:v>2270.2748093999999</c:v>
                </c:pt>
                <c:pt idx="104">
                  <c:v>2271.1927676</c:v>
                </c:pt>
                <c:pt idx="105">
                  <c:v>2272.0439897000001</c:v>
                </c:pt>
                <c:pt idx="106">
                  <c:v>2273.1236408</c:v>
                </c:pt>
                <c:pt idx="107">
                  <c:v>2273.9576364</c:v>
                </c:pt>
                <c:pt idx="108">
                  <c:v>2274.8629643999998</c:v>
                </c:pt>
                <c:pt idx="109">
                  <c:v>2275.8396229999998</c:v>
                </c:pt>
                <c:pt idx="110">
                  <c:v>2276.564813</c:v>
                </c:pt>
                <c:pt idx="111">
                  <c:v>2277.2441294999999</c:v>
                </c:pt>
                <c:pt idx="112">
                  <c:v>2277.8722204999999</c:v>
                </c:pt>
                <c:pt idx="113">
                  <c:v>2278.4737464</c:v>
                </c:pt>
                <c:pt idx="114">
                  <c:v>2278.8902290999999</c:v>
                </c:pt>
                <c:pt idx="115">
                  <c:v>2279.4307837000001</c:v>
                </c:pt>
                <c:pt idx="116">
                  <c:v>2279.9296254999999</c:v>
                </c:pt>
                <c:pt idx="117">
                  <c:v>2280.3433946999999</c:v>
                </c:pt>
                <c:pt idx="118">
                  <c:v>2280.7822543000002</c:v>
                </c:pt>
                <c:pt idx="119">
                  <c:v>2280.9545248999998</c:v>
                </c:pt>
                <c:pt idx="120">
                  <c:v>2281.2306944000002</c:v>
                </c:pt>
                <c:pt idx="121">
                  <c:v>2281.5352627000002</c:v>
                </c:pt>
                <c:pt idx="122">
                  <c:v>2281.7809900000002</c:v>
                </c:pt>
                <c:pt idx="123">
                  <c:v>2281.9945426999998</c:v>
                </c:pt>
                <c:pt idx="124">
                  <c:v>2282.5644824999999</c:v>
                </c:pt>
                <c:pt idx="125">
                  <c:v>2283.1859178</c:v>
                </c:pt>
                <c:pt idx="126">
                  <c:v>2283.7977802999999</c:v>
                </c:pt>
                <c:pt idx="127">
                  <c:v>2284.192865</c:v>
                </c:pt>
                <c:pt idx="128">
                  <c:v>2284.5710938000002</c:v>
                </c:pt>
                <c:pt idx="129">
                  <c:v>2285.0262204000001</c:v>
                </c:pt>
                <c:pt idx="130">
                  <c:v>2285.3847701</c:v>
                </c:pt>
                <c:pt idx="131">
                  <c:v>2285.7670217999998</c:v>
                </c:pt>
                <c:pt idx="132">
                  <c:v>2286.0410554999999</c:v>
                </c:pt>
                <c:pt idx="133">
                  <c:v>2286.3648604999998</c:v>
                </c:pt>
                <c:pt idx="134">
                  <c:v>2286.6784833000002</c:v>
                </c:pt>
                <c:pt idx="135">
                  <c:v>2287.0391844999999</c:v>
                </c:pt>
                <c:pt idx="136">
                  <c:v>2287.4479252000001</c:v>
                </c:pt>
                <c:pt idx="137">
                  <c:v>2287.9069488999999</c:v>
                </c:pt>
                <c:pt idx="138">
                  <c:v>2288.3681562000002</c:v>
                </c:pt>
                <c:pt idx="139">
                  <c:v>2288.8048579000001</c:v>
                </c:pt>
                <c:pt idx="140">
                  <c:v>2289.2168038999998</c:v>
                </c:pt>
                <c:pt idx="141">
                  <c:v>2289.5416065999998</c:v>
                </c:pt>
                <c:pt idx="142">
                  <c:v>2289.8688268999999</c:v>
                </c:pt>
                <c:pt idx="143">
                  <c:v>2290.1732072</c:v>
                </c:pt>
                <c:pt idx="144">
                  <c:v>2290.1495789000001</c:v>
                </c:pt>
                <c:pt idx="145">
                  <c:v>2290.3175391</c:v>
                </c:pt>
                <c:pt idx="146">
                  <c:v>2290.5316954</c:v>
                </c:pt>
                <c:pt idx="147">
                  <c:v>2290.5406128999998</c:v>
                </c:pt>
                <c:pt idx="148">
                  <c:v>2290.6889569999998</c:v>
                </c:pt>
                <c:pt idx="149">
                  <c:v>2291.0238402999998</c:v>
                </c:pt>
                <c:pt idx="150">
                  <c:v>2291.3875779</c:v>
                </c:pt>
                <c:pt idx="151">
                  <c:v>2291.560841</c:v>
                </c:pt>
                <c:pt idx="152">
                  <c:v>2291.6666645</c:v>
                </c:pt>
                <c:pt idx="153">
                  <c:v>2291.7454937000002</c:v>
                </c:pt>
                <c:pt idx="154">
                  <c:v>2291.6679251</c:v>
                </c:pt>
                <c:pt idx="155">
                  <c:v>2291.5356925999999</c:v>
                </c:pt>
                <c:pt idx="156">
                  <c:v>2291.4964525</c:v>
                </c:pt>
                <c:pt idx="157">
                  <c:v>2291.2376924999999</c:v>
                </c:pt>
                <c:pt idx="158">
                  <c:v>2291.1967828000002</c:v>
                </c:pt>
                <c:pt idx="159">
                  <c:v>2291.1677558000001</c:v>
                </c:pt>
                <c:pt idx="160">
                  <c:v>2291.2176484000001</c:v>
                </c:pt>
                <c:pt idx="161">
                  <c:v>2291.3330308999998</c:v>
                </c:pt>
                <c:pt idx="162">
                  <c:v>2291.1816736999999</c:v>
                </c:pt>
                <c:pt idx="163">
                  <c:v>2291.1160590999998</c:v>
                </c:pt>
                <c:pt idx="164">
                  <c:v>2291.1079822000002</c:v>
                </c:pt>
                <c:pt idx="165">
                  <c:v>2291.1953804999998</c:v>
                </c:pt>
                <c:pt idx="166">
                  <c:v>2291.2059518000001</c:v>
                </c:pt>
                <c:pt idx="167">
                  <c:v>2291.2346212000002</c:v>
                </c:pt>
                <c:pt idx="168">
                  <c:v>2291.1222733</c:v>
                </c:pt>
                <c:pt idx="169">
                  <c:v>2290.86436</c:v>
                </c:pt>
                <c:pt idx="170">
                  <c:v>2290.7408959999998</c:v>
                </c:pt>
                <c:pt idx="171">
                  <c:v>2290.7378275999999</c:v>
                </c:pt>
                <c:pt idx="172">
                  <c:v>2290.7089046999999</c:v>
                </c:pt>
                <c:pt idx="173">
                  <c:v>2290.9223637</c:v>
                </c:pt>
                <c:pt idx="174">
                  <c:v>2290.6900979000002</c:v>
                </c:pt>
                <c:pt idx="175">
                  <c:v>2290.6682697000001</c:v>
                </c:pt>
                <c:pt idx="176">
                  <c:v>2290.5900001999998</c:v>
                </c:pt>
                <c:pt idx="177">
                  <c:v>2290.3516335999998</c:v>
                </c:pt>
                <c:pt idx="178">
                  <c:v>2289.9823332999999</c:v>
                </c:pt>
                <c:pt idx="179">
                  <c:v>2289.8825227000002</c:v>
                </c:pt>
              </c:numCache>
            </c:numRef>
          </c:val>
          <c:smooth val="1"/>
        </c:ser>
        <c:marker val="1"/>
        <c:axId val="109545344"/>
        <c:axId val="109546880"/>
      </c:lineChart>
      <c:catAx>
        <c:axId val="10954534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46880"/>
        <c:crosses val="autoZero"/>
        <c:auto val="1"/>
        <c:lblAlgn val="ctr"/>
        <c:lblOffset val="100"/>
        <c:tickLblSkip val="6"/>
        <c:tickMarkSkip val="12"/>
      </c:catAx>
      <c:valAx>
        <c:axId val="109546880"/>
        <c:scaling>
          <c:orientation val="minMax"/>
          <c:max val="3000"/>
          <c:min val="17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CC</a:t>
                </a:r>
              </a:p>
            </c:rich>
          </c:tx>
          <c:layout>
            <c:manualLayout>
              <c:xMode val="edge"/>
              <c:yMode val="edge"/>
              <c:x val="7.2516134422189284E-4"/>
              <c:y val="0.300459433721227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45344"/>
        <c:crosses val="autoZero"/>
        <c:crossBetween val="midCat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2492950980596946E-2"/>
          <c:y val="0.78270550252014981"/>
          <c:w val="0.87534548897568187"/>
          <c:h val="0.1967951130002555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4.2a : Light fleet engine size trend</a:t>
            </a:r>
          </a:p>
        </c:rich>
      </c:tx>
      <c:layout>
        <c:manualLayout>
          <c:xMode val="edge"/>
          <c:yMode val="edge"/>
          <c:x val="0.18627428865821483"/>
          <c:y val="8.90065732933826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20611111111232"/>
          <c:y val="0.10366342592592655"/>
          <c:w val="0.77628027777777775"/>
          <c:h val="0.67688518518518981"/>
        </c:manualLayout>
      </c:layout>
      <c:areaChart>
        <c:grouping val="stacked"/>
        <c:ser>
          <c:idx val="0"/>
          <c:order val="0"/>
          <c:tx>
            <c:strRef>
              <c:f>'4.2a,b'!$C$2</c:f>
              <c:strCache>
                <c:ptCount val="1"/>
                <c:pt idx="0">
                  <c:v>&lt; 1350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'4.2a,b'!$A$3:$A$182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'4.2a,b'!$C$3:$C$182</c:f>
              <c:numCache>
                <c:formatCode>General</c:formatCode>
                <c:ptCount val="180"/>
                <c:pt idx="0">
                  <c:v>377302</c:v>
                </c:pt>
                <c:pt idx="1">
                  <c:v>375306</c:v>
                </c:pt>
                <c:pt idx="2">
                  <c:v>372731</c:v>
                </c:pt>
                <c:pt idx="3">
                  <c:v>370646</c:v>
                </c:pt>
                <c:pt idx="4">
                  <c:v>368339</c:v>
                </c:pt>
                <c:pt idx="5">
                  <c:v>366242</c:v>
                </c:pt>
                <c:pt idx="6">
                  <c:v>363078</c:v>
                </c:pt>
                <c:pt idx="7">
                  <c:v>360926</c:v>
                </c:pt>
                <c:pt idx="8">
                  <c:v>357806</c:v>
                </c:pt>
                <c:pt idx="9">
                  <c:v>355928</c:v>
                </c:pt>
                <c:pt idx="10">
                  <c:v>353719</c:v>
                </c:pt>
                <c:pt idx="11">
                  <c:v>351872</c:v>
                </c:pt>
                <c:pt idx="12">
                  <c:v>350017</c:v>
                </c:pt>
                <c:pt idx="13">
                  <c:v>347761</c:v>
                </c:pt>
                <c:pt idx="14">
                  <c:v>345192</c:v>
                </c:pt>
                <c:pt idx="15">
                  <c:v>343143</c:v>
                </c:pt>
                <c:pt idx="16">
                  <c:v>341155</c:v>
                </c:pt>
                <c:pt idx="17">
                  <c:v>338648</c:v>
                </c:pt>
                <c:pt idx="18">
                  <c:v>336576</c:v>
                </c:pt>
                <c:pt idx="19">
                  <c:v>334471</c:v>
                </c:pt>
                <c:pt idx="20">
                  <c:v>331773</c:v>
                </c:pt>
                <c:pt idx="21">
                  <c:v>330141</c:v>
                </c:pt>
                <c:pt idx="22">
                  <c:v>328271</c:v>
                </c:pt>
                <c:pt idx="23">
                  <c:v>326740</c:v>
                </c:pt>
                <c:pt idx="24">
                  <c:v>325170</c:v>
                </c:pt>
                <c:pt idx="25">
                  <c:v>323199</c:v>
                </c:pt>
                <c:pt idx="26">
                  <c:v>321358</c:v>
                </c:pt>
                <c:pt idx="27">
                  <c:v>319739</c:v>
                </c:pt>
                <c:pt idx="28">
                  <c:v>317945</c:v>
                </c:pt>
                <c:pt idx="29">
                  <c:v>316473</c:v>
                </c:pt>
                <c:pt idx="30">
                  <c:v>315126</c:v>
                </c:pt>
                <c:pt idx="31">
                  <c:v>313644</c:v>
                </c:pt>
                <c:pt idx="32">
                  <c:v>311713</c:v>
                </c:pt>
                <c:pt idx="33">
                  <c:v>310829</c:v>
                </c:pt>
                <c:pt idx="34">
                  <c:v>309636</c:v>
                </c:pt>
                <c:pt idx="35">
                  <c:v>308557</c:v>
                </c:pt>
                <c:pt idx="36">
                  <c:v>307421</c:v>
                </c:pt>
                <c:pt idx="37">
                  <c:v>306353</c:v>
                </c:pt>
                <c:pt idx="38">
                  <c:v>305093</c:v>
                </c:pt>
                <c:pt idx="39">
                  <c:v>304241</c:v>
                </c:pt>
                <c:pt idx="40">
                  <c:v>302920</c:v>
                </c:pt>
                <c:pt idx="41">
                  <c:v>301877</c:v>
                </c:pt>
                <c:pt idx="42">
                  <c:v>301071</c:v>
                </c:pt>
                <c:pt idx="43">
                  <c:v>299736</c:v>
                </c:pt>
                <c:pt idx="44">
                  <c:v>298603</c:v>
                </c:pt>
                <c:pt idx="45">
                  <c:v>297677</c:v>
                </c:pt>
                <c:pt idx="46">
                  <c:v>296662</c:v>
                </c:pt>
                <c:pt idx="47">
                  <c:v>295886</c:v>
                </c:pt>
                <c:pt idx="48">
                  <c:v>294903</c:v>
                </c:pt>
                <c:pt idx="49">
                  <c:v>294116</c:v>
                </c:pt>
                <c:pt idx="50">
                  <c:v>293062</c:v>
                </c:pt>
                <c:pt idx="51">
                  <c:v>292140</c:v>
                </c:pt>
                <c:pt idx="52">
                  <c:v>291262</c:v>
                </c:pt>
                <c:pt idx="53">
                  <c:v>290490</c:v>
                </c:pt>
                <c:pt idx="54">
                  <c:v>289444</c:v>
                </c:pt>
                <c:pt idx="55">
                  <c:v>288517</c:v>
                </c:pt>
                <c:pt idx="56">
                  <c:v>287501</c:v>
                </c:pt>
                <c:pt idx="57">
                  <c:v>286755</c:v>
                </c:pt>
                <c:pt idx="58">
                  <c:v>285983</c:v>
                </c:pt>
                <c:pt idx="59">
                  <c:v>285006</c:v>
                </c:pt>
                <c:pt idx="60">
                  <c:v>284358</c:v>
                </c:pt>
                <c:pt idx="61">
                  <c:v>283625</c:v>
                </c:pt>
                <c:pt idx="62">
                  <c:v>282734</c:v>
                </c:pt>
                <c:pt idx="63">
                  <c:v>282022</c:v>
                </c:pt>
                <c:pt idx="64">
                  <c:v>281037</c:v>
                </c:pt>
                <c:pt idx="65">
                  <c:v>280321</c:v>
                </c:pt>
                <c:pt idx="66">
                  <c:v>279723</c:v>
                </c:pt>
                <c:pt idx="67">
                  <c:v>279000</c:v>
                </c:pt>
                <c:pt idx="68">
                  <c:v>278556</c:v>
                </c:pt>
                <c:pt idx="69">
                  <c:v>278277</c:v>
                </c:pt>
                <c:pt idx="70">
                  <c:v>277697</c:v>
                </c:pt>
                <c:pt idx="71">
                  <c:v>277011</c:v>
                </c:pt>
                <c:pt idx="72">
                  <c:v>276480</c:v>
                </c:pt>
                <c:pt idx="73">
                  <c:v>275910</c:v>
                </c:pt>
                <c:pt idx="74">
                  <c:v>275297</c:v>
                </c:pt>
                <c:pt idx="75">
                  <c:v>275244</c:v>
                </c:pt>
                <c:pt idx="76">
                  <c:v>274767</c:v>
                </c:pt>
                <c:pt idx="77">
                  <c:v>274287</c:v>
                </c:pt>
                <c:pt idx="78">
                  <c:v>273929</c:v>
                </c:pt>
                <c:pt idx="79">
                  <c:v>273544</c:v>
                </c:pt>
                <c:pt idx="80">
                  <c:v>273001</c:v>
                </c:pt>
                <c:pt idx="81">
                  <c:v>272606</c:v>
                </c:pt>
                <c:pt idx="82">
                  <c:v>272225</c:v>
                </c:pt>
                <c:pt idx="83">
                  <c:v>271962</c:v>
                </c:pt>
                <c:pt idx="84">
                  <c:v>271715</c:v>
                </c:pt>
                <c:pt idx="85">
                  <c:v>271476</c:v>
                </c:pt>
                <c:pt idx="86">
                  <c:v>271174</c:v>
                </c:pt>
                <c:pt idx="87">
                  <c:v>271099</c:v>
                </c:pt>
                <c:pt idx="88">
                  <c:v>270882</c:v>
                </c:pt>
                <c:pt idx="89">
                  <c:v>270442</c:v>
                </c:pt>
                <c:pt idx="90">
                  <c:v>270269</c:v>
                </c:pt>
                <c:pt idx="91">
                  <c:v>270094</c:v>
                </c:pt>
                <c:pt idx="92">
                  <c:v>269969</c:v>
                </c:pt>
                <c:pt idx="93">
                  <c:v>269725</c:v>
                </c:pt>
                <c:pt idx="94">
                  <c:v>269481</c:v>
                </c:pt>
                <c:pt idx="95">
                  <c:v>269362</c:v>
                </c:pt>
                <c:pt idx="96">
                  <c:v>269207</c:v>
                </c:pt>
                <c:pt idx="97">
                  <c:v>268918</c:v>
                </c:pt>
                <c:pt idx="98">
                  <c:v>268658</c:v>
                </c:pt>
                <c:pt idx="99">
                  <c:v>268417</c:v>
                </c:pt>
                <c:pt idx="100">
                  <c:v>267920</c:v>
                </c:pt>
                <c:pt idx="101">
                  <c:v>267690</c:v>
                </c:pt>
                <c:pt idx="102">
                  <c:v>267605</c:v>
                </c:pt>
                <c:pt idx="103">
                  <c:v>267214</c:v>
                </c:pt>
                <c:pt idx="104">
                  <c:v>266879</c:v>
                </c:pt>
                <c:pt idx="105">
                  <c:v>266640</c:v>
                </c:pt>
                <c:pt idx="106">
                  <c:v>266379</c:v>
                </c:pt>
                <c:pt idx="107">
                  <c:v>266028</c:v>
                </c:pt>
                <c:pt idx="108">
                  <c:v>265455</c:v>
                </c:pt>
                <c:pt idx="109">
                  <c:v>264941</c:v>
                </c:pt>
                <c:pt idx="110">
                  <c:v>264364</c:v>
                </c:pt>
                <c:pt idx="111">
                  <c:v>264007</c:v>
                </c:pt>
                <c:pt idx="112">
                  <c:v>263794</c:v>
                </c:pt>
                <c:pt idx="113">
                  <c:v>263650</c:v>
                </c:pt>
                <c:pt idx="114">
                  <c:v>263601</c:v>
                </c:pt>
                <c:pt idx="115">
                  <c:v>263497</c:v>
                </c:pt>
                <c:pt idx="116">
                  <c:v>263439</c:v>
                </c:pt>
                <c:pt idx="117">
                  <c:v>263461</c:v>
                </c:pt>
                <c:pt idx="118">
                  <c:v>263578</c:v>
                </c:pt>
                <c:pt idx="119">
                  <c:v>263835</c:v>
                </c:pt>
                <c:pt idx="120">
                  <c:v>264021</c:v>
                </c:pt>
                <c:pt idx="121">
                  <c:v>264159</c:v>
                </c:pt>
                <c:pt idx="122">
                  <c:v>264293</c:v>
                </c:pt>
                <c:pt idx="123">
                  <c:v>264391</c:v>
                </c:pt>
                <c:pt idx="124">
                  <c:v>264425</c:v>
                </c:pt>
                <c:pt idx="125">
                  <c:v>264464</c:v>
                </c:pt>
                <c:pt idx="126">
                  <c:v>264355</c:v>
                </c:pt>
                <c:pt idx="127">
                  <c:v>264378</c:v>
                </c:pt>
                <c:pt idx="128">
                  <c:v>264408</c:v>
                </c:pt>
                <c:pt idx="129">
                  <c:v>264520</c:v>
                </c:pt>
                <c:pt idx="130">
                  <c:v>264729</c:v>
                </c:pt>
                <c:pt idx="131">
                  <c:v>264945</c:v>
                </c:pt>
                <c:pt idx="132">
                  <c:v>265293</c:v>
                </c:pt>
                <c:pt idx="133">
                  <c:v>265457</c:v>
                </c:pt>
                <c:pt idx="134">
                  <c:v>265519</c:v>
                </c:pt>
                <c:pt idx="135">
                  <c:v>265760</c:v>
                </c:pt>
                <c:pt idx="136">
                  <c:v>265789</c:v>
                </c:pt>
                <c:pt idx="137">
                  <c:v>265770</c:v>
                </c:pt>
                <c:pt idx="138">
                  <c:v>265914</c:v>
                </c:pt>
                <c:pt idx="139">
                  <c:v>266037</c:v>
                </c:pt>
                <c:pt idx="140">
                  <c:v>266299</c:v>
                </c:pt>
                <c:pt idx="141">
                  <c:v>266693</c:v>
                </c:pt>
                <c:pt idx="142">
                  <c:v>266875</c:v>
                </c:pt>
                <c:pt idx="143">
                  <c:v>267338</c:v>
                </c:pt>
                <c:pt idx="144">
                  <c:v>267683</c:v>
                </c:pt>
                <c:pt idx="145">
                  <c:v>267866</c:v>
                </c:pt>
                <c:pt idx="146">
                  <c:v>268145</c:v>
                </c:pt>
                <c:pt idx="147">
                  <c:v>268650</c:v>
                </c:pt>
                <c:pt idx="148">
                  <c:v>269150</c:v>
                </c:pt>
                <c:pt idx="149">
                  <c:v>269674</c:v>
                </c:pt>
                <c:pt idx="150">
                  <c:v>270078</c:v>
                </c:pt>
                <c:pt idx="151">
                  <c:v>270392</c:v>
                </c:pt>
                <c:pt idx="152">
                  <c:v>271070</c:v>
                </c:pt>
                <c:pt idx="153">
                  <c:v>271402</c:v>
                </c:pt>
                <c:pt idx="154">
                  <c:v>271948</c:v>
                </c:pt>
                <c:pt idx="155">
                  <c:v>272569</c:v>
                </c:pt>
                <c:pt idx="156">
                  <c:v>273126</c:v>
                </c:pt>
                <c:pt idx="157">
                  <c:v>274156</c:v>
                </c:pt>
                <c:pt idx="158">
                  <c:v>275019</c:v>
                </c:pt>
                <c:pt idx="159">
                  <c:v>275526</c:v>
                </c:pt>
                <c:pt idx="160">
                  <c:v>276277</c:v>
                </c:pt>
                <c:pt idx="161">
                  <c:v>277531</c:v>
                </c:pt>
                <c:pt idx="162">
                  <c:v>278514</c:v>
                </c:pt>
                <c:pt idx="163">
                  <c:v>279611</c:v>
                </c:pt>
                <c:pt idx="164">
                  <c:v>280767</c:v>
                </c:pt>
                <c:pt idx="165">
                  <c:v>281582</c:v>
                </c:pt>
                <c:pt idx="166">
                  <c:v>283076</c:v>
                </c:pt>
                <c:pt idx="167">
                  <c:v>284286</c:v>
                </c:pt>
                <c:pt idx="168">
                  <c:v>285323</c:v>
                </c:pt>
                <c:pt idx="169">
                  <c:v>286736</c:v>
                </c:pt>
                <c:pt idx="170">
                  <c:v>287784</c:v>
                </c:pt>
                <c:pt idx="171">
                  <c:v>288769</c:v>
                </c:pt>
                <c:pt idx="172">
                  <c:v>289874</c:v>
                </c:pt>
                <c:pt idx="173">
                  <c:v>291085</c:v>
                </c:pt>
                <c:pt idx="174">
                  <c:v>292456</c:v>
                </c:pt>
                <c:pt idx="175">
                  <c:v>293729</c:v>
                </c:pt>
                <c:pt idx="176">
                  <c:v>294915</c:v>
                </c:pt>
                <c:pt idx="177">
                  <c:v>296347</c:v>
                </c:pt>
                <c:pt idx="178">
                  <c:v>298213</c:v>
                </c:pt>
                <c:pt idx="179">
                  <c:v>299453</c:v>
                </c:pt>
              </c:numCache>
            </c:numRef>
          </c:val>
        </c:ser>
        <c:ser>
          <c:idx val="1"/>
          <c:order val="1"/>
          <c:tx>
            <c:strRef>
              <c:f>'4.2a,b'!$D$2</c:f>
              <c:strCache>
                <c:ptCount val="1"/>
                <c:pt idx="0">
                  <c:v>1350-1599</c:v>
                </c:pt>
              </c:strCache>
            </c:strRef>
          </c:tx>
          <c:spPr>
            <a:solidFill>
              <a:srgbClr val="A6B9D0"/>
            </a:solidFill>
            <a:ln w="25400">
              <a:noFill/>
            </a:ln>
          </c:spP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'4.2a,b'!$D$3:$D$182</c:f>
              <c:numCache>
                <c:formatCode>General</c:formatCode>
                <c:ptCount val="180"/>
                <c:pt idx="0">
                  <c:v>498810</c:v>
                </c:pt>
                <c:pt idx="1">
                  <c:v>500393</c:v>
                </c:pt>
                <c:pt idx="2">
                  <c:v>501614</c:v>
                </c:pt>
                <c:pt idx="3">
                  <c:v>503462</c:v>
                </c:pt>
                <c:pt idx="4">
                  <c:v>504545</c:v>
                </c:pt>
                <c:pt idx="5">
                  <c:v>506176</c:v>
                </c:pt>
                <c:pt idx="6">
                  <c:v>507029</c:v>
                </c:pt>
                <c:pt idx="7">
                  <c:v>508150</c:v>
                </c:pt>
                <c:pt idx="8">
                  <c:v>509187</c:v>
                </c:pt>
                <c:pt idx="9">
                  <c:v>510804</c:v>
                </c:pt>
                <c:pt idx="10">
                  <c:v>512081</c:v>
                </c:pt>
                <c:pt idx="11">
                  <c:v>513110</c:v>
                </c:pt>
                <c:pt idx="12">
                  <c:v>514104</c:v>
                </c:pt>
                <c:pt idx="13">
                  <c:v>515295</c:v>
                </c:pt>
                <c:pt idx="14">
                  <c:v>515839</c:v>
                </c:pt>
                <c:pt idx="15">
                  <c:v>516941</c:v>
                </c:pt>
                <c:pt idx="16">
                  <c:v>518048</c:v>
                </c:pt>
                <c:pt idx="17">
                  <c:v>518919</c:v>
                </c:pt>
                <c:pt idx="18">
                  <c:v>520095</c:v>
                </c:pt>
                <c:pt idx="19">
                  <c:v>521381</c:v>
                </c:pt>
                <c:pt idx="20">
                  <c:v>522724</c:v>
                </c:pt>
                <c:pt idx="21">
                  <c:v>523905</c:v>
                </c:pt>
                <c:pt idx="22">
                  <c:v>525305</c:v>
                </c:pt>
                <c:pt idx="23">
                  <c:v>526546</c:v>
                </c:pt>
                <c:pt idx="24">
                  <c:v>527543</c:v>
                </c:pt>
                <c:pt idx="25">
                  <c:v>529073</c:v>
                </c:pt>
                <c:pt idx="26">
                  <c:v>530221</c:v>
                </c:pt>
                <c:pt idx="27">
                  <c:v>530857</c:v>
                </c:pt>
                <c:pt idx="28">
                  <c:v>531436</c:v>
                </c:pt>
                <c:pt idx="29">
                  <c:v>532419</c:v>
                </c:pt>
                <c:pt idx="30">
                  <c:v>533274</c:v>
                </c:pt>
                <c:pt idx="31">
                  <c:v>534208</c:v>
                </c:pt>
                <c:pt idx="32">
                  <c:v>534951</c:v>
                </c:pt>
                <c:pt idx="33">
                  <c:v>535684</c:v>
                </c:pt>
                <c:pt idx="34">
                  <c:v>536748</c:v>
                </c:pt>
                <c:pt idx="35">
                  <c:v>537706</c:v>
                </c:pt>
                <c:pt idx="36">
                  <c:v>538499</c:v>
                </c:pt>
                <c:pt idx="37">
                  <c:v>539699</c:v>
                </c:pt>
                <c:pt idx="38">
                  <c:v>540208</c:v>
                </c:pt>
                <c:pt idx="39">
                  <c:v>541092</c:v>
                </c:pt>
                <c:pt idx="40">
                  <c:v>541885</c:v>
                </c:pt>
                <c:pt idx="41">
                  <c:v>542665</c:v>
                </c:pt>
                <c:pt idx="42">
                  <c:v>543743</c:v>
                </c:pt>
                <c:pt idx="43">
                  <c:v>544320</c:v>
                </c:pt>
                <c:pt idx="44">
                  <c:v>545083</c:v>
                </c:pt>
                <c:pt idx="45">
                  <c:v>545930</c:v>
                </c:pt>
                <c:pt idx="46">
                  <c:v>547124</c:v>
                </c:pt>
                <c:pt idx="47">
                  <c:v>547695</c:v>
                </c:pt>
                <c:pt idx="48">
                  <c:v>548439</c:v>
                </c:pt>
                <c:pt idx="49">
                  <c:v>549251</c:v>
                </c:pt>
                <c:pt idx="50">
                  <c:v>549653</c:v>
                </c:pt>
                <c:pt idx="51">
                  <c:v>550205</c:v>
                </c:pt>
                <c:pt idx="52">
                  <c:v>550837</c:v>
                </c:pt>
                <c:pt idx="53">
                  <c:v>551429</c:v>
                </c:pt>
                <c:pt idx="54">
                  <c:v>551845</c:v>
                </c:pt>
                <c:pt idx="55">
                  <c:v>552146</c:v>
                </c:pt>
                <c:pt idx="56">
                  <c:v>552493</c:v>
                </c:pt>
                <c:pt idx="57">
                  <c:v>552991</c:v>
                </c:pt>
                <c:pt idx="58">
                  <c:v>553149</c:v>
                </c:pt>
                <c:pt idx="59">
                  <c:v>553553</c:v>
                </c:pt>
                <c:pt idx="60">
                  <c:v>553942</c:v>
                </c:pt>
                <c:pt idx="61">
                  <c:v>554644</c:v>
                </c:pt>
                <c:pt idx="62">
                  <c:v>554623</c:v>
                </c:pt>
                <c:pt idx="63">
                  <c:v>554934</c:v>
                </c:pt>
                <c:pt idx="64">
                  <c:v>555088</c:v>
                </c:pt>
                <c:pt idx="65">
                  <c:v>555263</c:v>
                </c:pt>
                <c:pt idx="66">
                  <c:v>555959</c:v>
                </c:pt>
                <c:pt idx="67">
                  <c:v>556411</c:v>
                </c:pt>
                <c:pt idx="68">
                  <c:v>556990</c:v>
                </c:pt>
                <c:pt idx="69">
                  <c:v>557723</c:v>
                </c:pt>
                <c:pt idx="70">
                  <c:v>558387</c:v>
                </c:pt>
                <c:pt idx="71">
                  <c:v>558756</c:v>
                </c:pt>
                <c:pt idx="72">
                  <c:v>559098</c:v>
                </c:pt>
                <c:pt idx="73">
                  <c:v>559462</c:v>
                </c:pt>
                <c:pt idx="74">
                  <c:v>559271</c:v>
                </c:pt>
                <c:pt idx="75">
                  <c:v>559593</c:v>
                </c:pt>
                <c:pt idx="76">
                  <c:v>559658</c:v>
                </c:pt>
                <c:pt idx="77">
                  <c:v>559799</c:v>
                </c:pt>
                <c:pt idx="78">
                  <c:v>559792</c:v>
                </c:pt>
                <c:pt idx="79">
                  <c:v>559664</c:v>
                </c:pt>
                <c:pt idx="80">
                  <c:v>559298</c:v>
                </c:pt>
                <c:pt idx="81">
                  <c:v>559155</c:v>
                </c:pt>
                <c:pt idx="82">
                  <c:v>559224</c:v>
                </c:pt>
                <c:pt idx="83">
                  <c:v>559105</c:v>
                </c:pt>
                <c:pt idx="84">
                  <c:v>559033</c:v>
                </c:pt>
                <c:pt idx="85">
                  <c:v>558968</c:v>
                </c:pt>
                <c:pt idx="86">
                  <c:v>558520</c:v>
                </c:pt>
                <c:pt idx="87">
                  <c:v>558565</c:v>
                </c:pt>
                <c:pt idx="88">
                  <c:v>558393</c:v>
                </c:pt>
                <c:pt idx="89">
                  <c:v>558028</c:v>
                </c:pt>
                <c:pt idx="90">
                  <c:v>557874</c:v>
                </c:pt>
                <c:pt idx="91">
                  <c:v>557799</c:v>
                </c:pt>
                <c:pt idx="92">
                  <c:v>557911</c:v>
                </c:pt>
                <c:pt idx="93">
                  <c:v>557747</c:v>
                </c:pt>
                <c:pt idx="94">
                  <c:v>557796</c:v>
                </c:pt>
                <c:pt idx="95">
                  <c:v>558014</c:v>
                </c:pt>
                <c:pt idx="96">
                  <c:v>558044</c:v>
                </c:pt>
                <c:pt idx="97">
                  <c:v>558126</c:v>
                </c:pt>
                <c:pt idx="98">
                  <c:v>558307</c:v>
                </c:pt>
                <c:pt idx="99">
                  <c:v>558677</c:v>
                </c:pt>
                <c:pt idx="100">
                  <c:v>558257</c:v>
                </c:pt>
                <c:pt idx="101">
                  <c:v>558166</c:v>
                </c:pt>
                <c:pt idx="102">
                  <c:v>558090</c:v>
                </c:pt>
                <c:pt idx="103">
                  <c:v>557676</c:v>
                </c:pt>
                <c:pt idx="104">
                  <c:v>557192</c:v>
                </c:pt>
                <c:pt idx="105">
                  <c:v>556825</c:v>
                </c:pt>
                <c:pt idx="106">
                  <c:v>557232</c:v>
                </c:pt>
                <c:pt idx="107">
                  <c:v>556958</c:v>
                </c:pt>
                <c:pt idx="108">
                  <c:v>556299</c:v>
                </c:pt>
                <c:pt idx="109">
                  <c:v>555699</c:v>
                </c:pt>
                <c:pt idx="110">
                  <c:v>554915</c:v>
                </c:pt>
                <c:pt idx="111">
                  <c:v>554383</c:v>
                </c:pt>
                <c:pt idx="112">
                  <c:v>554106</c:v>
                </c:pt>
                <c:pt idx="113">
                  <c:v>553555</c:v>
                </c:pt>
                <c:pt idx="114">
                  <c:v>553170</c:v>
                </c:pt>
                <c:pt idx="115">
                  <c:v>553008</c:v>
                </c:pt>
                <c:pt idx="116">
                  <c:v>552884</c:v>
                </c:pt>
                <c:pt idx="117">
                  <c:v>552765</c:v>
                </c:pt>
                <c:pt idx="118">
                  <c:v>553065</c:v>
                </c:pt>
                <c:pt idx="119">
                  <c:v>553649</c:v>
                </c:pt>
                <c:pt idx="120">
                  <c:v>553903</c:v>
                </c:pt>
                <c:pt idx="121">
                  <c:v>554390</c:v>
                </c:pt>
                <c:pt idx="122">
                  <c:v>554440</c:v>
                </c:pt>
                <c:pt idx="123">
                  <c:v>554930</c:v>
                </c:pt>
                <c:pt idx="124">
                  <c:v>555188</c:v>
                </c:pt>
                <c:pt idx="125">
                  <c:v>555293</c:v>
                </c:pt>
                <c:pt idx="126">
                  <c:v>555269</c:v>
                </c:pt>
                <c:pt idx="127">
                  <c:v>555470</c:v>
                </c:pt>
                <c:pt idx="128">
                  <c:v>555841</c:v>
                </c:pt>
                <c:pt idx="129">
                  <c:v>556234</c:v>
                </c:pt>
                <c:pt idx="130">
                  <c:v>556742</c:v>
                </c:pt>
                <c:pt idx="131">
                  <c:v>557067</c:v>
                </c:pt>
                <c:pt idx="132">
                  <c:v>557745</c:v>
                </c:pt>
                <c:pt idx="133">
                  <c:v>558272</c:v>
                </c:pt>
                <c:pt idx="134">
                  <c:v>558437</c:v>
                </c:pt>
                <c:pt idx="135">
                  <c:v>558636</c:v>
                </c:pt>
                <c:pt idx="136">
                  <c:v>558707</c:v>
                </c:pt>
                <c:pt idx="137">
                  <c:v>558422</c:v>
                </c:pt>
                <c:pt idx="138">
                  <c:v>558420</c:v>
                </c:pt>
                <c:pt idx="139">
                  <c:v>558143</c:v>
                </c:pt>
                <c:pt idx="140">
                  <c:v>557977</c:v>
                </c:pt>
                <c:pt idx="141">
                  <c:v>557983</c:v>
                </c:pt>
                <c:pt idx="142">
                  <c:v>558121</c:v>
                </c:pt>
                <c:pt idx="143">
                  <c:v>558582</c:v>
                </c:pt>
                <c:pt idx="144">
                  <c:v>559254</c:v>
                </c:pt>
                <c:pt idx="145">
                  <c:v>559591</c:v>
                </c:pt>
                <c:pt idx="146">
                  <c:v>559915</c:v>
                </c:pt>
                <c:pt idx="147">
                  <c:v>560737</c:v>
                </c:pt>
                <c:pt idx="148">
                  <c:v>561001</c:v>
                </c:pt>
                <c:pt idx="149">
                  <c:v>561573</c:v>
                </c:pt>
                <c:pt idx="150">
                  <c:v>561847</c:v>
                </c:pt>
                <c:pt idx="151">
                  <c:v>562183</c:v>
                </c:pt>
                <c:pt idx="152">
                  <c:v>563629</c:v>
                </c:pt>
                <c:pt idx="153">
                  <c:v>564007</c:v>
                </c:pt>
                <c:pt idx="154">
                  <c:v>565319</c:v>
                </c:pt>
                <c:pt idx="155">
                  <c:v>566622</c:v>
                </c:pt>
                <c:pt idx="156">
                  <c:v>567271</c:v>
                </c:pt>
                <c:pt idx="157">
                  <c:v>568786</c:v>
                </c:pt>
                <c:pt idx="158">
                  <c:v>569703</c:v>
                </c:pt>
                <c:pt idx="159">
                  <c:v>570117</c:v>
                </c:pt>
                <c:pt idx="160">
                  <c:v>570855</c:v>
                </c:pt>
                <c:pt idx="161">
                  <c:v>572367</c:v>
                </c:pt>
                <c:pt idx="162">
                  <c:v>573032</c:v>
                </c:pt>
                <c:pt idx="163">
                  <c:v>574122</c:v>
                </c:pt>
                <c:pt idx="164">
                  <c:v>575081</c:v>
                </c:pt>
                <c:pt idx="165">
                  <c:v>575614</c:v>
                </c:pt>
                <c:pt idx="166">
                  <c:v>577388</c:v>
                </c:pt>
                <c:pt idx="167">
                  <c:v>578758</c:v>
                </c:pt>
                <c:pt idx="168">
                  <c:v>579766</c:v>
                </c:pt>
                <c:pt idx="169">
                  <c:v>581845</c:v>
                </c:pt>
                <c:pt idx="170">
                  <c:v>583087</c:v>
                </c:pt>
                <c:pt idx="171">
                  <c:v>584235</c:v>
                </c:pt>
                <c:pt idx="172">
                  <c:v>585905</c:v>
                </c:pt>
                <c:pt idx="173">
                  <c:v>587705</c:v>
                </c:pt>
                <c:pt idx="174">
                  <c:v>589401</c:v>
                </c:pt>
                <c:pt idx="175">
                  <c:v>591438</c:v>
                </c:pt>
                <c:pt idx="176">
                  <c:v>593118</c:v>
                </c:pt>
                <c:pt idx="177">
                  <c:v>594701</c:v>
                </c:pt>
                <c:pt idx="178">
                  <c:v>597725</c:v>
                </c:pt>
                <c:pt idx="179">
                  <c:v>599280</c:v>
                </c:pt>
              </c:numCache>
            </c:numRef>
          </c:val>
        </c:ser>
        <c:ser>
          <c:idx val="2"/>
          <c:order val="2"/>
          <c:tx>
            <c:strRef>
              <c:f>'4.2a,b'!$E$2</c:f>
              <c:strCache>
                <c:ptCount val="1"/>
                <c:pt idx="0">
                  <c:v>1600-1999</c:v>
                </c:pt>
              </c:strCache>
            </c:strRef>
          </c:tx>
          <c:spPr>
            <a:solidFill>
              <a:srgbClr val="83B1DA"/>
            </a:solidFill>
            <a:ln w="25400">
              <a:noFill/>
            </a:ln>
          </c:spP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'4.2a,b'!$E$3:$E$182</c:f>
              <c:numCache>
                <c:formatCode>General</c:formatCode>
                <c:ptCount val="180"/>
                <c:pt idx="0">
                  <c:v>804778</c:v>
                </c:pt>
                <c:pt idx="1">
                  <c:v>807294</c:v>
                </c:pt>
                <c:pt idx="2">
                  <c:v>809427</c:v>
                </c:pt>
                <c:pt idx="3">
                  <c:v>812365</c:v>
                </c:pt>
                <c:pt idx="4">
                  <c:v>814420</c:v>
                </c:pt>
                <c:pt idx="5">
                  <c:v>817557</c:v>
                </c:pt>
                <c:pt idx="6">
                  <c:v>818744</c:v>
                </c:pt>
                <c:pt idx="7">
                  <c:v>820683</c:v>
                </c:pt>
                <c:pt idx="8">
                  <c:v>821935</c:v>
                </c:pt>
                <c:pt idx="9">
                  <c:v>823863</c:v>
                </c:pt>
                <c:pt idx="10">
                  <c:v>825494</c:v>
                </c:pt>
                <c:pt idx="11">
                  <c:v>827401</c:v>
                </c:pt>
                <c:pt idx="12">
                  <c:v>828832</c:v>
                </c:pt>
                <c:pt idx="13">
                  <c:v>830574</c:v>
                </c:pt>
                <c:pt idx="14">
                  <c:v>831280</c:v>
                </c:pt>
                <c:pt idx="15">
                  <c:v>833155</c:v>
                </c:pt>
                <c:pt idx="16">
                  <c:v>835697</c:v>
                </c:pt>
                <c:pt idx="17">
                  <c:v>837832</c:v>
                </c:pt>
                <c:pt idx="18">
                  <c:v>840261</c:v>
                </c:pt>
                <c:pt idx="19">
                  <c:v>842445</c:v>
                </c:pt>
                <c:pt idx="20">
                  <c:v>844428</c:v>
                </c:pt>
                <c:pt idx="21">
                  <c:v>846501</c:v>
                </c:pt>
                <c:pt idx="22">
                  <c:v>849941</c:v>
                </c:pt>
                <c:pt idx="23">
                  <c:v>853379</c:v>
                </c:pt>
                <c:pt idx="24">
                  <c:v>855959</c:v>
                </c:pt>
                <c:pt idx="25">
                  <c:v>859590</c:v>
                </c:pt>
                <c:pt idx="26">
                  <c:v>862438</c:v>
                </c:pt>
                <c:pt idx="27">
                  <c:v>864378</c:v>
                </c:pt>
                <c:pt idx="28">
                  <c:v>866367</c:v>
                </c:pt>
                <c:pt idx="29">
                  <c:v>869042</c:v>
                </c:pt>
                <c:pt idx="30">
                  <c:v>870826</c:v>
                </c:pt>
                <c:pt idx="31">
                  <c:v>872969</c:v>
                </c:pt>
                <c:pt idx="32">
                  <c:v>875098</c:v>
                </c:pt>
                <c:pt idx="33">
                  <c:v>877891</c:v>
                </c:pt>
                <c:pt idx="34">
                  <c:v>880321</c:v>
                </c:pt>
                <c:pt idx="35">
                  <c:v>882756</c:v>
                </c:pt>
                <c:pt idx="36">
                  <c:v>884851</c:v>
                </c:pt>
                <c:pt idx="37">
                  <c:v>887886</c:v>
                </c:pt>
                <c:pt idx="38">
                  <c:v>889902</c:v>
                </c:pt>
                <c:pt idx="39">
                  <c:v>892633</c:v>
                </c:pt>
                <c:pt idx="40">
                  <c:v>895298</c:v>
                </c:pt>
                <c:pt idx="41">
                  <c:v>898884</c:v>
                </c:pt>
                <c:pt idx="42">
                  <c:v>902465</c:v>
                </c:pt>
                <c:pt idx="43">
                  <c:v>905221</c:v>
                </c:pt>
                <c:pt idx="44">
                  <c:v>908215</c:v>
                </c:pt>
                <c:pt idx="45">
                  <c:v>911661</c:v>
                </c:pt>
                <c:pt idx="46">
                  <c:v>914944</c:v>
                </c:pt>
                <c:pt idx="47">
                  <c:v>917160</c:v>
                </c:pt>
                <c:pt idx="48">
                  <c:v>919188</c:v>
                </c:pt>
                <c:pt idx="49">
                  <c:v>922067</c:v>
                </c:pt>
                <c:pt idx="50">
                  <c:v>924178</c:v>
                </c:pt>
                <c:pt idx="51">
                  <c:v>926631</c:v>
                </c:pt>
                <c:pt idx="52">
                  <c:v>929488</c:v>
                </c:pt>
                <c:pt idx="53">
                  <c:v>931975</c:v>
                </c:pt>
                <c:pt idx="54">
                  <c:v>934252</c:v>
                </c:pt>
                <c:pt idx="55">
                  <c:v>936223</c:v>
                </c:pt>
                <c:pt idx="56">
                  <c:v>938247</c:v>
                </c:pt>
                <c:pt idx="57">
                  <c:v>941212</c:v>
                </c:pt>
                <c:pt idx="58">
                  <c:v>943324</c:v>
                </c:pt>
                <c:pt idx="59">
                  <c:v>945358</c:v>
                </c:pt>
                <c:pt idx="60">
                  <c:v>947477</c:v>
                </c:pt>
                <c:pt idx="61">
                  <c:v>950264</c:v>
                </c:pt>
                <c:pt idx="62">
                  <c:v>951430</c:v>
                </c:pt>
                <c:pt idx="63">
                  <c:v>954116</c:v>
                </c:pt>
                <c:pt idx="64">
                  <c:v>956234</c:v>
                </c:pt>
                <c:pt idx="65">
                  <c:v>958588</c:v>
                </c:pt>
                <c:pt idx="66">
                  <c:v>961570</c:v>
                </c:pt>
                <c:pt idx="67">
                  <c:v>963841</c:v>
                </c:pt>
                <c:pt idx="68">
                  <c:v>966388</c:v>
                </c:pt>
                <c:pt idx="69">
                  <c:v>969260</c:v>
                </c:pt>
                <c:pt idx="70">
                  <c:v>971844</c:v>
                </c:pt>
                <c:pt idx="71">
                  <c:v>974073</c:v>
                </c:pt>
                <c:pt idx="72">
                  <c:v>975955</c:v>
                </c:pt>
                <c:pt idx="73">
                  <c:v>977919</c:v>
                </c:pt>
                <c:pt idx="74">
                  <c:v>978715</c:v>
                </c:pt>
                <c:pt idx="75">
                  <c:v>980767</c:v>
                </c:pt>
                <c:pt idx="76">
                  <c:v>981145</c:v>
                </c:pt>
                <c:pt idx="77">
                  <c:v>982133</c:v>
                </c:pt>
                <c:pt idx="78">
                  <c:v>983176</c:v>
                </c:pt>
                <c:pt idx="79">
                  <c:v>983854</c:v>
                </c:pt>
                <c:pt idx="80">
                  <c:v>984279</c:v>
                </c:pt>
                <c:pt idx="81">
                  <c:v>985337</c:v>
                </c:pt>
                <c:pt idx="82">
                  <c:v>985770</c:v>
                </c:pt>
                <c:pt idx="83">
                  <c:v>986805</c:v>
                </c:pt>
                <c:pt idx="84">
                  <c:v>987471</c:v>
                </c:pt>
                <c:pt idx="85">
                  <c:v>988109</c:v>
                </c:pt>
                <c:pt idx="86">
                  <c:v>988076</c:v>
                </c:pt>
                <c:pt idx="87">
                  <c:v>988660</c:v>
                </c:pt>
                <c:pt idx="88">
                  <c:v>989237</c:v>
                </c:pt>
                <c:pt idx="89">
                  <c:v>989659</c:v>
                </c:pt>
                <c:pt idx="90">
                  <c:v>990418</c:v>
                </c:pt>
                <c:pt idx="91">
                  <c:v>990840</c:v>
                </c:pt>
                <c:pt idx="92">
                  <c:v>992017</c:v>
                </c:pt>
                <c:pt idx="93">
                  <c:v>992761</c:v>
                </c:pt>
                <c:pt idx="94">
                  <c:v>993590</c:v>
                </c:pt>
                <c:pt idx="95">
                  <c:v>994634</c:v>
                </c:pt>
                <c:pt idx="96">
                  <c:v>995604</c:v>
                </c:pt>
                <c:pt idx="97">
                  <c:v>995804</c:v>
                </c:pt>
                <c:pt idx="98">
                  <c:v>995749</c:v>
                </c:pt>
                <c:pt idx="99">
                  <c:v>995631</c:v>
                </c:pt>
                <c:pt idx="100">
                  <c:v>994460</c:v>
                </c:pt>
                <c:pt idx="101">
                  <c:v>993737</c:v>
                </c:pt>
                <c:pt idx="102">
                  <c:v>992534</c:v>
                </c:pt>
                <c:pt idx="103">
                  <c:v>990939</c:v>
                </c:pt>
                <c:pt idx="104">
                  <c:v>989928</c:v>
                </c:pt>
                <c:pt idx="105">
                  <c:v>989560</c:v>
                </c:pt>
                <c:pt idx="106">
                  <c:v>988948</c:v>
                </c:pt>
                <c:pt idx="107">
                  <c:v>987836</c:v>
                </c:pt>
                <c:pt idx="108">
                  <c:v>986662</c:v>
                </c:pt>
                <c:pt idx="109">
                  <c:v>984821</c:v>
                </c:pt>
                <c:pt idx="110">
                  <c:v>982461</c:v>
                </c:pt>
                <c:pt idx="111">
                  <c:v>980354</c:v>
                </c:pt>
                <c:pt idx="112">
                  <c:v>978569</c:v>
                </c:pt>
                <c:pt idx="113">
                  <c:v>976906</c:v>
                </c:pt>
                <c:pt idx="114">
                  <c:v>975401</c:v>
                </c:pt>
                <c:pt idx="115">
                  <c:v>974355</c:v>
                </c:pt>
                <c:pt idx="116">
                  <c:v>973903</c:v>
                </c:pt>
                <c:pt idx="117">
                  <c:v>973498</c:v>
                </c:pt>
                <c:pt idx="118">
                  <c:v>973322</c:v>
                </c:pt>
                <c:pt idx="119">
                  <c:v>973304</c:v>
                </c:pt>
                <c:pt idx="120">
                  <c:v>973698</c:v>
                </c:pt>
                <c:pt idx="121">
                  <c:v>973674</c:v>
                </c:pt>
                <c:pt idx="122">
                  <c:v>973022</c:v>
                </c:pt>
                <c:pt idx="123">
                  <c:v>973066</c:v>
                </c:pt>
                <c:pt idx="124">
                  <c:v>972903</c:v>
                </c:pt>
                <c:pt idx="125">
                  <c:v>972752</c:v>
                </c:pt>
                <c:pt idx="126">
                  <c:v>972249</c:v>
                </c:pt>
                <c:pt idx="127">
                  <c:v>972145</c:v>
                </c:pt>
                <c:pt idx="128">
                  <c:v>972483</c:v>
                </c:pt>
                <c:pt idx="129">
                  <c:v>973412</c:v>
                </c:pt>
                <c:pt idx="130">
                  <c:v>973803</c:v>
                </c:pt>
                <c:pt idx="131">
                  <c:v>973699</c:v>
                </c:pt>
                <c:pt idx="132">
                  <c:v>974943</c:v>
                </c:pt>
                <c:pt idx="133">
                  <c:v>974248</c:v>
                </c:pt>
                <c:pt idx="134">
                  <c:v>973265</c:v>
                </c:pt>
                <c:pt idx="135">
                  <c:v>972683</c:v>
                </c:pt>
                <c:pt idx="136">
                  <c:v>971582</c:v>
                </c:pt>
                <c:pt idx="137">
                  <c:v>970427</c:v>
                </c:pt>
                <c:pt idx="138">
                  <c:v>969951</c:v>
                </c:pt>
                <c:pt idx="139">
                  <c:v>968908</c:v>
                </c:pt>
                <c:pt idx="140">
                  <c:v>968259</c:v>
                </c:pt>
                <c:pt idx="141">
                  <c:v>967971</c:v>
                </c:pt>
                <c:pt idx="142">
                  <c:v>967409</c:v>
                </c:pt>
                <c:pt idx="143">
                  <c:v>967776</c:v>
                </c:pt>
                <c:pt idx="144">
                  <c:v>968252</c:v>
                </c:pt>
                <c:pt idx="145">
                  <c:v>967428</c:v>
                </c:pt>
                <c:pt idx="146">
                  <c:v>966751</c:v>
                </c:pt>
                <c:pt idx="147">
                  <c:v>966600</c:v>
                </c:pt>
                <c:pt idx="148">
                  <c:v>965375</c:v>
                </c:pt>
                <c:pt idx="149">
                  <c:v>965494</c:v>
                </c:pt>
                <c:pt idx="150">
                  <c:v>964791</c:v>
                </c:pt>
                <c:pt idx="151">
                  <c:v>964108</c:v>
                </c:pt>
                <c:pt idx="152">
                  <c:v>964800</c:v>
                </c:pt>
                <c:pt idx="153">
                  <c:v>964672</c:v>
                </c:pt>
                <c:pt idx="154">
                  <c:v>965083</c:v>
                </c:pt>
                <c:pt idx="155">
                  <c:v>966263</c:v>
                </c:pt>
                <c:pt idx="156">
                  <c:v>966349</c:v>
                </c:pt>
                <c:pt idx="157">
                  <c:v>967310</c:v>
                </c:pt>
                <c:pt idx="158">
                  <c:v>967918</c:v>
                </c:pt>
                <c:pt idx="159">
                  <c:v>967515</c:v>
                </c:pt>
                <c:pt idx="160">
                  <c:v>967379</c:v>
                </c:pt>
                <c:pt idx="161">
                  <c:v>968769</c:v>
                </c:pt>
                <c:pt idx="162">
                  <c:v>968785</c:v>
                </c:pt>
                <c:pt idx="163">
                  <c:v>968949</c:v>
                </c:pt>
                <c:pt idx="164">
                  <c:v>969576</c:v>
                </c:pt>
                <c:pt idx="165">
                  <c:v>970237</c:v>
                </c:pt>
                <c:pt idx="166">
                  <c:v>972066</c:v>
                </c:pt>
                <c:pt idx="167">
                  <c:v>973460</c:v>
                </c:pt>
                <c:pt idx="168">
                  <c:v>974622</c:v>
                </c:pt>
                <c:pt idx="169">
                  <c:v>976521</c:v>
                </c:pt>
                <c:pt idx="170">
                  <c:v>977031</c:v>
                </c:pt>
                <c:pt idx="171">
                  <c:v>977371</c:v>
                </c:pt>
                <c:pt idx="172">
                  <c:v>978455</c:v>
                </c:pt>
                <c:pt idx="173">
                  <c:v>979942</c:v>
                </c:pt>
                <c:pt idx="174">
                  <c:v>981184</c:v>
                </c:pt>
                <c:pt idx="175">
                  <c:v>983006</c:v>
                </c:pt>
                <c:pt idx="176">
                  <c:v>984752</c:v>
                </c:pt>
                <c:pt idx="177">
                  <c:v>987179</c:v>
                </c:pt>
                <c:pt idx="178">
                  <c:v>990272</c:v>
                </c:pt>
                <c:pt idx="179">
                  <c:v>991675</c:v>
                </c:pt>
              </c:numCache>
            </c:numRef>
          </c:val>
        </c:ser>
        <c:ser>
          <c:idx val="3"/>
          <c:order val="3"/>
          <c:tx>
            <c:strRef>
              <c:f>'4.2a,b'!$F$2</c:f>
              <c:strCache>
                <c:ptCount val="1"/>
                <c:pt idx="0">
                  <c:v>2000-2999</c:v>
                </c:pt>
              </c:strCache>
            </c:strRef>
          </c:tx>
          <c:spPr>
            <a:solidFill>
              <a:srgbClr val="60A9E4"/>
            </a:solidFill>
            <a:ln w="25400">
              <a:noFill/>
            </a:ln>
          </c:spP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'4.2a,b'!$F$3:$F$182</c:f>
              <c:numCache>
                <c:formatCode>General</c:formatCode>
                <c:ptCount val="180"/>
                <c:pt idx="0">
                  <c:v>573373</c:v>
                </c:pt>
                <c:pt idx="1">
                  <c:v>575943</c:v>
                </c:pt>
                <c:pt idx="2">
                  <c:v>578693</c:v>
                </c:pt>
                <c:pt idx="3">
                  <c:v>581811</c:v>
                </c:pt>
                <c:pt idx="4">
                  <c:v>584198</c:v>
                </c:pt>
                <c:pt idx="5">
                  <c:v>587444</c:v>
                </c:pt>
                <c:pt idx="6">
                  <c:v>589640</c:v>
                </c:pt>
                <c:pt idx="7">
                  <c:v>592021</c:v>
                </c:pt>
                <c:pt idx="8">
                  <c:v>594426</c:v>
                </c:pt>
                <c:pt idx="9">
                  <c:v>596729</c:v>
                </c:pt>
                <c:pt idx="10">
                  <c:v>599134</c:v>
                </c:pt>
                <c:pt idx="11">
                  <c:v>602165</c:v>
                </c:pt>
                <c:pt idx="12">
                  <c:v>603969</c:v>
                </c:pt>
                <c:pt idx="13">
                  <c:v>606384</c:v>
                </c:pt>
                <c:pt idx="14">
                  <c:v>607843</c:v>
                </c:pt>
                <c:pt idx="15">
                  <c:v>610409</c:v>
                </c:pt>
                <c:pt idx="16">
                  <c:v>612950</c:v>
                </c:pt>
                <c:pt idx="17">
                  <c:v>616024</c:v>
                </c:pt>
                <c:pt idx="18">
                  <c:v>618879</c:v>
                </c:pt>
                <c:pt idx="19">
                  <c:v>621661</c:v>
                </c:pt>
                <c:pt idx="20">
                  <c:v>624765</c:v>
                </c:pt>
                <c:pt idx="21">
                  <c:v>627003</c:v>
                </c:pt>
                <c:pt idx="22">
                  <c:v>630889</c:v>
                </c:pt>
                <c:pt idx="23">
                  <c:v>634774</c:v>
                </c:pt>
                <c:pt idx="24">
                  <c:v>637375</c:v>
                </c:pt>
                <c:pt idx="25">
                  <c:v>641371</c:v>
                </c:pt>
                <c:pt idx="26">
                  <c:v>645251</c:v>
                </c:pt>
                <c:pt idx="27">
                  <c:v>647931</c:v>
                </c:pt>
                <c:pt idx="28">
                  <c:v>651709</c:v>
                </c:pt>
                <c:pt idx="29">
                  <c:v>657014</c:v>
                </c:pt>
                <c:pt idx="30">
                  <c:v>660007</c:v>
                </c:pt>
                <c:pt idx="31">
                  <c:v>663927</c:v>
                </c:pt>
                <c:pt idx="32">
                  <c:v>667907</c:v>
                </c:pt>
                <c:pt idx="33">
                  <c:v>671791</c:v>
                </c:pt>
                <c:pt idx="34">
                  <c:v>676267</c:v>
                </c:pt>
                <c:pt idx="35">
                  <c:v>680295</c:v>
                </c:pt>
                <c:pt idx="36">
                  <c:v>683777</c:v>
                </c:pt>
                <c:pt idx="37">
                  <c:v>688475</c:v>
                </c:pt>
                <c:pt idx="38">
                  <c:v>692030</c:v>
                </c:pt>
                <c:pt idx="39">
                  <c:v>696150</c:v>
                </c:pt>
                <c:pt idx="40">
                  <c:v>700574</c:v>
                </c:pt>
                <c:pt idx="41">
                  <c:v>706153</c:v>
                </c:pt>
                <c:pt idx="42">
                  <c:v>711632</c:v>
                </c:pt>
                <c:pt idx="43">
                  <c:v>716645</c:v>
                </c:pt>
                <c:pt idx="44">
                  <c:v>721593</c:v>
                </c:pt>
                <c:pt idx="45">
                  <c:v>726702</c:v>
                </c:pt>
                <c:pt idx="46">
                  <c:v>732654</c:v>
                </c:pt>
                <c:pt idx="47">
                  <c:v>736970</c:v>
                </c:pt>
                <c:pt idx="48">
                  <c:v>741124</c:v>
                </c:pt>
                <c:pt idx="49">
                  <c:v>746582</c:v>
                </c:pt>
                <c:pt idx="50">
                  <c:v>751046</c:v>
                </c:pt>
                <c:pt idx="51">
                  <c:v>756392</c:v>
                </c:pt>
                <c:pt idx="52">
                  <c:v>761882</c:v>
                </c:pt>
                <c:pt idx="53">
                  <c:v>767510</c:v>
                </c:pt>
                <c:pt idx="54">
                  <c:v>773126</c:v>
                </c:pt>
                <c:pt idx="55">
                  <c:v>778309</c:v>
                </c:pt>
                <c:pt idx="56">
                  <c:v>783204</c:v>
                </c:pt>
                <c:pt idx="57">
                  <c:v>788161</c:v>
                </c:pt>
                <c:pt idx="58">
                  <c:v>792545</c:v>
                </c:pt>
                <c:pt idx="59">
                  <c:v>797412</c:v>
                </c:pt>
                <c:pt idx="60">
                  <c:v>801865</c:v>
                </c:pt>
                <c:pt idx="61">
                  <c:v>806832</c:v>
                </c:pt>
                <c:pt idx="62">
                  <c:v>810418</c:v>
                </c:pt>
                <c:pt idx="63">
                  <c:v>815908</c:v>
                </c:pt>
                <c:pt idx="64">
                  <c:v>820821</c:v>
                </c:pt>
                <c:pt idx="65">
                  <c:v>826322</c:v>
                </c:pt>
                <c:pt idx="66">
                  <c:v>831987</c:v>
                </c:pt>
                <c:pt idx="67">
                  <c:v>836696</c:v>
                </c:pt>
                <c:pt idx="68">
                  <c:v>841625</c:v>
                </c:pt>
                <c:pt idx="69">
                  <c:v>846233</c:v>
                </c:pt>
                <c:pt idx="70">
                  <c:v>850347</c:v>
                </c:pt>
                <c:pt idx="71">
                  <c:v>854425</c:v>
                </c:pt>
                <c:pt idx="72">
                  <c:v>857677</c:v>
                </c:pt>
                <c:pt idx="73">
                  <c:v>861815</c:v>
                </c:pt>
                <c:pt idx="74">
                  <c:v>864892</c:v>
                </c:pt>
                <c:pt idx="75">
                  <c:v>869254</c:v>
                </c:pt>
                <c:pt idx="76">
                  <c:v>871767</c:v>
                </c:pt>
                <c:pt idx="77">
                  <c:v>875858</c:v>
                </c:pt>
                <c:pt idx="78">
                  <c:v>879756</c:v>
                </c:pt>
                <c:pt idx="79">
                  <c:v>882285</c:v>
                </c:pt>
                <c:pt idx="80">
                  <c:v>885383</c:v>
                </c:pt>
                <c:pt idx="81">
                  <c:v>887977</c:v>
                </c:pt>
                <c:pt idx="82">
                  <c:v>891097</c:v>
                </c:pt>
                <c:pt idx="83">
                  <c:v>894398</c:v>
                </c:pt>
                <c:pt idx="84">
                  <c:v>896871</c:v>
                </c:pt>
                <c:pt idx="85">
                  <c:v>900221</c:v>
                </c:pt>
                <c:pt idx="86">
                  <c:v>902401</c:v>
                </c:pt>
                <c:pt idx="87">
                  <c:v>905574</c:v>
                </c:pt>
                <c:pt idx="88">
                  <c:v>908596</c:v>
                </c:pt>
                <c:pt idx="89">
                  <c:v>912378</c:v>
                </c:pt>
                <c:pt idx="90">
                  <c:v>916512</c:v>
                </c:pt>
                <c:pt idx="91">
                  <c:v>920090</c:v>
                </c:pt>
                <c:pt idx="92">
                  <c:v>924696</c:v>
                </c:pt>
                <c:pt idx="93">
                  <c:v>926934</c:v>
                </c:pt>
                <c:pt idx="94">
                  <c:v>930484</c:v>
                </c:pt>
                <c:pt idx="95">
                  <c:v>933978</c:v>
                </c:pt>
                <c:pt idx="96">
                  <c:v>936277</c:v>
                </c:pt>
                <c:pt idx="97">
                  <c:v>939157</c:v>
                </c:pt>
                <c:pt idx="98">
                  <c:v>941737</c:v>
                </c:pt>
                <c:pt idx="99">
                  <c:v>943972</c:v>
                </c:pt>
                <c:pt idx="100">
                  <c:v>945399</c:v>
                </c:pt>
                <c:pt idx="101">
                  <c:v>947779</c:v>
                </c:pt>
                <c:pt idx="102">
                  <c:v>949204</c:v>
                </c:pt>
                <c:pt idx="103">
                  <c:v>950346</c:v>
                </c:pt>
                <c:pt idx="104">
                  <c:v>951706</c:v>
                </c:pt>
                <c:pt idx="105">
                  <c:v>952829</c:v>
                </c:pt>
                <c:pt idx="106">
                  <c:v>954542</c:v>
                </c:pt>
                <c:pt idx="107">
                  <c:v>955162</c:v>
                </c:pt>
                <c:pt idx="108">
                  <c:v>955466</c:v>
                </c:pt>
                <c:pt idx="109">
                  <c:v>955921</c:v>
                </c:pt>
                <c:pt idx="110">
                  <c:v>955396</c:v>
                </c:pt>
                <c:pt idx="111">
                  <c:v>955411</c:v>
                </c:pt>
                <c:pt idx="112">
                  <c:v>955833</c:v>
                </c:pt>
                <c:pt idx="113">
                  <c:v>956267</c:v>
                </c:pt>
                <c:pt idx="114">
                  <c:v>956640</c:v>
                </c:pt>
                <c:pt idx="115">
                  <c:v>957378</c:v>
                </c:pt>
                <c:pt idx="116">
                  <c:v>958093</c:v>
                </c:pt>
                <c:pt idx="117">
                  <c:v>958616</c:v>
                </c:pt>
                <c:pt idx="118">
                  <c:v>960027</c:v>
                </c:pt>
                <c:pt idx="119">
                  <c:v>961249</c:v>
                </c:pt>
                <c:pt idx="120">
                  <c:v>962413</c:v>
                </c:pt>
                <c:pt idx="121">
                  <c:v>963836</c:v>
                </c:pt>
                <c:pt idx="122">
                  <c:v>964413</c:v>
                </c:pt>
                <c:pt idx="123">
                  <c:v>965815</c:v>
                </c:pt>
                <c:pt idx="124">
                  <c:v>967757</c:v>
                </c:pt>
                <c:pt idx="125">
                  <c:v>970340</c:v>
                </c:pt>
                <c:pt idx="126">
                  <c:v>972275</c:v>
                </c:pt>
                <c:pt idx="127">
                  <c:v>974134</c:v>
                </c:pt>
                <c:pt idx="128">
                  <c:v>976168</c:v>
                </c:pt>
                <c:pt idx="129">
                  <c:v>978216</c:v>
                </c:pt>
                <c:pt idx="130">
                  <c:v>979820</c:v>
                </c:pt>
                <c:pt idx="131">
                  <c:v>981740</c:v>
                </c:pt>
                <c:pt idx="132">
                  <c:v>983904</c:v>
                </c:pt>
                <c:pt idx="133">
                  <c:v>985047</c:v>
                </c:pt>
                <c:pt idx="134">
                  <c:v>985663</c:v>
                </c:pt>
                <c:pt idx="135">
                  <c:v>987289</c:v>
                </c:pt>
                <c:pt idx="136">
                  <c:v>988479</c:v>
                </c:pt>
                <c:pt idx="137">
                  <c:v>990052</c:v>
                </c:pt>
                <c:pt idx="138">
                  <c:v>992428</c:v>
                </c:pt>
                <c:pt idx="139">
                  <c:v>993761</c:v>
                </c:pt>
                <c:pt idx="140">
                  <c:v>995506</c:v>
                </c:pt>
                <c:pt idx="141">
                  <c:v>997033</c:v>
                </c:pt>
                <c:pt idx="142">
                  <c:v>998153</c:v>
                </c:pt>
                <c:pt idx="143">
                  <c:v>1000129</c:v>
                </c:pt>
                <c:pt idx="144">
                  <c:v>1001198</c:v>
                </c:pt>
                <c:pt idx="145">
                  <c:v>1001503</c:v>
                </c:pt>
                <c:pt idx="146">
                  <c:v>1002229</c:v>
                </c:pt>
                <c:pt idx="147">
                  <c:v>1003115</c:v>
                </c:pt>
                <c:pt idx="148">
                  <c:v>1003490</c:v>
                </c:pt>
                <c:pt idx="149">
                  <c:v>1005969</c:v>
                </c:pt>
                <c:pt idx="150">
                  <c:v>1007097</c:v>
                </c:pt>
                <c:pt idx="151">
                  <c:v>1007749</c:v>
                </c:pt>
                <c:pt idx="152">
                  <c:v>1010138</c:v>
                </c:pt>
                <c:pt idx="153">
                  <c:v>1010788</c:v>
                </c:pt>
                <c:pt idx="154">
                  <c:v>1012651</c:v>
                </c:pt>
                <c:pt idx="155">
                  <c:v>1014966</c:v>
                </c:pt>
                <c:pt idx="156">
                  <c:v>1015721</c:v>
                </c:pt>
                <c:pt idx="157">
                  <c:v>1018106</c:v>
                </c:pt>
                <c:pt idx="158">
                  <c:v>1020373</c:v>
                </c:pt>
                <c:pt idx="159">
                  <c:v>1021043</c:v>
                </c:pt>
                <c:pt idx="160">
                  <c:v>1022913</c:v>
                </c:pt>
                <c:pt idx="161">
                  <c:v>1027385</c:v>
                </c:pt>
                <c:pt idx="162">
                  <c:v>1028777</c:v>
                </c:pt>
                <c:pt idx="163">
                  <c:v>1030829</c:v>
                </c:pt>
                <c:pt idx="164">
                  <c:v>1033257</c:v>
                </c:pt>
                <c:pt idx="165">
                  <c:v>1035168</c:v>
                </c:pt>
                <c:pt idx="166">
                  <c:v>1038868</c:v>
                </c:pt>
                <c:pt idx="167">
                  <c:v>1041373</c:v>
                </c:pt>
                <c:pt idx="168">
                  <c:v>1042938</c:v>
                </c:pt>
                <c:pt idx="169">
                  <c:v>1046662</c:v>
                </c:pt>
                <c:pt idx="170">
                  <c:v>1048440</c:v>
                </c:pt>
                <c:pt idx="171">
                  <c:v>1050494</c:v>
                </c:pt>
                <c:pt idx="172">
                  <c:v>1053706</c:v>
                </c:pt>
                <c:pt idx="173">
                  <c:v>1058180</c:v>
                </c:pt>
                <c:pt idx="174">
                  <c:v>1061052</c:v>
                </c:pt>
                <c:pt idx="175">
                  <c:v>1064637</c:v>
                </c:pt>
                <c:pt idx="176">
                  <c:v>1067774</c:v>
                </c:pt>
                <c:pt idx="177">
                  <c:v>1070810</c:v>
                </c:pt>
                <c:pt idx="178">
                  <c:v>1075972</c:v>
                </c:pt>
                <c:pt idx="179">
                  <c:v>1078995</c:v>
                </c:pt>
              </c:numCache>
            </c:numRef>
          </c:val>
        </c:ser>
        <c:ser>
          <c:idx val="4"/>
          <c:order val="4"/>
          <c:tx>
            <c:strRef>
              <c:f>'4.2a,b'!$G$2</c:f>
              <c:strCache>
                <c:ptCount val="1"/>
                <c:pt idx="0">
                  <c:v>3000-3999</c:v>
                </c:pt>
              </c:strCache>
            </c:strRef>
          </c:tx>
          <c:spPr>
            <a:solidFill>
              <a:srgbClr val="3DA1EE"/>
            </a:solidFill>
            <a:ln w="25400">
              <a:noFill/>
            </a:ln>
          </c:spP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'4.2a,b'!$G$3:$G$182</c:f>
              <c:numCache>
                <c:formatCode>General</c:formatCode>
                <c:ptCount val="180"/>
                <c:pt idx="0">
                  <c:v>170858</c:v>
                </c:pt>
                <c:pt idx="1">
                  <c:v>171606</c:v>
                </c:pt>
                <c:pt idx="2">
                  <c:v>172467</c:v>
                </c:pt>
                <c:pt idx="3">
                  <c:v>173697</c:v>
                </c:pt>
                <c:pt idx="4">
                  <c:v>174352</c:v>
                </c:pt>
                <c:pt idx="5">
                  <c:v>175203</c:v>
                </c:pt>
                <c:pt idx="6">
                  <c:v>175904</c:v>
                </c:pt>
                <c:pt idx="7">
                  <c:v>176744</c:v>
                </c:pt>
                <c:pt idx="8">
                  <c:v>177635</c:v>
                </c:pt>
                <c:pt idx="9">
                  <c:v>178611</c:v>
                </c:pt>
                <c:pt idx="10">
                  <c:v>179487</c:v>
                </c:pt>
                <c:pt idx="11">
                  <c:v>180639</c:v>
                </c:pt>
                <c:pt idx="12">
                  <c:v>181290</c:v>
                </c:pt>
                <c:pt idx="13">
                  <c:v>182187</c:v>
                </c:pt>
                <c:pt idx="14">
                  <c:v>182791</c:v>
                </c:pt>
                <c:pt idx="15">
                  <c:v>183688</c:v>
                </c:pt>
                <c:pt idx="16">
                  <c:v>184549</c:v>
                </c:pt>
                <c:pt idx="17">
                  <c:v>185656</c:v>
                </c:pt>
                <c:pt idx="18">
                  <c:v>186561</c:v>
                </c:pt>
                <c:pt idx="19">
                  <c:v>187513</c:v>
                </c:pt>
                <c:pt idx="20">
                  <c:v>188504</c:v>
                </c:pt>
                <c:pt idx="21">
                  <c:v>189280</c:v>
                </c:pt>
                <c:pt idx="22">
                  <c:v>190540</c:v>
                </c:pt>
                <c:pt idx="23">
                  <c:v>191970</c:v>
                </c:pt>
                <c:pt idx="24">
                  <c:v>192898</c:v>
                </c:pt>
                <c:pt idx="25">
                  <c:v>193824</c:v>
                </c:pt>
                <c:pt idx="26">
                  <c:v>195097</c:v>
                </c:pt>
                <c:pt idx="27">
                  <c:v>195919</c:v>
                </c:pt>
                <c:pt idx="28">
                  <c:v>196975</c:v>
                </c:pt>
                <c:pt idx="29">
                  <c:v>198537</c:v>
                </c:pt>
                <c:pt idx="30">
                  <c:v>199644</c:v>
                </c:pt>
                <c:pt idx="31">
                  <c:v>200929</c:v>
                </c:pt>
                <c:pt idx="32">
                  <c:v>202289</c:v>
                </c:pt>
                <c:pt idx="33">
                  <c:v>203627</c:v>
                </c:pt>
                <c:pt idx="34">
                  <c:v>205461</c:v>
                </c:pt>
                <c:pt idx="35">
                  <c:v>207029</c:v>
                </c:pt>
                <c:pt idx="36">
                  <c:v>208609</c:v>
                </c:pt>
                <c:pt idx="37">
                  <c:v>210470</c:v>
                </c:pt>
                <c:pt idx="38">
                  <c:v>211825</c:v>
                </c:pt>
                <c:pt idx="39">
                  <c:v>213170</c:v>
                </c:pt>
                <c:pt idx="40">
                  <c:v>214795</c:v>
                </c:pt>
                <c:pt idx="41">
                  <c:v>216671</c:v>
                </c:pt>
                <c:pt idx="42">
                  <c:v>218392</c:v>
                </c:pt>
                <c:pt idx="43">
                  <c:v>219997</c:v>
                </c:pt>
                <c:pt idx="44">
                  <c:v>221737</c:v>
                </c:pt>
                <c:pt idx="45">
                  <c:v>223503</c:v>
                </c:pt>
                <c:pt idx="46">
                  <c:v>226021</c:v>
                </c:pt>
                <c:pt idx="47">
                  <c:v>227929</c:v>
                </c:pt>
                <c:pt idx="48">
                  <c:v>229585</c:v>
                </c:pt>
                <c:pt idx="49">
                  <c:v>231690</c:v>
                </c:pt>
                <c:pt idx="50">
                  <c:v>233139</c:v>
                </c:pt>
                <c:pt idx="51">
                  <c:v>235097</c:v>
                </c:pt>
                <c:pt idx="52">
                  <c:v>237138</c:v>
                </c:pt>
                <c:pt idx="53">
                  <c:v>239188</c:v>
                </c:pt>
                <c:pt idx="54">
                  <c:v>241317</c:v>
                </c:pt>
                <c:pt idx="55">
                  <c:v>243352</c:v>
                </c:pt>
                <c:pt idx="56">
                  <c:v>245669</c:v>
                </c:pt>
                <c:pt idx="57">
                  <c:v>248096</c:v>
                </c:pt>
                <c:pt idx="58">
                  <c:v>250113</c:v>
                </c:pt>
                <c:pt idx="59">
                  <c:v>252276</c:v>
                </c:pt>
                <c:pt idx="60">
                  <c:v>254271</c:v>
                </c:pt>
                <c:pt idx="61">
                  <c:v>256137</c:v>
                </c:pt>
                <c:pt idx="62">
                  <c:v>257261</c:v>
                </c:pt>
                <c:pt idx="63">
                  <c:v>259202</c:v>
                </c:pt>
                <c:pt idx="64">
                  <c:v>260991</c:v>
                </c:pt>
                <c:pt idx="65">
                  <c:v>263045</c:v>
                </c:pt>
                <c:pt idx="66">
                  <c:v>264958</c:v>
                </c:pt>
                <c:pt idx="67">
                  <c:v>266642</c:v>
                </c:pt>
                <c:pt idx="68">
                  <c:v>268354</c:v>
                </c:pt>
                <c:pt idx="69">
                  <c:v>270258</c:v>
                </c:pt>
                <c:pt idx="70">
                  <c:v>272066</c:v>
                </c:pt>
                <c:pt idx="71">
                  <c:v>273607</c:v>
                </c:pt>
                <c:pt idx="72">
                  <c:v>275133</c:v>
                </c:pt>
                <c:pt idx="73">
                  <c:v>276809</c:v>
                </c:pt>
                <c:pt idx="74">
                  <c:v>277850</c:v>
                </c:pt>
                <c:pt idx="75">
                  <c:v>279393</c:v>
                </c:pt>
                <c:pt idx="76">
                  <c:v>280131</c:v>
                </c:pt>
                <c:pt idx="77">
                  <c:v>281263</c:v>
                </c:pt>
                <c:pt idx="78">
                  <c:v>282508</c:v>
                </c:pt>
                <c:pt idx="79">
                  <c:v>283488</c:v>
                </c:pt>
                <c:pt idx="80">
                  <c:v>285272</c:v>
                </c:pt>
                <c:pt idx="81">
                  <c:v>286621</c:v>
                </c:pt>
                <c:pt idx="82">
                  <c:v>287961</c:v>
                </c:pt>
                <c:pt idx="83">
                  <c:v>289214</c:v>
                </c:pt>
                <c:pt idx="84">
                  <c:v>290119</c:v>
                </c:pt>
                <c:pt idx="85">
                  <c:v>291351</c:v>
                </c:pt>
                <c:pt idx="86">
                  <c:v>292155</c:v>
                </c:pt>
                <c:pt idx="87">
                  <c:v>293370</c:v>
                </c:pt>
                <c:pt idx="88">
                  <c:v>294356</c:v>
                </c:pt>
                <c:pt idx="89">
                  <c:v>295703</c:v>
                </c:pt>
                <c:pt idx="90">
                  <c:v>296964</c:v>
                </c:pt>
                <c:pt idx="91">
                  <c:v>298217</c:v>
                </c:pt>
                <c:pt idx="92">
                  <c:v>300070</c:v>
                </c:pt>
                <c:pt idx="93">
                  <c:v>301041</c:v>
                </c:pt>
                <c:pt idx="94">
                  <c:v>302532</c:v>
                </c:pt>
                <c:pt idx="95">
                  <c:v>303931</c:v>
                </c:pt>
                <c:pt idx="96">
                  <c:v>305092</c:v>
                </c:pt>
                <c:pt idx="97">
                  <c:v>306254</c:v>
                </c:pt>
                <c:pt idx="98">
                  <c:v>307081</c:v>
                </c:pt>
                <c:pt idx="99">
                  <c:v>307876</c:v>
                </c:pt>
                <c:pt idx="100">
                  <c:v>308531</c:v>
                </c:pt>
                <c:pt idx="101">
                  <c:v>309265</c:v>
                </c:pt>
                <c:pt idx="102">
                  <c:v>309810</c:v>
                </c:pt>
                <c:pt idx="103">
                  <c:v>310457</c:v>
                </c:pt>
                <c:pt idx="104">
                  <c:v>310846</c:v>
                </c:pt>
                <c:pt idx="105">
                  <c:v>311423</c:v>
                </c:pt>
                <c:pt idx="106">
                  <c:v>312358</c:v>
                </c:pt>
                <c:pt idx="107">
                  <c:v>312705</c:v>
                </c:pt>
                <c:pt idx="108">
                  <c:v>313096</c:v>
                </c:pt>
                <c:pt idx="109">
                  <c:v>313389</c:v>
                </c:pt>
                <c:pt idx="110">
                  <c:v>313285</c:v>
                </c:pt>
                <c:pt idx="111">
                  <c:v>313354</c:v>
                </c:pt>
                <c:pt idx="112">
                  <c:v>313457</c:v>
                </c:pt>
                <c:pt idx="113">
                  <c:v>313590</c:v>
                </c:pt>
                <c:pt idx="114">
                  <c:v>313684</c:v>
                </c:pt>
                <c:pt idx="115">
                  <c:v>313979</c:v>
                </c:pt>
                <c:pt idx="116">
                  <c:v>314514</c:v>
                </c:pt>
                <c:pt idx="117">
                  <c:v>314887</c:v>
                </c:pt>
                <c:pt idx="118">
                  <c:v>315412</c:v>
                </c:pt>
                <c:pt idx="119">
                  <c:v>315688</c:v>
                </c:pt>
                <c:pt idx="120">
                  <c:v>316019</c:v>
                </c:pt>
                <c:pt idx="121">
                  <c:v>316231</c:v>
                </c:pt>
                <c:pt idx="122">
                  <c:v>316199</c:v>
                </c:pt>
                <c:pt idx="123">
                  <c:v>316333</c:v>
                </c:pt>
                <c:pt idx="124">
                  <c:v>316749</c:v>
                </c:pt>
                <c:pt idx="125">
                  <c:v>317046</c:v>
                </c:pt>
                <c:pt idx="126">
                  <c:v>317245</c:v>
                </c:pt>
                <c:pt idx="127">
                  <c:v>317402</c:v>
                </c:pt>
                <c:pt idx="128">
                  <c:v>317749</c:v>
                </c:pt>
                <c:pt idx="129">
                  <c:v>318566</c:v>
                </c:pt>
                <c:pt idx="130">
                  <c:v>319122</c:v>
                </c:pt>
                <c:pt idx="131">
                  <c:v>319403</c:v>
                </c:pt>
                <c:pt idx="132">
                  <c:v>319985</c:v>
                </c:pt>
                <c:pt idx="133">
                  <c:v>320130</c:v>
                </c:pt>
                <c:pt idx="134">
                  <c:v>320104</c:v>
                </c:pt>
                <c:pt idx="135">
                  <c:v>320224</c:v>
                </c:pt>
                <c:pt idx="136">
                  <c:v>320202</c:v>
                </c:pt>
                <c:pt idx="137">
                  <c:v>320106</c:v>
                </c:pt>
                <c:pt idx="138">
                  <c:v>320257</c:v>
                </c:pt>
                <c:pt idx="139">
                  <c:v>320361</c:v>
                </c:pt>
                <c:pt idx="140">
                  <c:v>320559</c:v>
                </c:pt>
                <c:pt idx="141">
                  <c:v>320890</c:v>
                </c:pt>
                <c:pt idx="142">
                  <c:v>321185</c:v>
                </c:pt>
                <c:pt idx="143">
                  <c:v>321917</c:v>
                </c:pt>
                <c:pt idx="144">
                  <c:v>322212</c:v>
                </c:pt>
                <c:pt idx="145">
                  <c:v>322380</c:v>
                </c:pt>
                <c:pt idx="146">
                  <c:v>322568</c:v>
                </c:pt>
                <c:pt idx="147">
                  <c:v>322898</c:v>
                </c:pt>
                <c:pt idx="148">
                  <c:v>323062</c:v>
                </c:pt>
                <c:pt idx="149">
                  <c:v>323909</c:v>
                </c:pt>
                <c:pt idx="150">
                  <c:v>324569</c:v>
                </c:pt>
                <c:pt idx="151">
                  <c:v>324837</c:v>
                </c:pt>
                <c:pt idx="152">
                  <c:v>325808</c:v>
                </c:pt>
                <c:pt idx="153">
                  <c:v>326240</c:v>
                </c:pt>
                <c:pt idx="154">
                  <c:v>326576</c:v>
                </c:pt>
                <c:pt idx="155">
                  <c:v>327102</c:v>
                </c:pt>
                <c:pt idx="156">
                  <c:v>327415</c:v>
                </c:pt>
                <c:pt idx="157">
                  <c:v>328031</c:v>
                </c:pt>
                <c:pt idx="158">
                  <c:v>328504</c:v>
                </c:pt>
                <c:pt idx="159">
                  <c:v>328551</c:v>
                </c:pt>
                <c:pt idx="160">
                  <c:v>329080</c:v>
                </c:pt>
                <c:pt idx="161">
                  <c:v>330258</c:v>
                </c:pt>
                <c:pt idx="162">
                  <c:v>330533</c:v>
                </c:pt>
                <c:pt idx="163">
                  <c:v>331183</c:v>
                </c:pt>
                <c:pt idx="164">
                  <c:v>331809</c:v>
                </c:pt>
                <c:pt idx="165">
                  <c:v>332465</c:v>
                </c:pt>
                <c:pt idx="166">
                  <c:v>333688</c:v>
                </c:pt>
                <c:pt idx="167">
                  <c:v>334884</c:v>
                </c:pt>
                <c:pt idx="168">
                  <c:v>335560</c:v>
                </c:pt>
                <c:pt idx="169">
                  <c:v>336408</c:v>
                </c:pt>
                <c:pt idx="170">
                  <c:v>336974</c:v>
                </c:pt>
                <c:pt idx="171">
                  <c:v>337662</c:v>
                </c:pt>
                <c:pt idx="172">
                  <c:v>338603</c:v>
                </c:pt>
                <c:pt idx="173">
                  <c:v>339983</c:v>
                </c:pt>
                <c:pt idx="174">
                  <c:v>340899</c:v>
                </c:pt>
                <c:pt idx="175">
                  <c:v>342213</c:v>
                </c:pt>
                <c:pt idx="176">
                  <c:v>343310</c:v>
                </c:pt>
                <c:pt idx="177">
                  <c:v>344465</c:v>
                </c:pt>
                <c:pt idx="178">
                  <c:v>346153</c:v>
                </c:pt>
                <c:pt idx="179">
                  <c:v>347216</c:v>
                </c:pt>
              </c:numCache>
            </c:numRef>
          </c:val>
        </c:ser>
        <c:ser>
          <c:idx val="5"/>
          <c:order val="5"/>
          <c:tx>
            <c:strRef>
              <c:f>'4.2a,b'!$H$2</c:f>
              <c:strCache>
                <c:ptCount val="1"/>
                <c:pt idx="0">
                  <c:v>4000+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'4.2a,b'!$H$3:$H$182</c:f>
              <c:numCache>
                <c:formatCode>General</c:formatCode>
                <c:ptCount val="180"/>
                <c:pt idx="0">
                  <c:v>104358</c:v>
                </c:pt>
                <c:pt idx="1">
                  <c:v>104441</c:v>
                </c:pt>
                <c:pt idx="2">
                  <c:v>104508</c:v>
                </c:pt>
                <c:pt idx="3">
                  <c:v>104654</c:v>
                </c:pt>
                <c:pt idx="4">
                  <c:v>104722</c:v>
                </c:pt>
                <c:pt idx="5">
                  <c:v>104830</c:v>
                </c:pt>
                <c:pt idx="6">
                  <c:v>104803</c:v>
                </c:pt>
                <c:pt idx="7">
                  <c:v>104821</c:v>
                </c:pt>
                <c:pt idx="8">
                  <c:v>104681</c:v>
                </c:pt>
                <c:pt idx="9">
                  <c:v>104612</c:v>
                </c:pt>
                <c:pt idx="10">
                  <c:v>104566</c:v>
                </c:pt>
                <c:pt idx="11">
                  <c:v>104621</c:v>
                </c:pt>
                <c:pt idx="12">
                  <c:v>104733</c:v>
                </c:pt>
                <c:pt idx="13">
                  <c:v>104722</c:v>
                </c:pt>
                <c:pt idx="14">
                  <c:v>104523</c:v>
                </c:pt>
                <c:pt idx="15">
                  <c:v>104610</c:v>
                </c:pt>
                <c:pt idx="16">
                  <c:v>104607</c:v>
                </c:pt>
                <c:pt idx="17">
                  <c:v>104621</c:v>
                </c:pt>
                <c:pt idx="18">
                  <c:v>104653</c:v>
                </c:pt>
                <c:pt idx="19">
                  <c:v>104607</c:v>
                </c:pt>
                <c:pt idx="20">
                  <c:v>104413</c:v>
                </c:pt>
                <c:pt idx="21">
                  <c:v>104363</c:v>
                </c:pt>
                <c:pt idx="22">
                  <c:v>104617</c:v>
                </c:pt>
                <c:pt idx="23">
                  <c:v>104948</c:v>
                </c:pt>
                <c:pt idx="24">
                  <c:v>105225</c:v>
                </c:pt>
                <c:pt idx="25">
                  <c:v>105440</c:v>
                </c:pt>
                <c:pt idx="26">
                  <c:v>105616</c:v>
                </c:pt>
                <c:pt idx="27">
                  <c:v>105764</c:v>
                </c:pt>
                <c:pt idx="28">
                  <c:v>106042</c:v>
                </c:pt>
                <c:pt idx="29">
                  <c:v>106368</c:v>
                </c:pt>
                <c:pt idx="30">
                  <c:v>106600</c:v>
                </c:pt>
                <c:pt idx="31">
                  <c:v>106897</c:v>
                </c:pt>
                <c:pt idx="32">
                  <c:v>107050</c:v>
                </c:pt>
                <c:pt idx="33">
                  <c:v>107301</c:v>
                </c:pt>
                <c:pt idx="34">
                  <c:v>107749</c:v>
                </c:pt>
                <c:pt idx="35">
                  <c:v>108174</c:v>
                </c:pt>
                <c:pt idx="36">
                  <c:v>108542</c:v>
                </c:pt>
                <c:pt idx="37">
                  <c:v>108985</c:v>
                </c:pt>
                <c:pt idx="38">
                  <c:v>109216</c:v>
                </c:pt>
                <c:pt idx="39">
                  <c:v>109579</c:v>
                </c:pt>
                <c:pt idx="40">
                  <c:v>110009</c:v>
                </c:pt>
                <c:pt idx="41">
                  <c:v>110520</c:v>
                </c:pt>
                <c:pt idx="42">
                  <c:v>111049</c:v>
                </c:pt>
                <c:pt idx="43">
                  <c:v>111639</c:v>
                </c:pt>
                <c:pt idx="44">
                  <c:v>112109</c:v>
                </c:pt>
                <c:pt idx="45">
                  <c:v>112617</c:v>
                </c:pt>
                <c:pt idx="46">
                  <c:v>113393</c:v>
                </c:pt>
                <c:pt idx="47">
                  <c:v>113769</c:v>
                </c:pt>
                <c:pt idx="48">
                  <c:v>114178</c:v>
                </c:pt>
                <c:pt idx="49">
                  <c:v>114729</c:v>
                </c:pt>
                <c:pt idx="50">
                  <c:v>115076</c:v>
                </c:pt>
                <c:pt idx="51">
                  <c:v>115669</c:v>
                </c:pt>
                <c:pt idx="52">
                  <c:v>116237</c:v>
                </c:pt>
                <c:pt idx="53">
                  <c:v>116659</c:v>
                </c:pt>
                <c:pt idx="54">
                  <c:v>117173</c:v>
                </c:pt>
                <c:pt idx="55">
                  <c:v>117692</c:v>
                </c:pt>
                <c:pt idx="56">
                  <c:v>118203</c:v>
                </c:pt>
                <c:pt idx="57">
                  <c:v>118687</c:v>
                </c:pt>
                <c:pt idx="58">
                  <c:v>119163</c:v>
                </c:pt>
                <c:pt idx="59">
                  <c:v>119760</c:v>
                </c:pt>
                <c:pt idx="60">
                  <c:v>120248</c:v>
                </c:pt>
                <c:pt idx="61">
                  <c:v>120817</c:v>
                </c:pt>
                <c:pt idx="62">
                  <c:v>121186</c:v>
                </c:pt>
                <c:pt idx="63">
                  <c:v>121680</c:v>
                </c:pt>
                <c:pt idx="64">
                  <c:v>122083</c:v>
                </c:pt>
                <c:pt idx="65">
                  <c:v>122474</c:v>
                </c:pt>
                <c:pt idx="66">
                  <c:v>122899</c:v>
                </c:pt>
                <c:pt idx="67">
                  <c:v>123367</c:v>
                </c:pt>
                <c:pt idx="68">
                  <c:v>123704</c:v>
                </c:pt>
                <c:pt idx="69">
                  <c:v>124017</c:v>
                </c:pt>
                <c:pt idx="70">
                  <c:v>124385</c:v>
                </c:pt>
                <c:pt idx="71">
                  <c:v>124718</c:v>
                </c:pt>
                <c:pt idx="72">
                  <c:v>125173</c:v>
                </c:pt>
                <c:pt idx="73">
                  <c:v>125637</c:v>
                </c:pt>
                <c:pt idx="74">
                  <c:v>125775</c:v>
                </c:pt>
                <c:pt idx="75">
                  <c:v>126200</c:v>
                </c:pt>
                <c:pt idx="76">
                  <c:v>126308</c:v>
                </c:pt>
                <c:pt idx="77">
                  <c:v>126394</c:v>
                </c:pt>
                <c:pt idx="78">
                  <c:v>126575</c:v>
                </c:pt>
                <c:pt idx="79">
                  <c:v>126684</c:v>
                </c:pt>
                <c:pt idx="80">
                  <c:v>126989</c:v>
                </c:pt>
                <c:pt idx="81">
                  <c:v>127302</c:v>
                </c:pt>
                <c:pt idx="82">
                  <c:v>127618</c:v>
                </c:pt>
                <c:pt idx="83">
                  <c:v>128036</c:v>
                </c:pt>
                <c:pt idx="84">
                  <c:v>128411</c:v>
                </c:pt>
                <c:pt idx="85">
                  <c:v>128749</c:v>
                </c:pt>
                <c:pt idx="86">
                  <c:v>129019</c:v>
                </c:pt>
                <c:pt idx="87">
                  <c:v>129471</c:v>
                </c:pt>
                <c:pt idx="88">
                  <c:v>129765</c:v>
                </c:pt>
                <c:pt idx="89">
                  <c:v>130120</c:v>
                </c:pt>
                <c:pt idx="90">
                  <c:v>130478</c:v>
                </c:pt>
                <c:pt idx="91">
                  <c:v>130847</c:v>
                </c:pt>
                <c:pt idx="92">
                  <c:v>131269</c:v>
                </c:pt>
                <c:pt idx="93">
                  <c:v>131511</c:v>
                </c:pt>
                <c:pt idx="94">
                  <c:v>132108</c:v>
                </c:pt>
                <c:pt idx="95">
                  <c:v>132654</c:v>
                </c:pt>
                <c:pt idx="96">
                  <c:v>133140</c:v>
                </c:pt>
                <c:pt idx="97">
                  <c:v>133636</c:v>
                </c:pt>
                <c:pt idx="98">
                  <c:v>133964</c:v>
                </c:pt>
                <c:pt idx="99">
                  <c:v>134237</c:v>
                </c:pt>
                <c:pt idx="100">
                  <c:v>134458</c:v>
                </c:pt>
                <c:pt idx="101">
                  <c:v>134682</c:v>
                </c:pt>
                <c:pt idx="102">
                  <c:v>134893</c:v>
                </c:pt>
                <c:pt idx="103">
                  <c:v>135086</c:v>
                </c:pt>
                <c:pt idx="104">
                  <c:v>135270</c:v>
                </c:pt>
                <c:pt idx="105">
                  <c:v>135419</c:v>
                </c:pt>
                <c:pt idx="106">
                  <c:v>135689</c:v>
                </c:pt>
                <c:pt idx="107">
                  <c:v>135929</c:v>
                </c:pt>
                <c:pt idx="108">
                  <c:v>136038</c:v>
                </c:pt>
                <c:pt idx="109">
                  <c:v>136176</c:v>
                </c:pt>
                <c:pt idx="110">
                  <c:v>136181</c:v>
                </c:pt>
                <c:pt idx="111">
                  <c:v>136157</c:v>
                </c:pt>
                <c:pt idx="112">
                  <c:v>136202</c:v>
                </c:pt>
                <c:pt idx="113">
                  <c:v>136181</c:v>
                </c:pt>
                <c:pt idx="114">
                  <c:v>136124</c:v>
                </c:pt>
                <c:pt idx="115">
                  <c:v>136172</c:v>
                </c:pt>
                <c:pt idx="116">
                  <c:v>136193</c:v>
                </c:pt>
                <c:pt idx="117">
                  <c:v>136222</c:v>
                </c:pt>
                <c:pt idx="118">
                  <c:v>136301</c:v>
                </c:pt>
                <c:pt idx="119">
                  <c:v>136405</c:v>
                </c:pt>
                <c:pt idx="120">
                  <c:v>136547</c:v>
                </c:pt>
                <c:pt idx="121">
                  <c:v>136682</c:v>
                </c:pt>
                <c:pt idx="122">
                  <c:v>136765</c:v>
                </c:pt>
                <c:pt idx="123">
                  <c:v>136844</c:v>
                </c:pt>
                <c:pt idx="124">
                  <c:v>136981</c:v>
                </c:pt>
                <c:pt idx="125">
                  <c:v>137171</c:v>
                </c:pt>
                <c:pt idx="126">
                  <c:v>137289</c:v>
                </c:pt>
                <c:pt idx="127">
                  <c:v>137411</c:v>
                </c:pt>
                <c:pt idx="128">
                  <c:v>137524</c:v>
                </c:pt>
                <c:pt idx="129">
                  <c:v>137628</c:v>
                </c:pt>
                <c:pt idx="130">
                  <c:v>137786</c:v>
                </c:pt>
                <c:pt idx="131">
                  <c:v>137954</c:v>
                </c:pt>
                <c:pt idx="132">
                  <c:v>138195</c:v>
                </c:pt>
                <c:pt idx="133">
                  <c:v>138329</c:v>
                </c:pt>
                <c:pt idx="134">
                  <c:v>138463</c:v>
                </c:pt>
                <c:pt idx="135">
                  <c:v>138610</c:v>
                </c:pt>
                <c:pt idx="136">
                  <c:v>138704</c:v>
                </c:pt>
                <c:pt idx="137">
                  <c:v>138758</c:v>
                </c:pt>
                <c:pt idx="138">
                  <c:v>138853</c:v>
                </c:pt>
                <c:pt idx="139">
                  <c:v>138951</c:v>
                </c:pt>
                <c:pt idx="140">
                  <c:v>139088</c:v>
                </c:pt>
                <c:pt idx="141">
                  <c:v>139205</c:v>
                </c:pt>
                <c:pt idx="142">
                  <c:v>139349</c:v>
                </c:pt>
                <c:pt idx="143">
                  <c:v>139566</c:v>
                </c:pt>
                <c:pt idx="144">
                  <c:v>139694</c:v>
                </c:pt>
                <c:pt idx="145">
                  <c:v>139786</c:v>
                </c:pt>
                <c:pt idx="146">
                  <c:v>139905</c:v>
                </c:pt>
                <c:pt idx="147">
                  <c:v>140032</c:v>
                </c:pt>
                <c:pt idx="148">
                  <c:v>140125</c:v>
                </c:pt>
                <c:pt idx="149">
                  <c:v>140170</c:v>
                </c:pt>
                <c:pt idx="150">
                  <c:v>140276</c:v>
                </c:pt>
                <c:pt idx="151">
                  <c:v>140334</c:v>
                </c:pt>
                <c:pt idx="152">
                  <c:v>140491</c:v>
                </c:pt>
                <c:pt idx="153">
                  <c:v>140544</c:v>
                </c:pt>
                <c:pt idx="154">
                  <c:v>140686</c:v>
                </c:pt>
                <c:pt idx="155">
                  <c:v>140908</c:v>
                </c:pt>
                <c:pt idx="156">
                  <c:v>141043</c:v>
                </c:pt>
                <c:pt idx="157">
                  <c:v>141263</c:v>
                </c:pt>
                <c:pt idx="158">
                  <c:v>141447</c:v>
                </c:pt>
                <c:pt idx="159">
                  <c:v>141544</c:v>
                </c:pt>
                <c:pt idx="160">
                  <c:v>141656</c:v>
                </c:pt>
                <c:pt idx="161">
                  <c:v>141929</c:v>
                </c:pt>
                <c:pt idx="162">
                  <c:v>142036</c:v>
                </c:pt>
                <c:pt idx="163">
                  <c:v>142206</c:v>
                </c:pt>
                <c:pt idx="164">
                  <c:v>142435</c:v>
                </c:pt>
                <c:pt idx="165">
                  <c:v>142618</c:v>
                </c:pt>
                <c:pt idx="166">
                  <c:v>142959</c:v>
                </c:pt>
                <c:pt idx="167">
                  <c:v>143248</c:v>
                </c:pt>
                <c:pt idx="168">
                  <c:v>143496</c:v>
                </c:pt>
                <c:pt idx="169">
                  <c:v>143815</c:v>
                </c:pt>
                <c:pt idx="170">
                  <c:v>144025</c:v>
                </c:pt>
                <c:pt idx="171">
                  <c:v>144241</c:v>
                </c:pt>
                <c:pt idx="172">
                  <c:v>144493</c:v>
                </c:pt>
                <c:pt idx="173">
                  <c:v>144799</c:v>
                </c:pt>
                <c:pt idx="174">
                  <c:v>144991</c:v>
                </c:pt>
                <c:pt idx="175">
                  <c:v>145327</c:v>
                </c:pt>
                <c:pt idx="176">
                  <c:v>145621</c:v>
                </c:pt>
                <c:pt idx="177">
                  <c:v>145904</c:v>
                </c:pt>
                <c:pt idx="178">
                  <c:v>146206</c:v>
                </c:pt>
                <c:pt idx="179">
                  <c:v>146468</c:v>
                </c:pt>
              </c:numCache>
            </c:numRef>
          </c:val>
        </c:ser>
        <c:axId val="114968448"/>
        <c:axId val="114969984"/>
      </c:areaChart>
      <c:catAx>
        <c:axId val="114968448"/>
        <c:scaling>
          <c:orientation val="minMax"/>
        </c:scaling>
        <c:axPos val="b"/>
        <c:numFmt formatCode="General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69984"/>
        <c:crosses val="autoZero"/>
        <c:auto val="1"/>
        <c:lblAlgn val="ctr"/>
        <c:lblOffset val="100"/>
        <c:tickLblSkip val="24"/>
        <c:tickMarkSkip val="12"/>
      </c:catAx>
      <c:valAx>
        <c:axId val="114969984"/>
        <c:scaling>
          <c:orientation val="minMax"/>
          <c:max val="3500000"/>
          <c:min val="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1.4870820192568769E-3"/>
              <c:y val="0.365509023761410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68448"/>
        <c:crosses val="autoZero"/>
        <c:crossBetween val="midCat"/>
        <c:majorUnit val="50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966749514400891"/>
          <c:y val="0.866999279957262"/>
          <c:w val="0.76627721269589355"/>
          <c:h val="0.1018999837409704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4.2b : Light fleet engine size trend, relative to Jan 2000</a:t>
            </a:r>
          </a:p>
        </c:rich>
      </c:tx>
      <c:layout>
        <c:manualLayout>
          <c:xMode val="edge"/>
          <c:yMode val="edge"/>
          <c:x val="0.12146006948070485"/>
          <c:y val="2.0579285996330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23568462259798"/>
          <c:y val="0.12406962923293779"/>
          <c:w val="0.80597790115555035"/>
          <c:h val="0.66868055555556016"/>
        </c:manualLayout>
      </c:layout>
      <c:lineChart>
        <c:grouping val="standard"/>
        <c:ser>
          <c:idx val="1"/>
          <c:order val="0"/>
          <c:tx>
            <c:strRef>
              <c:f>'4.2a,b'!$J$2</c:f>
              <c:strCache>
                <c:ptCount val="1"/>
                <c:pt idx="0">
                  <c:v>&lt; 1350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'4.2a,b'!$A$3:$A$182</c:f>
              <c:numCache>
                <c:formatCode>General</c:formatCode>
                <c:ptCount val="180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  <c:pt idx="96">
                  <c:v>2008</c:v>
                </c:pt>
                <c:pt idx="108">
                  <c:v>2009</c:v>
                </c:pt>
                <c:pt idx="120">
                  <c:v>2010</c:v>
                </c:pt>
                <c:pt idx="132">
                  <c:v>2011</c:v>
                </c:pt>
                <c:pt idx="144">
                  <c:v>2012</c:v>
                </c:pt>
                <c:pt idx="156">
                  <c:v>2013</c:v>
                </c:pt>
                <c:pt idx="168">
                  <c:v>2014</c:v>
                </c:pt>
              </c:numCache>
            </c:numRef>
          </c:cat>
          <c:val>
            <c:numRef>
              <c:f>'4.2a,b'!$J$3:$J$182</c:f>
              <c:numCache>
                <c:formatCode>0.000</c:formatCode>
                <c:ptCount val="180"/>
                <c:pt idx="0">
                  <c:v>1</c:v>
                </c:pt>
                <c:pt idx="1">
                  <c:v>0.99470980805826636</c:v>
                </c:pt>
                <c:pt idx="2">
                  <c:v>0.98788503638994762</c:v>
                </c:pt>
                <c:pt idx="3">
                  <c:v>0.98235895913618265</c:v>
                </c:pt>
                <c:pt idx="4">
                  <c:v>0.97624449380072198</c:v>
                </c:pt>
                <c:pt idx="5">
                  <c:v>0.9706866117857843</c:v>
                </c:pt>
                <c:pt idx="6">
                  <c:v>0.96230075642323654</c:v>
                </c:pt>
                <c:pt idx="7">
                  <c:v>0.95659710258625719</c:v>
                </c:pt>
                <c:pt idx="8">
                  <c:v>0.94832786468134278</c:v>
                </c:pt>
                <c:pt idx="9">
                  <c:v>0.94335041955780785</c:v>
                </c:pt>
                <c:pt idx="10">
                  <c:v>0.93749569310525782</c:v>
                </c:pt>
                <c:pt idx="11">
                  <c:v>0.93260041028141916</c:v>
                </c:pt>
                <c:pt idx="12">
                  <c:v>0.92768392428346524</c:v>
                </c:pt>
                <c:pt idx="13">
                  <c:v>0.92170462918298868</c:v>
                </c:pt>
                <c:pt idx="14">
                  <c:v>0.91489575989525629</c:v>
                </c:pt>
                <c:pt idx="15">
                  <c:v>0.90946509692500965</c:v>
                </c:pt>
                <c:pt idx="16">
                  <c:v>0.90419610815739115</c:v>
                </c:pt>
                <c:pt idx="17">
                  <c:v>0.89755156346905129</c:v>
                </c:pt>
                <c:pt idx="18">
                  <c:v>0.89205994137322353</c:v>
                </c:pt>
                <c:pt idx="19">
                  <c:v>0.88648085618417072</c:v>
                </c:pt>
                <c:pt idx="20">
                  <c:v>0.87933008571383131</c:v>
                </c:pt>
                <c:pt idx="21">
                  <c:v>0.87500463819433771</c:v>
                </c:pt>
                <c:pt idx="22">
                  <c:v>0.87004839624491781</c:v>
                </c:pt>
                <c:pt idx="23">
                  <c:v>0.86599063879862814</c:v>
                </c:pt>
                <c:pt idx="24">
                  <c:v>0.86182951587852696</c:v>
                </c:pt>
                <c:pt idx="25">
                  <c:v>0.85660558385590324</c:v>
                </c:pt>
                <c:pt idx="26">
                  <c:v>0.85172620341265093</c:v>
                </c:pt>
                <c:pt idx="27">
                  <c:v>0.84743521105109432</c:v>
                </c:pt>
                <c:pt idx="28">
                  <c:v>0.84268039925576854</c:v>
                </c:pt>
                <c:pt idx="29">
                  <c:v>0.83877901521857823</c:v>
                </c:pt>
                <c:pt idx="30">
                  <c:v>0.83520893077693725</c:v>
                </c:pt>
                <c:pt idx="31">
                  <c:v>0.83128104277210302</c:v>
                </c:pt>
                <c:pt idx="32">
                  <c:v>0.82616312662005498</c:v>
                </c:pt>
                <c:pt idx="33">
                  <c:v>0.8238201758803293</c:v>
                </c:pt>
                <c:pt idx="34">
                  <c:v>0.82065825254040525</c:v>
                </c:pt>
                <c:pt idx="35">
                  <c:v>0.81779847443162246</c:v>
                </c:pt>
                <c:pt idx="36">
                  <c:v>0.81478762370726898</c:v>
                </c:pt>
                <c:pt idx="37">
                  <c:v>0.8119569999628945</c:v>
                </c:pt>
                <c:pt idx="38">
                  <c:v>0.80861750003975597</c:v>
                </c:pt>
                <c:pt idx="39">
                  <c:v>0.80635936199649083</c:v>
                </c:pt>
                <c:pt idx="40">
                  <c:v>0.80285818787072427</c:v>
                </c:pt>
                <c:pt idx="41">
                  <c:v>0.80009382404545959</c:v>
                </c:pt>
                <c:pt idx="42">
                  <c:v>0.79795760425335671</c:v>
                </c:pt>
                <c:pt idx="43">
                  <c:v>0.79441932457288855</c:v>
                </c:pt>
                <c:pt idx="44">
                  <c:v>0.79141642503882836</c:v>
                </c:pt>
                <c:pt idx="45">
                  <c:v>0.788962157634998</c:v>
                </c:pt>
                <c:pt idx="46">
                  <c:v>0.7862720049191364</c:v>
                </c:pt>
                <c:pt idx="47">
                  <c:v>0.7842152970299654</c:v>
                </c:pt>
                <c:pt idx="48">
                  <c:v>0.78160995701056446</c:v>
                </c:pt>
                <c:pt idx="49">
                  <c:v>0.77952409475698514</c:v>
                </c:pt>
                <c:pt idx="50">
                  <c:v>0.77673057656731215</c:v>
                </c:pt>
                <c:pt idx="51">
                  <c:v>0.77428691075053935</c:v>
                </c:pt>
                <c:pt idx="52">
                  <c:v>0.77195986239140002</c:v>
                </c:pt>
                <c:pt idx="53">
                  <c:v>0.76991375608928658</c:v>
                </c:pt>
                <c:pt idx="54">
                  <c:v>0.76714144107372872</c:v>
                </c:pt>
                <c:pt idx="55">
                  <c:v>0.76468452327313396</c:v>
                </c:pt>
                <c:pt idx="56">
                  <c:v>0.76199172016050798</c:v>
                </c:pt>
                <c:pt idx="57">
                  <c:v>0.76001452417426885</c:v>
                </c:pt>
                <c:pt idx="58">
                  <c:v>0.75796841787215541</c:v>
                </c:pt>
                <c:pt idx="59">
                  <c:v>0.75537898023334094</c:v>
                </c:pt>
                <c:pt idx="60">
                  <c:v>0.75366152313001256</c:v>
                </c:pt>
                <c:pt idx="61">
                  <c:v>0.75171878230171052</c:v>
                </c:pt>
                <c:pt idx="62">
                  <c:v>0.7493572787846341</c:v>
                </c:pt>
                <c:pt idx="63">
                  <c:v>0.7474701962883844</c:v>
                </c:pt>
                <c:pt idx="64">
                  <c:v>0.74485955547545468</c:v>
                </c:pt>
                <c:pt idx="65">
                  <c:v>0.74296187139214742</c:v>
                </c:pt>
                <c:pt idx="66">
                  <c:v>0.74137693412703887</c:v>
                </c:pt>
                <c:pt idx="67">
                  <c:v>0.73946069726638075</c:v>
                </c:pt>
                <c:pt idx="68">
                  <c:v>0.73828392110298913</c:v>
                </c:pt>
                <c:pt idx="69">
                  <c:v>0.73754446040572275</c:v>
                </c:pt>
                <c:pt idx="70">
                  <c:v>0.73600723028237325</c:v>
                </c:pt>
                <c:pt idx="71">
                  <c:v>0.73418905810199786</c:v>
                </c:pt>
                <c:pt idx="72">
                  <c:v>0.73278169742010379</c:v>
                </c:pt>
                <c:pt idx="73">
                  <c:v>0.73127097126439833</c:v>
                </c:pt>
                <c:pt idx="74">
                  <c:v>0.72964627804782378</c:v>
                </c:pt>
                <c:pt idx="75">
                  <c:v>0.72950580701931078</c:v>
                </c:pt>
                <c:pt idx="76">
                  <c:v>0.72824156776269411</c:v>
                </c:pt>
                <c:pt idx="77">
                  <c:v>0.72696937731578415</c:v>
                </c:pt>
                <c:pt idx="78">
                  <c:v>0.72602053527413057</c:v>
                </c:pt>
                <c:pt idx="79">
                  <c:v>0.72500013251983819</c:v>
                </c:pt>
                <c:pt idx="80">
                  <c:v>0.72356096707677142</c:v>
                </c:pt>
                <c:pt idx="81">
                  <c:v>0.72251406035483512</c:v>
                </c:pt>
                <c:pt idx="82">
                  <c:v>0.72150425918760042</c:v>
                </c:pt>
                <c:pt idx="83">
                  <c:v>0.72080720483856431</c:v>
                </c:pt>
                <c:pt idx="84">
                  <c:v>0.72015255683775858</c:v>
                </c:pt>
                <c:pt idx="85">
                  <c:v>0.71951911201106811</c:v>
                </c:pt>
                <c:pt idx="86">
                  <c:v>0.7187186921882206</c:v>
                </c:pt>
                <c:pt idx="87">
                  <c:v>0.71851991243089086</c:v>
                </c:pt>
                <c:pt idx="88">
                  <c:v>0.71794477633301701</c:v>
                </c:pt>
                <c:pt idx="89">
                  <c:v>0.71677860175668295</c:v>
                </c:pt>
                <c:pt idx="90">
                  <c:v>0.71632008311644257</c:v>
                </c:pt>
                <c:pt idx="91">
                  <c:v>0.7158562636826733</c:v>
                </c:pt>
                <c:pt idx="92">
                  <c:v>0.71552496408712385</c:v>
                </c:pt>
                <c:pt idx="93">
                  <c:v>0.7148782672766113</c:v>
                </c:pt>
                <c:pt idx="94">
                  <c:v>0.71423157046609875</c:v>
                </c:pt>
                <c:pt idx="95">
                  <c:v>0.71391617325113566</c:v>
                </c:pt>
                <c:pt idx="96">
                  <c:v>0.71350536175265433</c:v>
                </c:pt>
                <c:pt idx="97">
                  <c:v>0.71273939708774403</c:v>
                </c:pt>
                <c:pt idx="98">
                  <c:v>0.71205029392900121</c:v>
                </c:pt>
                <c:pt idx="99">
                  <c:v>0.71141154830878184</c:v>
                </c:pt>
                <c:pt idx="100">
                  <c:v>0.71009430111687721</c:v>
                </c:pt>
                <c:pt idx="101">
                  <c:v>0.70948470986106615</c:v>
                </c:pt>
                <c:pt idx="102">
                  <c:v>0.70925942613609261</c:v>
                </c:pt>
                <c:pt idx="103">
                  <c:v>0.70822312100121387</c:v>
                </c:pt>
                <c:pt idx="104">
                  <c:v>0.70733523808514132</c:v>
                </c:pt>
                <c:pt idx="105">
                  <c:v>0.70670179325845084</c:v>
                </c:pt>
                <c:pt idx="106">
                  <c:v>0.70601003970294351</c:v>
                </c:pt>
                <c:pt idx="107">
                  <c:v>0.70507975043864068</c:v>
                </c:pt>
                <c:pt idx="108">
                  <c:v>0.70356107309264193</c:v>
                </c:pt>
                <c:pt idx="109">
                  <c:v>0.70219876915574264</c:v>
                </c:pt>
                <c:pt idx="110">
                  <c:v>0.70066949022268632</c:v>
                </c:pt>
                <c:pt idx="111">
                  <c:v>0.69972329857779714</c:v>
                </c:pt>
                <c:pt idx="112">
                  <c:v>0.69915876406698085</c:v>
                </c:pt>
                <c:pt idx="113">
                  <c:v>0.69877710693290784</c:v>
                </c:pt>
                <c:pt idx="114">
                  <c:v>0.69864723749145252</c:v>
                </c:pt>
                <c:pt idx="115">
                  <c:v>0.6983715962279553</c:v>
                </c:pt>
                <c:pt idx="116">
                  <c:v>0.69821787321562034</c:v>
                </c:pt>
                <c:pt idx="117">
                  <c:v>0.69827618194443708</c:v>
                </c:pt>
                <c:pt idx="118">
                  <c:v>0.69858627836587139</c:v>
                </c:pt>
                <c:pt idx="119">
                  <c:v>0.69926743033432104</c:v>
                </c:pt>
                <c:pt idx="120">
                  <c:v>0.69976040413249863</c:v>
                </c:pt>
                <c:pt idx="121">
                  <c:v>0.70012615888598528</c:v>
                </c:pt>
                <c:pt idx="122">
                  <c:v>0.70048131205241426</c:v>
                </c:pt>
                <c:pt idx="123">
                  <c:v>0.70074105093532502</c:v>
                </c:pt>
                <c:pt idx="124">
                  <c:v>0.70083116442531446</c:v>
                </c:pt>
                <c:pt idx="125">
                  <c:v>0.70093452989912586</c:v>
                </c:pt>
                <c:pt idx="126">
                  <c:v>0.70064563665180679</c:v>
                </c:pt>
                <c:pt idx="127">
                  <c:v>0.70070659577738792</c:v>
                </c:pt>
                <c:pt idx="128">
                  <c:v>0.70078610768031979</c:v>
                </c:pt>
                <c:pt idx="129">
                  <c:v>0.70108295211793203</c:v>
                </c:pt>
                <c:pt idx="130">
                  <c:v>0.70163688504169075</c:v>
                </c:pt>
                <c:pt idx="131">
                  <c:v>0.70220937074280021</c:v>
                </c:pt>
                <c:pt idx="132">
                  <c:v>0.70313170881680986</c:v>
                </c:pt>
                <c:pt idx="133">
                  <c:v>0.70356637388617072</c:v>
                </c:pt>
                <c:pt idx="134">
                  <c:v>0.70373069848556324</c:v>
                </c:pt>
                <c:pt idx="135">
                  <c:v>0.70436944410578262</c:v>
                </c:pt>
                <c:pt idx="136">
                  <c:v>0.7044463056119501</c:v>
                </c:pt>
                <c:pt idx="137">
                  <c:v>0.70439594807342654</c:v>
                </c:pt>
                <c:pt idx="138">
                  <c:v>0.70477760520749955</c:v>
                </c:pt>
                <c:pt idx="139">
                  <c:v>0.70510360400952021</c:v>
                </c:pt>
                <c:pt idx="140">
                  <c:v>0.70579800796179193</c:v>
                </c:pt>
                <c:pt idx="141">
                  <c:v>0.70684226428696373</c:v>
                </c:pt>
                <c:pt idx="142">
                  <c:v>0.70732463649808375</c:v>
                </c:pt>
                <c:pt idx="143">
                  <c:v>0.70855177019999893</c:v>
                </c:pt>
                <c:pt idx="144">
                  <c:v>0.70946615708371541</c:v>
                </c:pt>
                <c:pt idx="145">
                  <c:v>0.70995117969159982</c:v>
                </c:pt>
                <c:pt idx="146">
                  <c:v>0.7106906403888662</c:v>
                </c:pt>
                <c:pt idx="147">
                  <c:v>0.71202909075488596</c:v>
                </c:pt>
                <c:pt idx="148">
                  <c:v>0.71335428913708387</c:v>
                </c:pt>
                <c:pt idx="149">
                  <c:v>0.71474309704162708</c:v>
                </c:pt>
                <c:pt idx="150">
                  <c:v>0.71581385733444292</c:v>
                </c:pt>
                <c:pt idx="151">
                  <c:v>0.71664608191846324</c:v>
                </c:pt>
                <c:pt idx="152">
                  <c:v>0.71844305092472338</c:v>
                </c:pt>
                <c:pt idx="153">
                  <c:v>0.71932298265050276</c:v>
                </c:pt>
                <c:pt idx="154">
                  <c:v>0.72077009928386282</c:v>
                </c:pt>
                <c:pt idx="155">
                  <c:v>0.7224159956745525</c:v>
                </c:pt>
                <c:pt idx="156">
                  <c:v>0.72389226667232087</c:v>
                </c:pt>
                <c:pt idx="157">
                  <c:v>0.72662217533964835</c:v>
                </c:pt>
                <c:pt idx="158">
                  <c:v>0.72890946774732179</c:v>
                </c:pt>
                <c:pt idx="159">
                  <c:v>0.73025321890687034</c:v>
                </c:pt>
                <c:pt idx="160">
                  <c:v>0.73224366687693143</c:v>
                </c:pt>
                <c:pt idx="161">
                  <c:v>0.73556726441948361</c:v>
                </c:pt>
                <c:pt idx="162">
                  <c:v>0.73817260443888455</c:v>
                </c:pt>
                <c:pt idx="163">
                  <c:v>0.74108008968942651</c:v>
                </c:pt>
                <c:pt idx="164">
                  <c:v>0.74414394834906783</c:v>
                </c:pt>
                <c:pt idx="165">
                  <c:v>0.74630402171205035</c:v>
                </c:pt>
                <c:pt idx="166">
                  <c:v>0.7502637144780574</c:v>
                </c:pt>
                <c:pt idx="167">
                  <c:v>0.75347069456297611</c:v>
                </c:pt>
                <c:pt idx="168">
                  <c:v>0.75621915600765433</c:v>
                </c:pt>
                <c:pt idx="169">
                  <c:v>0.7599641666357454</c:v>
                </c:pt>
                <c:pt idx="170">
                  <c:v>0.76274178244483204</c:v>
                </c:pt>
                <c:pt idx="171">
                  <c:v>0.76535242325776165</c:v>
                </c:pt>
                <c:pt idx="172">
                  <c:v>0.76828111168241886</c:v>
                </c:pt>
                <c:pt idx="173">
                  <c:v>0.77149074216410196</c:v>
                </c:pt>
                <c:pt idx="174">
                  <c:v>0.77512443612808835</c:v>
                </c:pt>
                <c:pt idx="175">
                  <c:v>0.77849839120916398</c:v>
                </c:pt>
                <c:pt idx="176">
                  <c:v>0.78164176177173728</c:v>
                </c:pt>
                <c:pt idx="177">
                  <c:v>0.7854371299383518</c:v>
                </c:pt>
                <c:pt idx="178">
                  <c:v>0.79038277030071402</c:v>
                </c:pt>
                <c:pt idx="179">
                  <c:v>0.7936692622885646</c:v>
                </c:pt>
              </c:numCache>
            </c:numRef>
          </c:val>
        </c:ser>
        <c:ser>
          <c:idx val="2"/>
          <c:order val="1"/>
          <c:tx>
            <c:strRef>
              <c:f>'4.2a,b'!$K$2</c:f>
              <c:strCache>
                <c:ptCount val="1"/>
                <c:pt idx="0">
                  <c:v>1350-1599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'4.2a,b'!$K$3:$K$182</c:f>
              <c:numCache>
                <c:formatCode>0.000</c:formatCode>
                <c:ptCount val="180"/>
                <c:pt idx="0">
                  <c:v>1</c:v>
                </c:pt>
                <c:pt idx="1">
                  <c:v>1.003173553056274</c:v>
                </c:pt>
                <c:pt idx="2">
                  <c:v>1.0056213788817385</c:v>
                </c:pt>
                <c:pt idx="3">
                  <c:v>1.0093261963473066</c:v>
                </c:pt>
                <c:pt idx="4">
                  <c:v>1.011497363725667</c:v>
                </c:pt>
                <c:pt idx="5">
                  <c:v>1.0147671458070207</c:v>
                </c:pt>
                <c:pt idx="6">
                  <c:v>1.0164772157735411</c:v>
                </c:pt>
                <c:pt idx="7">
                  <c:v>1.0187245644634229</c:v>
                </c:pt>
                <c:pt idx="8">
                  <c:v>1.0208035123594155</c:v>
                </c:pt>
                <c:pt idx="9">
                  <c:v>1.0240452276417875</c:v>
                </c:pt>
                <c:pt idx="10">
                  <c:v>1.0266053206631784</c:v>
                </c:pt>
                <c:pt idx="11">
                  <c:v>1.0286682303883241</c:v>
                </c:pt>
                <c:pt idx="12">
                  <c:v>1.0306609731160161</c:v>
                </c:pt>
                <c:pt idx="13">
                  <c:v>1.0330486558008058</c:v>
                </c:pt>
                <c:pt idx="14">
                  <c:v>1.0341392514183758</c:v>
                </c:pt>
                <c:pt idx="15">
                  <c:v>1.0363485094524969</c:v>
                </c:pt>
                <c:pt idx="16">
                  <c:v>1.0385677913433973</c:v>
                </c:pt>
                <c:pt idx="17">
                  <c:v>1.0403139471943226</c:v>
                </c:pt>
                <c:pt idx="18">
                  <c:v>1.0426715583087749</c:v>
                </c:pt>
                <c:pt idx="19">
                  <c:v>1.0452496942723681</c:v>
                </c:pt>
                <c:pt idx="20">
                  <c:v>1.0479421022032438</c:v>
                </c:pt>
                <c:pt idx="21">
                  <c:v>1.0503097371744752</c:v>
                </c:pt>
                <c:pt idx="22">
                  <c:v>1.0531164170726328</c:v>
                </c:pt>
                <c:pt idx="23">
                  <c:v>1.0556043383252141</c:v>
                </c:pt>
                <c:pt idx="24">
                  <c:v>1.0576030953669735</c:v>
                </c:pt>
                <c:pt idx="25">
                  <c:v>1.0606703955413885</c:v>
                </c:pt>
                <c:pt idx="26">
                  <c:v>1.0629718730578777</c:v>
                </c:pt>
                <c:pt idx="27">
                  <c:v>1.0642469076401837</c:v>
                </c:pt>
                <c:pt idx="28">
                  <c:v>1.0654076702552073</c:v>
                </c:pt>
                <c:pt idx="29">
                  <c:v>1.0673783604979852</c:v>
                </c:pt>
                <c:pt idx="30">
                  <c:v>1.0690924400072173</c:v>
                </c:pt>
                <c:pt idx="31">
                  <c:v>1.0709648964535594</c:v>
                </c:pt>
                <c:pt idx="32">
                  <c:v>1.0724544415709389</c:v>
                </c:pt>
                <c:pt idx="33">
                  <c:v>1.0739239389747599</c:v>
                </c:pt>
                <c:pt idx="34">
                  <c:v>1.0760570156973597</c:v>
                </c:pt>
                <c:pt idx="35">
                  <c:v>1.0779775866562418</c:v>
                </c:pt>
                <c:pt idx="36">
                  <c:v>1.0795673703414126</c:v>
                </c:pt>
                <c:pt idx="37">
                  <c:v>1.0819730959684049</c:v>
                </c:pt>
                <c:pt idx="38">
                  <c:v>1.0829935245885207</c:v>
                </c:pt>
                <c:pt idx="39">
                  <c:v>1.0847657424670716</c:v>
                </c:pt>
                <c:pt idx="40">
                  <c:v>1.0863555261522424</c:v>
                </c:pt>
                <c:pt idx="41">
                  <c:v>1.0879192478097872</c:v>
                </c:pt>
                <c:pt idx="42">
                  <c:v>1.0900803913313686</c:v>
                </c:pt>
                <c:pt idx="43">
                  <c:v>1.0912371444036808</c:v>
                </c:pt>
                <c:pt idx="44">
                  <c:v>1.0927667849481766</c:v>
                </c:pt>
                <c:pt idx="45">
                  <c:v>1.0944648262865619</c:v>
                </c:pt>
                <c:pt idx="46">
                  <c:v>1.0968585232854193</c:v>
                </c:pt>
                <c:pt idx="47">
                  <c:v>1.0980032477295965</c:v>
                </c:pt>
                <c:pt idx="48">
                  <c:v>1.0994947976183316</c:v>
                </c:pt>
                <c:pt idx="49">
                  <c:v>1.1011226719592631</c:v>
                </c:pt>
                <c:pt idx="50">
                  <c:v>1.1019285900443054</c:v>
                </c:pt>
                <c:pt idx="51">
                  <c:v>1.1030352238327219</c:v>
                </c:pt>
                <c:pt idx="52">
                  <c:v>1.1043022393296045</c:v>
                </c:pt>
                <c:pt idx="53">
                  <c:v>1.1054890639722539</c:v>
                </c:pt>
                <c:pt idx="54">
                  <c:v>1.1063230488562779</c:v>
                </c:pt>
                <c:pt idx="55">
                  <c:v>1.1069264850343818</c:v>
                </c:pt>
                <c:pt idx="56">
                  <c:v>1.1076221406948537</c:v>
                </c:pt>
                <c:pt idx="57">
                  <c:v>1.1086205168300556</c:v>
                </c:pt>
                <c:pt idx="58">
                  <c:v>1.1089372707042762</c:v>
                </c:pt>
                <c:pt idx="59">
                  <c:v>1.1097471983320302</c:v>
                </c:pt>
                <c:pt idx="60">
                  <c:v>1.110527054389447</c:v>
                </c:pt>
                <c:pt idx="61">
                  <c:v>1.1119344038812373</c:v>
                </c:pt>
                <c:pt idx="62">
                  <c:v>1.111892303682765</c:v>
                </c:pt>
                <c:pt idx="63">
                  <c:v>1.1125157875744272</c:v>
                </c:pt>
                <c:pt idx="64">
                  <c:v>1.1128245223632245</c:v>
                </c:pt>
                <c:pt idx="65">
                  <c:v>1.1131753573504941</c:v>
                </c:pt>
                <c:pt idx="66">
                  <c:v>1.1145706782141496</c:v>
                </c:pt>
                <c:pt idx="67">
                  <c:v>1.1154768348669835</c:v>
                </c:pt>
                <c:pt idx="68">
                  <c:v>1.1166375974820071</c:v>
                </c:pt>
                <c:pt idx="69">
                  <c:v>1.1181070948858283</c:v>
                </c:pt>
                <c:pt idx="70">
                  <c:v>1.1194382630660973</c:v>
                </c:pt>
                <c:pt idx="71">
                  <c:v>1.1201780236963974</c:v>
                </c:pt>
                <c:pt idx="72">
                  <c:v>1.1208636555000902</c:v>
                </c:pt>
                <c:pt idx="73">
                  <c:v>1.1215933922736112</c:v>
                </c:pt>
                <c:pt idx="74">
                  <c:v>1.1212104809446484</c:v>
                </c:pt>
                <c:pt idx="75">
                  <c:v>1.1218560173212244</c:v>
                </c:pt>
                <c:pt idx="76">
                  <c:v>1.1219863274593533</c:v>
                </c:pt>
                <c:pt idx="77">
                  <c:v>1.1222690002205249</c:v>
                </c:pt>
                <c:pt idx="78">
                  <c:v>1.122254966821034</c:v>
                </c:pt>
                <c:pt idx="79">
                  <c:v>1.1219983560874882</c:v>
                </c:pt>
                <c:pt idx="80">
                  <c:v>1.1212646097712555</c:v>
                </c:pt>
                <c:pt idx="81">
                  <c:v>1.1209779274673723</c:v>
                </c:pt>
                <c:pt idx="82">
                  <c:v>1.1211162566909243</c:v>
                </c:pt>
                <c:pt idx="83">
                  <c:v>1.1208776888995811</c:v>
                </c:pt>
                <c:pt idx="84">
                  <c:v>1.1207333453619615</c:v>
                </c:pt>
                <c:pt idx="85">
                  <c:v>1.1206030352238328</c:v>
                </c:pt>
                <c:pt idx="86">
                  <c:v>1.1197048976564223</c:v>
                </c:pt>
                <c:pt idx="87">
                  <c:v>1.1197951123674346</c:v>
                </c:pt>
                <c:pt idx="88">
                  <c:v>1.1194502916942324</c:v>
                </c:pt>
                <c:pt idx="89">
                  <c:v>1.1187185501493555</c:v>
                </c:pt>
                <c:pt idx="90">
                  <c:v>1.1184098153605582</c:v>
                </c:pt>
                <c:pt idx="91">
                  <c:v>1.1182594575088711</c:v>
                </c:pt>
                <c:pt idx="92">
                  <c:v>1.1184839919007237</c:v>
                </c:pt>
                <c:pt idx="93">
                  <c:v>1.1181552093983682</c:v>
                </c:pt>
                <c:pt idx="94">
                  <c:v>1.1182534431948037</c:v>
                </c:pt>
                <c:pt idx="95">
                  <c:v>1.1186904833503739</c:v>
                </c:pt>
                <c:pt idx="96">
                  <c:v>1.1187506264910487</c:v>
                </c:pt>
                <c:pt idx="97">
                  <c:v>1.1189150177422265</c:v>
                </c:pt>
                <c:pt idx="98">
                  <c:v>1.1192778813576312</c:v>
                </c:pt>
                <c:pt idx="99">
                  <c:v>1.1200196467592871</c:v>
                </c:pt>
                <c:pt idx="100">
                  <c:v>1.1191776427898399</c:v>
                </c:pt>
                <c:pt idx="101">
                  <c:v>1.1189952085964596</c:v>
                </c:pt>
                <c:pt idx="102">
                  <c:v>1.1188428459734168</c:v>
                </c:pt>
                <c:pt idx="103">
                  <c:v>1.1180128706321044</c:v>
                </c:pt>
                <c:pt idx="104">
                  <c:v>1.1170425612958843</c:v>
                </c:pt>
                <c:pt idx="105">
                  <c:v>1.1163068102082958</c:v>
                </c:pt>
                <c:pt idx="106">
                  <c:v>1.1171227521501172</c:v>
                </c:pt>
                <c:pt idx="107">
                  <c:v>1.1165734447986206</c:v>
                </c:pt>
                <c:pt idx="108">
                  <c:v>1.1152523004751309</c:v>
                </c:pt>
                <c:pt idx="109">
                  <c:v>1.1140494376616348</c:v>
                </c:pt>
                <c:pt idx="110">
                  <c:v>1.1124776969186665</c:v>
                </c:pt>
                <c:pt idx="111">
                  <c:v>1.1114111585573665</c:v>
                </c:pt>
                <c:pt idx="112">
                  <c:v>1.1108558368918025</c:v>
                </c:pt>
                <c:pt idx="113">
                  <c:v>1.1097512078747418</c:v>
                </c:pt>
                <c:pt idx="114">
                  <c:v>1.1089793709027485</c:v>
                </c:pt>
                <c:pt idx="115">
                  <c:v>1.1086545979431046</c:v>
                </c:pt>
                <c:pt idx="116">
                  <c:v>1.1084060062949821</c:v>
                </c:pt>
                <c:pt idx="117">
                  <c:v>1.1081674385036386</c:v>
                </c:pt>
                <c:pt idx="118">
                  <c:v>1.1087688699103868</c:v>
                </c:pt>
                <c:pt idx="119">
                  <c:v>1.1099396563821897</c:v>
                </c:pt>
                <c:pt idx="120">
                  <c:v>1.1104488683065696</c:v>
                </c:pt>
                <c:pt idx="121">
                  <c:v>1.1114251919568574</c:v>
                </c:pt>
                <c:pt idx="122">
                  <c:v>1.1115254305246487</c:v>
                </c:pt>
                <c:pt idx="123">
                  <c:v>1.1125077684890039</c:v>
                </c:pt>
                <c:pt idx="124">
                  <c:v>1.1130249994988071</c:v>
                </c:pt>
                <c:pt idx="125">
                  <c:v>1.1132355004911689</c:v>
                </c:pt>
                <c:pt idx="126">
                  <c:v>1.1131873859786292</c:v>
                </c:pt>
                <c:pt idx="127">
                  <c:v>1.1135903450211504</c:v>
                </c:pt>
                <c:pt idx="128">
                  <c:v>1.1143341151941621</c:v>
                </c:pt>
                <c:pt idx="129">
                  <c:v>1.115121990337002</c:v>
                </c:pt>
                <c:pt idx="130">
                  <c:v>1.116140414185762</c:v>
                </c:pt>
                <c:pt idx="131">
                  <c:v>1.1167919648764058</c:v>
                </c:pt>
                <c:pt idx="132">
                  <c:v>1.1181511998556564</c:v>
                </c:pt>
                <c:pt idx="133">
                  <c:v>1.1192077143601773</c:v>
                </c:pt>
                <c:pt idx="134">
                  <c:v>1.1195385016338886</c:v>
                </c:pt>
                <c:pt idx="135">
                  <c:v>1.1199374511336981</c:v>
                </c:pt>
                <c:pt idx="136">
                  <c:v>1.1200797898999619</c:v>
                </c:pt>
                <c:pt idx="137">
                  <c:v>1.1195084300635512</c:v>
                </c:pt>
                <c:pt idx="138">
                  <c:v>1.1195044205208395</c:v>
                </c:pt>
                <c:pt idx="139">
                  <c:v>1.1189490988552755</c:v>
                </c:pt>
                <c:pt idx="140">
                  <c:v>1.1186163068102084</c:v>
                </c:pt>
                <c:pt idx="141">
                  <c:v>1.1186283354383433</c:v>
                </c:pt>
                <c:pt idx="142">
                  <c:v>1.1189049938854474</c:v>
                </c:pt>
                <c:pt idx="143">
                  <c:v>1.1198291934804836</c:v>
                </c:pt>
                <c:pt idx="144">
                  <c:v>1.1211763998315991</c:v>
                </c:pt>
                <c:pt idx="145">
                  <c:v>1.1218520077785128</c:v>
                </c:pt>
                <c:pt idx="146">
                  <c:v>1.1225015536978007</c:v>
                </c:pt>
                <c:pt idx="147">
                  <c:v>1.1241494757522905</c:v>
                </c:pt>
                <c:pt idx="148">
                  <c:v>1.1246787353902288</c:v>
                </c:pt>
                <c:pt idx="149">
                  <c:v>1.1258254646057617</c:v>
                </c:pt>
                <c:pt idx="150">
                  <c:v>1.1263747719572583</c:v>
                </c:pt>
                <c:pt idx="151">
                  <c:v>1.1270483751328162</c:v>
                </c:pt>
                <c:pt idx="152">
                  <c:v>1.1299472745133416</c:v>
                </c:pt>
                <c:pt idx="153">
                  <c:v>1.1307050780858443</c:v>
                </c:pt>
                <c:pt idx="154">
                  <c:v>1.1333353381046891</c:v>
                </c:pt>
                <c:pt idx="155">
                  <c:v>1.1359475551813316</c:v>
                </c:pt>
                <c:pt idx="156">
                  <c:v>1.1372486517912632</c:v>
                </c:pt>
                <c:pt idx="157">
                  <c:v>1.1402858803953408</c:v>
                </c:pt>
                <c:pt idx="158">
                  <c:v>1.1421242557286342</c:v>
                </c:pt>
                <c:pt idx="159">
                  <c:v>1.1429542310699465</c:v>
                </c:pt>
                <c:pt idx="160">
                  <c:v>1.1444337523305468</c:v>
                </c:pt>
                <c:pt idx="161">
                  <c:v>1.147464966620557</c:v>
                </c:pt>
                <c:pt idx="162">
                  <c:v>1.1487981395721818</c:v>
                </c:pt>
                <c:pt idx="163">
                  <c:v>1.1509833403500331</c:v>
                </c:pt>
                <c:pt idx="164">
                  <c:v>1.152905916080271</c:v>
                </c:pt>
                <c:pt idx="165">
                  <c:v>1.1539744592129269</c:v>
                </c:pt>
                <c:pt idx="166">
                  <c:v>1.1575309235981637</c:v>
                </c:pt>
                <c:pt idx="167">
                  <c:v>1.1602774603556465</c:v>
                </c:pt>
                <c:pt idx="168">
                  <c:v>1.1622982698823199</c:v>
                </c:pt>
                <c:pt idx="169">
                  <c:v>1.1664661895310839</c:v>
                </c:pt>
                <c:pt idx="170">
                  <c:v>1.168956115555021</c:v>
                </c:pt>
                <c:pt idx="171">
                  <c:v>1.1712575930715101</c:v>
                </c:pt>
                <c:pt idx="172">
                  <c:v>1.1746055612357411</c:v>
                </c:pt>
                <c:pt idx="173">
                  <c:v>1.1782141496762295</c:v>
                </c:pt>
                <c:pt idx="174">
                  <c:v>1.1816142418957118</c:v>
                </c:pt>
                <c:pt idx="175">
                  <c:v>1.1856979611475311</c:v>
                </c:pt>
                <c:pt idx="176">
                  <c:v>1.1890659770253202</c:v>
                </c:pt>
                <c:pt idx="177">
                  <c:v>1.1922395300815942</c:v>
                </c:pt>
                <c:pt idx="178">
                  <c:v>1.1983019586616146</c:v>
                </c:pt>
                <c:pt idx="179">
                  <c:v>1.2014193781199254</c:v>
                </c:pt>
              </c:numCache>
            </c:numRef>
          </c:val>
        </c:ser>
        <c:ser>
          <c:idx val="3"/>
          <c:order val="2"/>
          <c:tx>
            <c:strRef>
              <c:f>'4.2a,b'!$L$2</c:f>
              <c:strCache>
                <c:ptCount val="1"/>
                <c:pt idx="0">
                  <c:v>1600-1999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'4.2a,b'!$L$3:$L$182</c:f>
              <c:numCache>
                <c:formatCode>0.000</c:formatCode>
                <c:ptCount val="180"/>
                <c:pt idx="0">
                  <c:v>1</c:v>
                </c:pt>
                <c:pt idx="1">
                  <c:v>1.0031263280059843</c:v>
                </c:pt>
                <c:pt idx="2">
                  <c:v>1.0057767483703581</c:v>
                </c:pt>
                <c:pt idx="3">
                  <c:v>1.0094274445872029</c:v>
                </c:pt>
                <c:pt idx="4">
                  <c:v>1.0119809438130765</c:v>
                </c:pt>
                <c:pt idx="5">
                  <c:v>1.0158789131909669</c:v>
                </c:pt>
                <c:pt idx="6">
                  <c:v>1.0173538541063498</c:v>
                </c:pt>
                <c:pt idx="7">
                  <c:v>1.0197632142031716</c:v>
                </c:pt>
                <c:pt idx="8">
                  <c:v>1.0213189227339714</c:v>
                </c:pt>
                <c:pt idx="9">
                  <c:v>1.0237146144651073</c:v>
                </c:pt>
                <c:pt idx="10">
                  <c:v>1.0257412603227225</c:v>
                </c:pt>
                <c:pt idx="11">
                  <c:v>1.0281108579011853</c:v>
                </c:pt>
                <c:pt idx="12">
                  <c:v>1.0298889880190563</c:v>
                </c:pt>
                <c:pt idx="13">
                  <c:v>1.0320535601122298</c:v>
                </c:pt>
                <c:pt idx="14">
                  <c:v>1.0329308206735273</c:v>
                </c:pt>
                <c:pt idx="15">
                  <c:v>1.0352606557336308</c:v>
                </c:pt>
                <c:pt idx="16">
                  <c:v>1.0384192907857819</c:v>
                </c:pt>
                <c:pt idx="17">
                  <c:v>1.0410721963075531</c:v>
                </c:pt>
                <c:pt idx="18">
                  <c:v>1.0440904199667487</c:v>
                </c:pt>
                <c:pt idx="19">
                  <c:v>1.0468042118447571</c:v>
                </c:pt>
                <c:pt idx="20">
                  <c:v>1.0492682454043227</c:v>
                </c:pt>
                <c:pt idx="21">
                  <c:v>1.0518441110467731</c:v>
                </c:pt>
                <c:pt idx="22">
                  <c:v>1.0561185817703764</c:v>
                </c:pt>
                <c:pt idx="23">
                  <c:v>1.0603905673365823</c:v>
                </c:pt>
                <c:pt idx="24">
                  <c:v>1.0635964203792847</c:v>
                </c:pt>
                <c:pt idx="25">
                  <c:v>1.068108223634344</c:v>
                </c:pt>
                <c:pt idx="26">
                  <c:v>1.0716470877683038</c:v>
                </c:pt>
                <c:pt idx="27">
                  <c:v>1.0740576904438242</c:v>
                </c:pt>
                <c:pt idx="28">
                  <c:v>1.076529179475582</c:v>
                </c:pt>
                <c:pt idx="29">
                  <c:v>1.0798530774946631</c:v>
                </c:pt>
                <c:pt idx="30">
                  <c:v>1.082069837893183</c:v>
                </c:pt>
                <c:pt idx="31">
                  <c:v>1.0847326840445439</c:v>
                </c:pt>
                <c:pt idx="32">
                  <c:v>1.0873781340941229</c:v>
                </c:pt>
                <c:pt idx="33">
                  <c:v>1.0908486563996531</c:v>
                </c:pt>
                <c:pt idx="34">
                  <c:v>1.0938681226375473</c:v>
                </c:pt>
                <c:pt idx="35">
                  <c:v>1.0968938017689351</c:v>
                </c:pt>
                <c:pt idx="36">
                  <c:v>1.0994970041427574</c:v>
                </c:pt>
                <c:pt idx="37">
                  <c:v>1.1032682304933783</c:v>
                </c:pt>
                <c:pt idx="38">
                  <c:v>1.1057732691500015</c:v>
                </c:pt>
                <c:pt idx="39">
                  <c:v>1.1091667515762111</c:v>
                </c:pt>
                <c:pt idx="40">
                  <c:v>1.1124782238083049</c:v>
                </c:pt>
                <c:pt idx="41">
                  <c:v>1.1169341110219215</c:v>
                </c:pt>
                <c:pt idx="42">
                  <c:v>1.1213837853420447</c:v>
                </c:pt>
                <c:pt idx="43">
                  <c:v>1.1248083322357221</c:v>
                </c:pt>
                <c:pt idx="44">
                  <c:v>1.1285286128596954</c:v>
                </c:pt>
                <c:pt idx="45">
                  <c:v>1.132810539055491</c:v>
                </c:pt>
                <c:pt idx="46">
                  <c:v>1.136889924923395</c:v>
                </c:pt>
                <c:pt idx="47">
                  <c:v>1.1396434793197627</c:v>
                </c:pt>
                <c:pt idx="48">
                  <c:v>1.1421634289207707</c:v>
                </c:pt>
                <c:pt idx="49">
                  <c:v>1.1457408129943909</c:v>
                </c:pt>
                <c:pt idx="50">
                  <c:v>1.1483638966273928</c:v>
                </c:pt>
                <c:pt idx="51">
                  <c:v>1.1514119421753577</c:v>
                </c:pt>
                <c:pt idx="52">
                  <c:v>1.1549619895176062</c:v>
                </c:pt>
                <c:pt idx="53">
                  <c:v>1.1580522827413273</c:v>
                </c:pt>
                <c:pt idx="54">
                  <c:v>1.160881634438317</c:v>
                </c:pt>
                <c:pt idx="55">
                  <c:v>1.1633307570534981</c:v>
                </c:pt>
                <c:pt idx="56">
                  <c:v>1.165845736339711</c:v>
                </c:pt>
                <c:pt idx="57">
                  <c:v>1.1695299821814216</c:v>
                </c:pt>
                <c:pt idx="58">
                  <c:v>1.1721543083931221</c:v>
                </c:pt>
                <c:pt idx="59">
                  <c:v>1.1746817134663223</c:v>
                </c:pt>
                <c:pt idx="60">
                  <c:v>1.1773147377289142</c:v>
                </c:pt>
                <c:pt idx="61">
                  <c:v>1.1807778045622519</c:v>
                </c:pt>
                <c:pt idx="62">
                  <c:v>1.1822266513249617</c:v>
                </c:pt>
                <c:pt idx="63">
                  <c:v>1.1855642177097288</c:v>
                </c:pt>
                <c:pt idx="64">
                  <c:v>1.1881959993936215</c:v>
                </c:pt>
                <c:pt idx="65">
                  <c:v>1.1911210296504129</c:v>
                </c:pt>
                <c:pt idx="66">
                  <c:v>1.1948263993300017</c:v>
                </c:pt>
                <c:pt idx="67">
                  <c:v>1.1976482955547989</c:v>
                </c:pt>
                <c:pt idx="68">
                  <c:v>1.2008131435004437</c:v>
                </c:pt>
                <c:pt idx="69">
                  <c:v>1.2043818295231727</c:v>
                </c:pt>
                <c:pt idx="70">
                  <c:v>1.2075926528806702</c:v>
                </c:pt>
                <c:pt idx="71">
                  <c:v>1.2103623608001213</c:v>
                </c:pt>
                <c:pt idx="72">
                  <c:v>1.2127008939111159</c:v>
                </c:pt>
                <c:pt idx="73">
                  <c:v>1.2151413184754056</c:v>
                </c:pt>
                <c:pt idx="74">
                  <c:v>1.2161304111195883</c:v>
                </c:pt>
                <c:pt idx="75">
                  <c:v>1.2186801826093656</c:v>
                </c:pt>
                <c:pt idx="76">
                  <c:v>1.2191498773574825</c:v>
                </c:pt>
                <c:pt idx="77">
                  <c:v>1.2203775451118197</c:v>
                </c:pt>
                <c:pt idx="78">
                  <c:v>1.2216735546945865</c:v>
                </c:pt>
                <c:pt idx="79">
                  <c:v>1.22251602305232</c:v>
                </c:pt>
                <c:pt idx="80">
                  <c:v>1.2230441189992769</c:v>
                </c:pt>
                <c:pt idx="81">
                  <c:v>1.2243587672625245</c:v>
                </c:pt>
                <c:pt idx="82">
                  <c:v>1.2248968038390711</c:v>
                </c:pt>
                <c:pt idx="83">
                  <c:v>1.2261828727922484</c:v>
                </c:pt>
                <c:pt idx="84">
                  <c:v>1.2270104302055971</c:v>
                </c:pt>
                <c:pt idx="85">
                  <c:v>1.2278031954153816</c:v>
                </c:pt>
                <c:pt idx="86">
                  <c:v>1.2277621903183238</c:v>
                </c:pt>
                <c:pt idx="87">
                  <c:v>1.2284878562783774</c:v>
                </c:pt>
                <c:pt idx="88">
                  <c:v>1.22920482418754</c:v>
                </c:pt>
                <c:pt idx="89">
                  <c:v>1.2297291923984006</c:v>
                </c:pt>
                <c:pt idx="90">
                  <c:v>1.2306723096307304</c:v>
                </c:pt>
                <c:pt idx="91">
                  <c:v>1.231196677841591</c:v>
                </c:pt>
                <c:pt idx="92">
                  <c:v>1.2326591929699868</c:v>
                </c:pt>
                <c:pt idx="93">
                  <c:v>1.2335836715218358</c:v>
                </c:pt>
                <c:pt idx="94">
                  <c:v>1.2346137692630763</c:v>
                </c:pt>
                <c:pt idx="95">
                  <c:v>1.2359110214245419</c:v>
                </c:pt>
                <c:pt idx="96">
                  <c:v>1.2371163227623021</c:v>
                </c:pt>
                <c:pt idx="97">
                  <c:v>1.2373648385020466</c:v>
                </c:pt>
                <c:pt idx="98">
                  <c:v>1.2372964966736169</c:v>
                </c:pt>
                <c:pt idx="99">
                  <c:v>1.2371498723871677</c:v>
                </c:pt>
                <c:pt idx="100">
                  <c:v>1.2356948127309644</c:v>
                </c:pt>
                <c:pt idx="101">
                  <c:v>1.2347964283317885</c:v>
                </c:pt>
                <c:pt idx="102">
                  <c:v>1.2333016061572259</c:v>
                </c:pt>
                <c:pt idx="103">
                  <c:v>1.2313196931327646</c:v>
                </c:pt>
                <c:pt idx="104">
                  <c:v>1.2300634460683568</c:v>
                </c:pt>
                <c:pt idx="105">
                  <c:v>1.2296061771072271</c:v>
                </c:pt>
                <c:pt idx="106">
                  <c:v>1.2288457189436093</c:v>
                </c:pt>
                <c:pt idx="107">
                  <c:v>1.2274639714306306</c:v>
                </c:pt>
                <c:pt idx="108">
                  <c:v>1.226005184038331</c:v>
                </c:pt>
                <c:pt idx="109">
                  <c:v>1.2237175966539842</c:v>
                </c:pt>
                <c:pt idx="110">
                  <c:v>1.2207851109250005</c:v>
                </c:pt>
                <c:pt idx="111">
                  <c:v>1.2181669976067935</c:v>
                </c:pt>
                <c:pt idx="112">
                  <c:v>1.215948994629575</c:v>
                </c:pt>
                <c:pt idx="113">
                  <c:v>1.2138825862536005</c:v>
                </c:pt>
                <c:pt idx="114">
                  <c:v>1.2120125053120239</c:v>
                </c:pt>
                <c:pt idx="115">
                  <c:v>1.2107127679931609</c:v>
                </c:pt>
                <c:pt idx="116">
                  <c:v>1.2101511224213386</c:v>
                </c:pt>
                <c:pt idx="117">
                  <c:v>1.2096478780483562</c:v>
                </c:pt>
                <c:pt idx="118">
                  <c:v>1.2094291841973812</c:v>
                </c:pt>
                <c:pt idx="119">
                  <c:v>1.2094068177808042</c:v>
                </c:pt>
                <c:pt idx="120">
                  <c:v>1.2098963937881007</c:v>
                </c:pt>
                <c:pt idx="121">
                  <c:v>1.2098665718993313</c:v>
                </c:pt>
                <c:pt idx="122">
                  <c:v>1.2090564105877646</c:v>
                </c:pt>
                <c:pt idx="123">
                  <c:v>1.2091110840505084</c:v>
                </c:pt>
                <c:pt idx="124">
                  <c:v>1.2089085437226166</c:v>
                </c:pt>
                <c:pt idx="125">
                  <c:v>1.2087209143391098</c:v>
                </c:pt>
                <c:pt idx="126">
                  <c:v>1.2080958972536526</c:v>
                </c:pt>
                <c:pt idx="127">
                  <c:v>1.2079666690689854</c:v>
                </c:pt>
                <c:pt idx="128">
                  <c:v>1.2083866606691536</c:v>
                </c:pt>
                <c:pt idx="129">
                  <c:v>1.209541016280266</c:v>
                </c:pt>
                <c:pt idx="130">
                  <c:v>1.2100268645514665</c:v>
                </c:pt>
                <c:pt idx="131">
                  <c:v>1.2098976363667993</c:v>
                </c:pt>
                <c:pt idx="132">
                  <c:v>1.2114434042680093</c:v>
                </c:pt>
                <c:pt idx="133">
                  <c:v>1.2105798120723976</c:v>
                </c:pt>
                <c:pt idx="134">
                  <c:v>1.209358357211554</c:v>
                </c:pt>
                <c:pt idx="135">
                  <c:v>1.2086351764088978</c:v>
                </c:pt>
                <c:pt idx="136">
                  <c:v>1.2072670972616051</c:v>
                </c:pt>
                <c:pt idx="137">
                  <c:v>1.2058319188645812</c:v>
                </c:pt>
                <c:pt idx="138">
                  <c:v>1.2052404514039896</c:v>
                </c:pt>
                <c:pt idx="139">
                  <c:v>1.2039444418212228</c:v>
                </c:pt>
                <c:pt idx="140">
                  <c:v>1.2031380082457523</c:v>
                </c:pt>
                <c:pt idx="141">
                  <c:v>1.2027801455805203</c:v>
                </c:pt>
                <c:pt idx="142">
                  <c:v>1.2020818163518388</c:v>
                </c:pt>
                <c:pt idx="143">
                  <c:v>1.2025378427342697</c:v>
                </c:pt>
                <c:pt idx="144">
                  <c:v>1.2031293101948612</c:v>
                </c:pt>
                <c:pt idx="145">
                  <c:v>1.2021054253471144</c:v>
                </c:pt>
                <c:pt idx="146">
                  <c:v>1.2012641995680797</c:v>
                </c:pt>
                <c:pt idx="147">
                  <c:v>1.2010765701845727</c:v>
                </c:pt>
                <c:pt idx="148">
                  <c:v>1.1995544112786383</c:v>
                </c:pt>
                <c:pt idx="149">
                  <c:v>1.1997022781437863</c:v>
                </c:pt>
                <c:pt idx="150">
                  <c:v>1.1988287453185849</c:v>
                </c:pt>
                <c:pt idx="151">
                  <c:v>1.1979800640673577</c:v>
                </c:pt>
                <c:pt idx="152">
                  <c:v>1.1988399285268732</c:v>
                </c:pt>
                <c:pt idx="153">
                  <c:v>1.1986808784534368</c:v>
                </c:pt>
                <c:pt idx="154">
                  <c:v>1.1991915782986116</c:v>
                </c:pt>
                <c:pt idx="155">
                  <c:v>1.2006578211631034</c:v>
                </c:pt>
                <c:pt idx="156">
                  <c:v>1.2007646829311935</c:v>
                </c:pt>
                <c:pt idx="157">
                  <c:v>1.2019588010606652</c:v>
                </c:pt>
                <c:pt idx="158">
                  <c:v>1.2027142889094882</c:v>
                </c:pt>
                <c:pt idx="159">
                  <c:v>1.2022135296939032</c:v>
                </c:pt>
                <c:pt idx="160">
                  <c:v>1.2020445389908769</c:v>
                </c:pt>
                <c:pt idx="161">
                  <c:v>1.2037717233821004</c:v>
                </c:pt>
                <c:pt idx="162">
                  <c:v>1.20379160464128</c:v>
                </c:pt>
                <c:pt idx="163">
                  <c:v>1.2039953875478704</c:v>
                </c:pt>
                <c:pt idx="164">
                  <c:v>1.204774484391969</c:v>
                </c:pt>
                <c:pt idx="165">
                  <c:v>1.205595828911824</c:v>
                </c:pt>
                <c:pt idx="166">
                  <c:v>1.2078685053517864</c:v>
                </c:pt>
                <c:pt idx="167">
                  <c:v>1.2096006600578049</c:v>
                </c:pt>
                <c:pt idx="168">
                  <c:v>1.2110445365057196</c:v>
                </c:pt>
                <c:pt idx="169">
                  <c:v>1.2134041934545925</c:v>
                </c:pt>
                <c:pt idx="170">
                  <c:v>1.2140379085909405</c:v>
                </c:pt>
                <c:pt idx="171">
                  <c:v>1.2144603853485061</c:v>
                </c:pt>
                <c:pt idx="172">
                  <c:v>1.2158073406579206</c:v>
                </c:pt>
                <c:pt idx="173">
                  <c:v>1.2176550551829199</c:v>
                </c:pt>
                <c:pt idx="174">
                  <c:v>1.2191983379267326</c:v>
                </c:pt>
                <c:pt idx="175">
                  <c:v>1.2214623163158038</c:v>
                </c:pt>
                <c:pt idx="176">
                  <c:v>1.2236318587237722</c:v>
                </c:pt>
                <c:pt idx="177">
                  <c:v>1.2266475972255704</c:v>
                </c:pt>
                <c:pt idx="178">
                  <c:v>1.230490893140717</c:v>
                </c:pt>
                <c:pt idx="179">
                  <c:v>1.2322342310550238</c:v>
                </c:pt>
              </c:numCache>
            </c:numRef>
          </c:val>
        </c:ser>
        <c:ser>
          <c:idx val="4"/>
          <c:order val="3"/>
          <c:tx>
            <c:strRef>
              <c:f>'4.2a,b'!$M$2</c:f>
              <c:strCache>
                <c:ptCount val="1"/>
                <c:pt idx="0">
                  <c:v>2000-2999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'4.2a,b'!$M$3:$M$182</c:f>
              <c:numCache>
                <c:formatCode>0.000</c:formatCode>
                <c:ptCount val="180"/>
                <c:pt idx="0">
                  <c:v>1</c:v>
                </c:pt>
                <c:pt idx="1">
                  <c:v>1.0044822480305142</c:v>
                </c:pt>
                <c:pt idx="2">
                  <c:v>1.0092784278297025</c:v>
                </c:pt>
                <c:pt idx="3">
                  <c:v>1.0147164236892912</c:v>
                </c:pt>
                <c:pt idx="4">
                  <c:v>1.0188795077549868</c:v>
                </c:pt>
                <c:pt idx="5">
                  <c:v>1.0245407439834104</c:v>
                </c:pt>
                <c:pt idx="6">
                  <c:v>1.0283707115612351</c:v>
                </c:pt>
                <c:pt idx="7">
                  <c:v>1.0325233312346414</c:v>
                </c:pt>
                <c:pt idx="8">
                  <c:v>1.0367178084772042</c:v>
                </c:pt>
                <c:pt idx="9">
                  <c:v>1.0407343910508517</c:v>
                </c:pt>
                <c:pt idx="10">
                  <c:v>1.0449288682934146</c:v>
                </c:pt>
                <c:pt idx="11">
                  <c:v>1.0502151304648109</c:v>
                </c:pt>
                <c:pt idx="12">
                  <c:v>1.0533614244130785</c:v>
                </c:pt>
                <c:pt idx="13">
                  <c:v>1.0575733423094564</c:v>
                </c:pt>
                <c:pt idx="14">
                  <c:v>1.0601179337010986</c:v>
                </c:pt>
                <c:pt idx="15">
                  <c:v>1.0645932054700866</c:v>
                </c:pt>
                <c:pt idx="16">
                  <c:v>1.0690248756045366</c:v>
                </c:pt>
                <c:pt idx="17">
                  <c:v>1.0743861325873385</c:v>
                </c:pt>
                <c:pt idx="18">
                  <c:v>1.0793654392515866</c:v>
                </c:pt>
                <c:pt idx="19">
                  <c:v>1.0842174291429838</c:v>
                </c:pt>
                <c:pt idx="20">
                  <c:v>1.0896310080872311</c:v>
                </c:pt>
                <c:pt idx="21">
                  <c:v>1.0935342264110797</c:v>
                </c:pt>
                <c:pt idx="22">
                  <c:v>1.1003116644836781</c:v>
                </c:pt>
                <c:pt idx="23">
                  <c:v>1.1070873584908951</c:v>
                </c:pt>
                <c:pt idx="24">
                  <c:v>1.1116236725482365</c:v>
                </c:pt>
                <c:pt idx="25">
                  <c:v>1.1185929578128024</c:v>
                </c:pt>
                <c:pt idx="26">
                  <c:v>1.1253599314931118</c:v>
                </c:pt>
                <c:pt idx="27">
                  <c:v>1.1300340267155935</c:v>
                </c:pt>
                <c:pt idx="28">
                  <c:v>1.1366231057269875</c:v>
                </c:pt>
                <c:pt idx="29">
                  <c:v>1.1458753725759672</c:v>
                </c:pt>
                <c:pt idx="30">
                  <c:v>1.1510953602628655</c:v>
                </c:pt>
                <c:pt idx="31">
                  <c:v>1.1579320965584359</c:v>
                </c:pt>
                <c:pt idx="32">
                  <c:v>1.1648734767768973</c:v>
                </c:pt>
                <c:pt idx="33">
                  <c:v>1.1716474267187329</c:v>
                </c:pt>
                <c:pt idx="34">
                  <c:v>1.17945386336643</c:v>
                </c:pt>
                <c:pt idx="35">
                  <c:v>1.1864789587232045</c:v>
                </c:pt>
                <c:pt idx="36">
                  <c:v>1.1925517943816677</c:v>
                </c:pt>
                <c:pt idx="37">
                  <c:v>1.2007454135440629</c:v>
                </c:pt>
                <c:pt idx="38">
                  <c:v>1.2069455659753774</c:v>
                </c:pt>
                <c:pt idx="39">
                  <c:v>1.214131115347252</c:v>
                </c:pt>
                <c:pt idx="40">
                  <c:v>1.2218468605951101</c:v>
                </c:pt>
                <c:pt idx="41">
                  <c:v>1.2315770013586269</c:v>
                </c:pt>
                <c:pt idx="42">
                  <c:v>1.2411327355839916</c:v>
                </c:pt>
                <c:pt idx="43">
                  <c:v>1.2498757353415664</c:v>
                </c:pt>
                <c:pt idx="44">
                  <c:v>1.2585053708493423</c:v>
                </c:pt>
                <c:pt idx="45">
                  <c:v>1.2674158008835434</c:v>
                </c:pt>
                <c:pt idx="46">
                  <c:v>1.2777964780343685</c:v>
                </c:pt>
                <c:pt idx="47">
                  <c:v>1.2853238642210219</c:v>
                </c:pt>
                <c:pt idx="48">
                  <c:v>1.2925687118158686</c:v>
                </c:pt>
                <c:pt idx="49">
                  <c:v>1.3020878206682212</c:v>
                </c:pt>
                <c:pt idx="50">
                  <c:v>1.30987332853134</c:v>
                </c:pt>
                <c:pt idx="51">
                  <c:v>1.3191971020609621</c:v>
                </c:pt>
                <c:pt idx="52">
                  <c:v>1.3287720210055234</c:v>
                </c:pt>
                <c:pt idx="53">
                  <c:v>1.338587620972735</c:v>
                </c:pt>
                <c:pt idx="54">
                  <c:v>1.3483822921553683</c:v>
                </c:pt>
                <c:pt idx="55">
                  <c:v>1.3574217830278021</c:v>
                </c:pt>
                <c:pt idx="56">
                  <c:v>1.3659589830703573</c:v>
                </c:pt>
                <c:pt idx="57">
                  <c:v>1.374604315166567</c:v>
                </c:pt>
                <c:pt idx="58">
                  <c:v>1.382250297799164</c:v>
                </c:pt>
                <c:pt idx="59">
                  <c:v>1.3907386640110364</c:v>
                </c:pt>
                <c:pt idx="60">
                  <c:v>1.3985049871549584</c:v>
                </c:pt>
                <c:pt idx="61">
                  <c:v>1.4071677599049832</c:v>
                </c:pt>
                <c:pt idx="62">
                  <c:v>1.4134219783631248</c:v>
                </c:pt>
                <c:pt idx="63">
                  <c:v>1.4229968973076863</c:v>
                </c:pt>
                <c:pt idx="64">
                  <c:v>1.4315654905271089</c:v>
                </c:pt>
                <c:pt idx="65">
                  <c:v>1.441159594190867</c:v>
                </c:pt>
                <c:pt idx="66">
                  <c:v>1.4510397245771949</c:v>
                </c:pt>
                <c:pt idx="67">
                  <c:v>1.4592525284587869</c:v>
                </c:pt>
                <c:pt idx="68">
                  <c:v>1.4678490267243138</c:v>
                </c:pt>
                <c:pt idx="69">
                  <c:v>1.4758856800023719</c:v>
                </c:pt>
                <c:pt idx="70">
                  <c:v>1.4830607649819576</c:v>
                </c:pt>
                <c:pt idx="71">
                  <c:v>1.4901730636078085</c:v>
                </c:pt>
                <c:pt idx="72">
                  <c:v>1.4958447642285213</c:v>
                </c:pt>
                <c:pt idx="73">
                  <c:v>1.5030617067772636</c:v>
                </c:pt>
                <c:pt idx="74">
                  <c:v>1.50842819595621</c:v>
                </c:pt>
                <c:pt idx="75">
                  <c:v>1.5160358091504134</c:v>
                </c:pt>
                <c:pt idx="76">
                  <c:v>1.5204186454541808</c:v>
                </c:pt>
                <c:pt idx="77">
                  <c:v>1.5275536169299915</c:v>
                </c:pt>
                <c:pt idx="78">
                  <c:v>1.5343519837871682</c:v>
                </c:pt>
                <c:pt idx="79">
                  <c:v>1.5387627251370399</c:v>
                </c:pt>
                <c:pt idx="80">
                  <c:v>1.5441658396889983</c:v>
                </c:pt>
                <c:pt idx="81">
                  <c:v>1.5486899452886689</c:v>
                </c:pt>
                <c:pt idx="82">
                  <c:v>1.5541314292790207</c:v>
                </c:pt>
                <c:pt idx="83">
                  <c:v>1.5598885891034282</c:v>
                </c:pt>
                <c:pt idx="84">
                  <c:v>1.5642016627919348</c:v>
                </c:pt>
                <c:pt idx="85">
                  <c:v>1.5700442818200369</c:v>
                </c:pt>
                <c:pt idx="86">
                  <c:v>1.573846344351757</c:v>
                </c:pt>
                <c:pt idx="87">
                  <c:v>1.5793802638073295</c:v>
                </c:pt>
                <c:pt idx="88">
                  <c:v>1.5846508293902921</c:v>
                </c:pt>
                <c:pt idx="89">
                  <c:v>1.5912468846632122</c:v>
                </c:pt>
                <c:pt idx="90">
                  <c:v>1.5984568509504284</c:v>
                </c:pt>
                <c:pt idx="91">
                  <c:v>1.6046971168855177</c:v>
                </c:pt>
                <c:pt idx="92">
                  <c:v>1.6127302820328129</c:v>
                </c:pt>
                <c:pt idx="93">
                  <c:v>1.6166335003566614</c:v>
                </c:pt>
                <c:pt idx="94">
                  <c:v>1.6228249324610682</c:v>
                </c:pt>
                <c:pt idx="95">
                  <c:v>1.6289186969041096</c:v>
                </c:pt>
                <c:pt idx="96">
                  <c:v>1.6329283032162309</c:v>
                </c:pt>
                <c:pt idx="97">
                  <c:v>1.6379512115150172</c:v>
                </c:pt>
                <c:pt idx="98">
                  <c:v>1.6424509001993466</c:v>
                </c:pt>
                <c:pt idx="99">
                  <c:v>1.6463488863270506</c:v>
                </c:pt>
                <c:pt idx="100">
                  <c:v>1.648837667626484</c:v>
                </c:pt>
                <c:pt idx="101">
                  <c:v>1.6529885432345088</c:v>
                </c:pt>
                <c:pt idx="102">
                  <c:v>1.6554738364031791</c:v>
                </c:pt>
                <c:pt idx="103">
                  <c:v>1.6574655590688783</c:v>
                </c:pt>
                <c:pt idx="104">
                  <c:v>1.6598374879877498</c:v>
                </c:pt>
                <c:pt idx="105">
                  <c:v>1.6617960734112001</c:v>
                </c:pt>
                <c:pt idx="106">
                  <c:v>1.664783657409749</c:v>
                </c:pt>
                <c:pt idx="107">
                  <c:v>1.6658649779462933</c:v>
                </c:pt>
                <c:pt idx="108">
                  <c:v>1.6663951738222762</c:v>
                </c:pt>
                <c:pt idx="109">
                  <c:v>1.6671887235708693</c:v>
                </c:pt>
                <c:pt idx="110">
                  <c:v>1.6662730892455697</c:v>
                </c:pt>
                <c:pt idx="111">
                  <c:v>1.6662992502262925</c:v>
                </c:pt>
                <c:pt idx="112">
                  <c:v>1.6670352458172952</c:v>
                </c:pt>
                <c:pt idx="113">
                  <c:v>1.6677921701928762</c:v>
                </c:pt>
                <c:pt idx="114">
                  <c:v>1.6684427065801843</c:v>
                </c:pt>
                <c:pt idx="115">
                  <c:v>1.6697298268317482</c:v>
                </c:pt>
                <c:pt idx="116">
                  <c:v>1.6709768335795372</c:v>
                </c:pt>
                <c:pt idx="117">
                  <c:v>1.6718889797740737</c:v>
                </c:pt>
                <c:pt idx="118">
                  <c:v>1.6743498560274028</c:v>
                </c:pt>
                <c:pt idx="119">
                  <c:v>1.6764811039236238</c:v>
                </c:pt>
                <c:pt idx="120">
                  <c:v>1.6785111960277166</c:v>
                </c:pt>
                <c:pt idx="121">
                  <c:v>1.680993001065624</c:v>
                </c:pt>
                <c:pt idx="122">
                  <c:v>1.6819993267907627</c:v>
                </c:pt>
                <c:pt idx="123">
                  <c:v>1.6844445064556579</c:v>
                </c:pt>
                <c:pt idx="124">
                  <c:v>1.6878314814265758</c:v>
                </c:pt>
                <c:pt idx="125">
                  <c:v>1.6923364023070497</c:v>
                </c:pt>
                <c:pt idx="126">
                  <c:v>1.6957111688202968</c:v>
                </c:pt>
                <c:pt idx="127">
                  <c:v>1.6989533863645481</c:v>
                </c:pt>
                <c:pt idx="128">
                  <c:v>1.7025008153505659</c:v>
                </c:pt>
                <c:pt idx="129">
                  <c:v>1.706072661251925</c:v>
                </c:pt>
                <c:pt idx="130">
                  <c:v>1.7088701421238879</c:v>
                </c:pt>
                <c:pt idx="131">
                  <c:v>1.7122187476564121</c:v>
                </c:pt>
                <c:pt idx="132">
                  <c:v>1.715992905142028</c:v>
                </c:pt>
                <c:pt idx="133">
                  <c:v>1.7179863718731088</c:v>
                </c:pt>
                <c:pt idx="134">
                  <c:v>1.7190607161481271</c:v>
                </c:pt>
                <c:pt idx="135">
                  <c:v>1.7218965664584833</c:v>
                </c:pt>
                <c:pt idx="136">
                  <c:v>1.7239720042624957</c:v>
                </c:pt>
                <c:pt idx="137">
                  <c:v>1.7267154191076315</c:v>
                </c:pt>
                <c:pt idx="138">
                  <c:v>1.7308593184541301</c:v>
                </c:pt>
                <c:pt idx="139">
                  <c:v>1.7331841576077005</c:v>
                </c:pt>
                <c:pt idx="140">
                  <c:v>1.736227551698458</c:v>
                </c:pt>
                <c:pt idx="141">
                  <c:v>1.7388907395360438</c:v>
                </c:pt>
                <c:pt idx="142">
                  <c:v>1.7408440927633495</c:v>
                </c:pt>
                <c:pt idx="143">
                  <c:v>1.7442903659572391</c:v>
                </c:pt>
                <c:pt idx="144">
                  <c:v>1.7461547718500872</c:v>
                </c:pt>
                <c:pt idx="145">
                  <c:v>1.7466867117914517</c:v>
                </c:pt>
                <c:pt idx="146">
                  <c:v>1.7479529032584373</c:v>
                </c:pt>
                <c:pt idx="147">
                  <c:v>1.7494981451864668</c:v>
                </c:pt>
                <c:pt idx="148">
                  <c:v>1.7501521697045379</c:v>
                </c:pt>
                <c:pt idx="149">
                  <c:v>1.7544757077853335</c:v>
                </c:pt>
                <c:pt idx="150">
                  <c:v>1.7564430135356914</c:v>
                </c:pt>
                <c:pt idx="151">
                  <c:v>1.7575801441644445</c:v>
                </c:pt>
                <c:pt idx="152">
                  <c:v>1.7617467163609029</c:v>
                </c:pt>
                <c:pt idx="153">
                  <c:v>1.7628803588588928</c:v>
                </c:pt>
                <c:pt idx="154">
                  <c:v>1.7661295526646703</c:v>
                </c:pt>
                <c:pt idx="155">
                  <c:v>1.7701670640228961</c:v>
                </c:pt>
                <c:pt idx="156">
                  <c:v>1.7714838333859459</c:v>
                </c:pt>
                <c:pt idx="157">
                  <c:v>1.7756434293208785</c:v>
                </c:pt>
                <c:pt idx="158">
                  <c:v>1.779597225540791</c:v>
                </c:pt>
                <c:pt idx="159">
                  <c:v>1.7807657493464115</c:v>
                </c:pt>
                <c:pt idx="160">
                  <c:v>1.7840271516098596</c:v>
                </c:pt>
                <c:pt idx="161">
                  <c:v>1.7918266119960304</c:v>
                </c:pt>
                <c:pt idx="162">
                  <c:v>1.7942543510071105</c:v>
                </c:pt>
                <c:pt idx="163">
                  <c:v>1.7978331731699957</c:v>
                </c:pt>
                <c:pt idx="164">
                  <c:v>1.8020677639163336</c:v>
                </c:pt>
                <c:pt idx="165">
                  <c:v>1.8054006728604242</c:v>
                </c:pt>
                <c:pt idx="166">
                  <c:v>1.8118537147720595</c:v>
                </c:pt>
                <c:pt idx="167">
                  <c:v>1.8162225985527745</c:v>
                </c:pt>
                <c:pt idx="168">
                  <c:v>1.8189520608748582</c:v>
                </c:pt>
                <c:pt idx="169">
                  <c:v>1.8254469603556498</c:v>
                </c:pt>
                <c:pt idx="170">
                  <c:v>1.8285479086039977</c:v>
                </c:pt>
                <c:pt idx="171">
                  <c:v>1.832130218897646</c:v>
                </c:pt>
                <c:pt idx="172">
                  <c:v>1.837732156903098</c:v>
                </c:pt>
                <c:pt idx="173">
                  <c:v>1.845535105420032</c:v>
                </c:pt>
                <c:pt idx="174">
                  <c:v>1.8505440611957662</c:v>
                </c:pt>
                <c:pt idx="175">
                  <c:v>1.8567965355885261</c:v>
                </c:pt>
                <c:pt idx="176">
                  <c:v>1.8622676686903639</c:v>
                </c:pt>
                <c:pt idx="177">
                  <c:v>1.8675626511886678</c:v>
                </c:pt>
                <c:pt idx="178">
                  <c:v>1.8765655166880897</c:v>
                </c:pt>
                <c:pt idx="179">
                  <c:v>1.8818378263364337</c:v>
                </c:pt>
              </c:numCache>
            </c:numRef>
          </c:val>
        </c:ser>
        <c:ser>
          <c:idx val="5"/>
          <c:order val="4"/>
          <c:tx>
            <c:strRef>
              <c:f>'4.2a,b'!$N$2</c:f>
              <c:strCache>
                <c:ptCount val="1"/>
                <c:pt idx="0">
                  <c:v>3000-3999</c:v>
                </c:pt>
              </c:strCache>
            </c:strRef>
          </c:tx>
          <c:spPr>
            <a:ln w="25400">
              <a:solidFill>
                <a:srgbClr val="3DA1EE"/>
              </a:solidFill>
              <a:prstDash val="solid"/>
            </a:ln>
          </c:spPr>
          <c:marker>
            <c:symbol val="none"/>
          </c:marke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'4.2a,b'!$N$3:$N$182</c:f>
              <c:numCache>
                <c:formatCode>0.000</c:formatCode>
                <c:ptCount val="180"/>
                <c:pt idx="0">
                  <c:v>1</c:v>
                </c:pt>
                <c:pt idx="1">
                  <c:v>1.0043779044586734</c:v>
                </c:pt>
                <c:pt idx="2">
                  <c:v>1.0094171768369056</c:v>
                </c:pt>
                <c:pt idx="3">
                  <c:v>1.0166161373772373</c:v>
                </c:pt>
                <c:pt idx="4">
                  <c:v>1.0204497301853002</c:v>
                </c:pt>
                <c:pt idx="5">
                  <c:v>1.0254304744290581</c:v>
                </c:pt>
                <c:pt idx="6">
                  <c:v>1.0295332966557025</c:v>
                </c:pt>
                <c:pt idx="7">
                  <c:v>1.0344496599515387</c:v>
                </c:pt>
                <c:pt idx="8">
                  <c:v>1.0396645167331937</c:v>
                </c:pt>
                <c:pt idx="9">
                  <c:v>1.0453768626578797</c:v>
                </c:pt>
                <c:pt idx="10">
                  <c:v>1.0505039272378232</c:v>
                </c:pt>
                <c:pt idx="11">
                  <c:v>1.0572463683292559</c:v>
                </c:pt>
                <c:pt idx="12">
                  <c:v>1.0610565498835289</c:v>
                </c:pt>
                <c:pt idx="13">
                  <c:v>1.0663065235458684</c:v>
                </c:pt>
                <c:pt idx="14">
                  <c:v>1.0698416228681127</c:v>
                </c:pt>
                <c:pt idx="15">
                  <c:v>1.0750915965304522</c:v>
                </c:pt>
                <c:pt idx="16">
                  <c:v>1.0801308689086844</c:v>
                </c:pt>
                <c:pt idx="17">
                  <c:v>1.086609933394983</c:v>
                </c:pt>
                <c:pt idx="18">
                  <c:v>1.0919067295649019</c:v>
                </c:pt>
                <c:pt idx="19">
                  <c:v>1.0974786079668497</c:v>
                </c:pt>
                <c:pt idx="20">
                  <c:v>1.1032787460932469</c:v>
                </c:pt>
                <c:pt idx="21">
                  <c:v>1.1078205293284482</c:v>
                </c:pt>
                <c:pt idx="22">
                  <c:v>1.1151950742722025</c:v>
                </c:pt>
                <c:pt idx="23">
                  <c:v>1.1235645975020192</c:v>
                </c:pt>
                <c:pt idx="24">
                  <c:v>1.1289960083812289</c:v>
                </c:pt>
                <c:pt idx="25">
                  <c:v>1.1344157136335435</c:v>
                </c:pt>
                <c:pt idx="26">
                  <c:v>1.1418663451521147</c:v>
                </c:pt>
                <c:pt idx="27">
                  <c:v>1.1466773578058973</c:v>
                </c:pt>
                <c:pt idx="28">
                  <c:v>1.1528579288063772</c:v>
                </c:pt>
                <c:pt idx="29">
                  <c:v>1.1620000234112537</c:v>
                </c:pt>
                <c:pt idx="30">
                  <c:v>1.1684790878975524</c:v>
                </c:pt>
                <c:pt idx="31">
                  <c:v>1.1759999531774925</c:v>
                </c:pt>
                <c:pt idx="32">
                  <c:v>1.1839597794659893</c:v>
                </c:pt>
                <c:pt idx="33">
                  <c:v>1.1917908438586429</c:v>
                </c:pt>
                <c:pt idx="34">
                  <c:v>1.2025249037212189</c:v>
                </c:pt>
                <c:pt idx="35">
                  <c:v>1.21170211520678</c:v>
                </c:pt>
                <c:pt idx="36">
                  <c:v>1.2209495604537102</c:v>
                </c:pt>
                <c:pt idx="37">
                  <c:v>1.2318416462793664</c:v>
                </c:pt>
                <c:pt idx="38">
                  <c:v>1.2397722085006262</c:v>
                </c:pt>
                <c:pt idx="39">
                  <c:v>1.2476442425874117</c:v>
                </c:pt>
                <c:pt idx="40">
                  <c:v>1.257155064439476</c:v>
                </c:pt>
                <c:pt idx="41">
                  <c:v>1.2681349424668438</c:v>
                </c:pt>
                <c:pt idx="42">
                  <c:v>1.2782076344098607</c:v>
                </c:pt>
                <c:pt idx="43">
                  <c:v>1.2876013999929765</c:v>
                </c:pt>
                <c:pt idx="44">
                  <c:v>1.2977852953914948</c:v>
                </c:pt>
                <c:pt idx="45">
                  <c:v>1.3081213639396458</c:v>
                </c:pt>
                <c:pt idx="46">
                  <c:v>1.3228587482002598</c:v>
                </c:pt>
                <c:pt idx="47">
                  <c:v>1.3340259162579451</c:v>
                </c:pt>
                <c:pt idx="48">
                  <c:v>1.3437181753268796</c:v>
                </c:pt>
                <c:pt idx="49">
                  <c:v>1.3560383476337075</c:v>
                </c:pt>
                <c:pt idx="50">
                  <c:v>1.3645190743190252</c:v>
                </c:pt>
                <c:pt idx="51">
                  <c:v>1.3759788830490818</c:v>
                </c:pt>
                <c:pt idx="52">
                  <c:v>1.3879244752952744</c:v>
                </c:pt>
                <c:pt idx="53">
                  <c:v>1.3999227428624941</c:v>
                </c:pt>
                <c:pt idx="54">
                  <c:v>1.41238338269206</c:v>
                </c:pt>
                <c:pt idx="55">
                  <c:v>1.4242938580575684</c:v>
                </c:pt>
                <c:pt idx="56">
                  <c:v>1.43785482681525</c:v>
                </c:pt>
                <c:pt idx="57">
                  <c:v>1.4520596050521486</c:v>
                </c:pt>
                <c:pt idx="58">
                  <c:v>1.4638647297756031</c:v>
                </c:pt>
                <c:pt idx="59">
                  <c:v>1.4765243652623816</c:v>
                </c:pt>
                <c:pt idx="60">
                  <c:v>1.4882007280899929</c:v>
                </c:pt>
                <c:pt idx="61">
                  <c:v>1.4991220779828864</c:v>
                </c:pt>
                <c:pt idx="62">
                  <c:v>1.505700640297791</c:v>
                </c:pt>
                <c:pt idx="63">
                  <c:v>1.5170609511992414</c:v>
                </c:pt>
                <c:pt idx="64">
                  <c:v>1.5275316344566834</c:v>
                </c:pt>
                <c:pt idx="65">
                  <c:v>1.5395533132776926</c:v>
                </c:pt>
                <c:pt idx="66">
                  <c:v>1.5507497454026151</c:v>
                </c:pt>
                <c:pt idx="67">
                  <c:v>1.5606058832480774</c:v>
                </c:pt>
                <c:pt idx="68">
                  <c:v>1.5706258998700675</c:v>
                </c:pt>
                <c:pt idx="69">
                  <c:v>1.5817696566739632</c:v>
                </c:pt>
                <c:pt idx="70">
                  <c:v>1.592351543386906</c:v>
                </c:pt>
                <c:pt idx="71">
                  <c:v>1.6013707289093868</c:v>
                </c:pt>
                <c:pt idx="72">
                  <c:v>1.6103021222301561</c:v>
                </c:pt>
                <c:pt idx="73">
                  <c:v>1.620111437568039</c:v>
                </c:pt>
                <c:pt idx="74">
                  <c:v>1.6262042163668076</c:v>
                </c:pt>
                <c:pt idx="75">
                  <c:v>1.6352351075161831</c:v>
                </c:pt>
                <c:pt idx="76">
                  <c:v>1.6395544838403822</c:v>
                </c:pt>
                <c:pt idx="77">
                  <c:v>1.6461798686628661</c:v>
                </c:pt>
                <c:pt idx="78">
                  <c:v>1.6534666214049094</c:v>
                </c:pt>
                <c:pt idx="79">
                  <c:v>1.6592023785833849</c:v>
                </c:pt>
                <c:pt idx="80">
                  <c:v>1.6696437977735898</c:v>
                </c:pt>
                <c:pt idx="81">
                  <c:v>1.6775392431141649</c:v>
                </c:pt>
                <c:pt idx="82">
                  <c:v>1.6853820131337134</c:v>
                </c:pt>
                <c:pt idx="83">
                  <c:v>1.6927155883833358</c:v>
                </c:pt>
                <c:pt idx="84">
                  <c:v>1.6980123845532547</c:v>
                </c:pt>
                <c:pt idx="85">
                  <c:v>1.7052230507204813</c:v>
                </c:pt>
                <c:pt idx="86">
                  <c:v>1.7099287127322105</c:v>
                </c:pt>
                <c:pt idx="87">
                  <c:v>1.7170398810708307</c:v>
                </c:pt>
                <c:pt idx="88">
                  <c:v>1.7228107551299909</c:v>
                </c:pt>
                <c:pt idx="89">
                  <c:v>1.7306944948436713</c:v>
                </c:pt>
                <c:pt idx="90">
                  <c:v>1.7380748926008733</c:v>
                </c:pt>
                <c:pt idx="91">
                  <c:v>1.7454084678504957</c:v>
                </c:pt>
                <c:pt idx="92">
                  <c:v>1.7562537311685726</c:v>
                </c:pt>
                <c:pt idx="93">
                  <c:v>1.7619368130260216</c:v>
                </c:pt>
                <c:pt idx="94">
                  <c:v>1.770663357876131</c:v>
                </c:pt>
                <c:pt idx="95">
                  <c:v>1.7788514438890775</c:v>
                </c:pt>
                <c:pt idx="96">
                  <c:v>1.785646560301537</c:v>
                </c:pt>
                <c:pt idx="97">
                  <c:v>1.7924475295274438</c:v>
                </c:pt>
                <c:pt idx="98">
                  <c:v>1.7972878062484636</c:v>
                </c:pt>
                <c:pt idx="99">
                  <c:v>1.8019407929391658</c:v>
                </c:pt>
                <c:pt idx="100">
                  <c:v>1.8057743857472286</c:v>
                </c:pt>
                <c:pt idx="101">
                  <c:v>1.8100703508176381</c:v>
                </c:pt>
                <c:pt idx="102">
                  <c:v>1.8132601341464842</c:v>
                </c:pt>
                <c:pt idx="103">
                  <c:v>1.8170469044469677</c:v>
                </c:pt>
                <c:pt idx="104">
                  <c:v>1.8193236488780156</c:v>
                </c:pt>
                <c:pt idx="105">
                  <c:v>1.8227007222371794</c:v>
                </c:pt>
                <c:pt idx="106">
                  <c:v>1.828173102810521</c:v>
                </c:pt>
                <c:pt idx="107">
                  <c:v>1.8302040290767772</c:v>
                </c:pt>
                <c:pt idx="108">
                  <c:v>1.8324924791347201</c:v>
                </c:pt>
                <c:pt idx="109">
                  <c:v>1.8342073534748153</c:v>
                </c:pt>
                <c:pt idx="110">
                  <c:v>1.8335986608762833</c:v>
                </c:pt>
                <c:pt idx="111">
                  <c:v>1.8340025050041555</c:v>
                </c:pt>
                <c:pt idx="112">
                  <c:v>1.8346053447892401</c:v>
                </c:pt>
                <c:pt idx="113">
                  <c:v>1.8353837689777477</c:v>
                </c:pt>
                <c:pt idx="114">
                  <c:v>1.8359339334418054</c:v>
                </c:pt>
                <c:pt idx="115">
                  <c:v>1.8376605134087955</c:v>
                </c:pt>
                <c:pt idx="116">
                  <c:v>1.8407917686031676</c:v>
                </c:pt>
                <c:pt idx="117">
                  <c:v>1.8429748680190567</c:v>
                </c:pt>
                <c:pt idx="118">
                  <c:v>1.8460475950789546</c:v>
                </c:pt>
                <c:pt idx="119">
                  <c:v>1.8476629715904436</c:v>
                </c:pt>
                <c:pt idx="120">
                  <c:v>1.8496002528415409</c:v>
                </c:pt>
                <c:pt idx="121">
                  <c:v>1.8508410492923948</c:v>
                </c:pt>
                <c:pt idx="122">
                  <c:v>1.8506537592620773</c:v>
                </c:pt>
                <c:pt idx="123">
                  <c:v>1.8514380362640321</c:v>
                </c:pt>
                <c:pt idx="124">
                  <c:v>1.8538728066581607</c:v>
                </c:pt>
                <c:pt idx="125">
                  <c:v>1.8556110922520455</c:v>
                </c:pt>
                <c:pt idx="126">
                  <c:v>1.8567758021280829</c:v>
                </c:pt>
                <c:pt idx="127">
                  <c:v>1.8576946938393286</c:v>
                </c:pt>
                <c:pt idx="128">
                  <c:v>1.8597256201055847</c:v>
                </c:pt>
                <c:pt idx="129">
                  <c:v>1.8645073686921303</c:v>
                </c:pt>
                <c:pt idx="130">
                  <c:v>1.8677615329688981</c:v>
                </c:pt>
                <c:pt idx="131">
                  <c:v>1.8694061735476244</c:v>
                </c:pt>
                <c:pt idx="132">
                  <c:v>1.8728125109740252</c:v>
                </c:pt>
                <c:pt idx="133">
                  <c:v>1.8736611689239018</c:v>
                </c:pt>
                <c:pt idx="134">
                  <c:v>1.8735089957742688</c:v>
                </c:pt>
                <c:pt idx="135">
                  <c:v>1.8742113333879595</c:v>
                </c:pt>
                <c:pt idx="136">
                  <c:v>1.8740825714921163</c:v>
                </c:pt>
                <c:pt idx="137">
                  <c:v>1.8735207014011634</c:v>
                </c:pt>
                <c:pt idx="138">
                  <c:v>1.8744044762317247</c:v>
                </c:pt>
                <c:pt idx="139">
                  <c:v>1.8750131688302567</c:v>
                </c:pt>
                <c:pt idx="140">
                  <c:v>1.8761720258928467</c:v>
                </c:pt>
                <c:pt idx="141">
                  <c:v>1.8781093071439441</c:v>
                </c:pt>
                <c:pt idx="142">
                  <c:v>1.8798358871109342</c:v>
                </c:pt>
                <c:pt idx="143">
                  <c:v>1.8841201465544488</c:v>
                </c:pt>
                <c:pt idx="144">
                  <c:v>1.8858467265214389</c:v>
                </c:pt>
                <c:pt idx="145">
                  <c:v>1.8868299991806061</c:v>
                </c:pt>
                <c:pt idx="146">
                  <c:v>1.8879303281087219</c:v>
                </c:pt>
                <c:pt idx="147">
                  <c:v>1.8898617565463718</c:v>
                </c:pt>
                <c:pt idx="148">
                  <c:v>1.8908216179517494</c:v>
                </c:pt>
                <c:pt idx="149">
                  <c:v>1.8957789509417178</c:v>
                </c:pt>
                <c:pt idx="150">
                  <c:v>1.8996418078170176</c:v>
                </c:pt>
                <c:pt idx="151">
                  <c:v>1.9012103618209273</c:v>
                </c:pt>
                <c:pt idx="152">
                  <c:v>1.9068934436783762</c:v>
                </c:pt>
                <c:pt idx="153">
                  <c:v>1.9094218590876635</c:v>
                </c:pt>
                <c:pt idx="154">
                  <c:v>1.9113884044059979</c:v>
                </c:pt>
                <c:pt idx="155">
                  <c:v>1.9144669842793431</c:v>
                </c:pt>
                <c:pt idx="156">
                  <c:v>1.9162989148883869</c:v>
                </c:pt>
                <c:pt idx="157">
                  <c:v>1.9199042479720001</c:v>
                </c:pt>
                <c:pt idx="158">
                  <c:v>1.9226726287326317</c:v>
                </c:pt>
                <c:pt idx="159">
                  <c:v>1.9229477109646607</c:v>
                </c:pt>
                <c:pt idx="160">
                  <c:v>1.926043849278348</c:v>
                </c:pt>
                <c:pt idx="161">
                  <c:v>1.9329384635194138</c:v>
                </c:pt>
                <c:pt idx="162">
                  <c:v>1.9345479872174554</c:v>
                </c:pt>
                <c:pt idx="163">
                  <c:v>1.9383523159582812</c:v>
                </c:pt>
                <c:pt idx="164">
                  <c:v>1.9420161771763687</c:v>
                </c:pt>
                <c:pt idx="165">
                  <c:v>1.9458556227978789</c:v>
                </c:pt>
                <c:pt idx="166">
                  <c:v>1.9530136136440788</c:v>
                </c:pt>
                <c:pt idx="167">
                  <c:v>1.9600135785271979</c:v>
                </c:pt>
                <c:pt idx="168">
                  <c:v>1.9639700804176567</c:v>
                </c:pt>
                <c:pt idx="169">
                  <c:v>1.9689332662210726</c:v>
                </c:pt>
                <c:pt idx="170">
                  <c:v>1.9722459586323144</c:v>
                </c:pt>
                <c:pt idx="171">
                  <c:v>1.9762726942841424</c:v>
                </c:pt>
                <c:pt idx="172">
                  <c:v>1.9817801917381686</c:v>
                </c:pt>
                <c:pt idx="173">
                  <c:v>1.9898570742956139</c:v>
                </c:pt>
                <c:pt idx="174">
                  <c:v>1.9952182514134544</c:v>
                </c:pt>
                <c:pt idx="175">
                  <c:v>2.0029088482833699</c:v>
                </c:pt>
                <c:pt idx="176">
                  <c:v>2.0093293846351941</c:v>
                </c:pt>
                <c:pt idx="177">
                  <c:v>2.0160893841669689</c:v>
                </c:pt>
                <c:pt idx="178">
                  <c:v>2.025968933266221</c:v>
                </c:pt>
                <c:pt idx="179">
                  <c:v>2.0321904739608332</c:v>
                </c:pt>
              </c:numCache>
            </c:numRef>
          </c:val>
        </c:ser>
        <c:ser>
          <c:idx val="6"/>
          <c:order val="5"/>
          <c:tx>
            <c:strRef>
              <c:f>'4.2a,b'!$O$2</c:f>
              <c:strCache>
                <c:ptCount val="1"/>
                <c:pt idx="0">
                  <c:v>4000+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'4.2a,b'!$A$3:$A$98</c:f>
              <c:numCache>
                <c:formatCode>General</c:formatCode>
                <c:ptCount val="96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36">
                  <c:v>2003</c:v>
                </c:pt>
                <c:pt idx="48">
                  <c:v>2004</c:v>
                </c:pt>
                <c:pt idx="60">
                  <c:v>2005</c:v>
                </c:pt>
                <c:pt idx="72">
                  <c:v>2006</c:v>
                </c:pt>
                <c:pt idx="84">
                  <c:v>2007</c:v>
                </c:pt>
              </c:numCache>
            </c:numRef>
          </c:cat>
          <c:val>
            <c:numRef>
              <c:f>'4.2a,b'!$O$3:$O$182</c:f>
              <c:numCache>
                <c:formatCode>0.000</c:formatCode>
                <c:ptCount val="180"/>
                <c:pt idx="0">
                  <c:v>1</c:v>
                </c:pt>
                <c:pt idx="1">
                  <c:v>1.0007953391211024</c:v>
                </c:pt>
                <c:pt idx="2">
                  <c:v>1.001437359857414</c:v>
                </c:pt>
                <c:pt idx="3">
                  <c:v>1.0028363901186301</c:v>
                </c:pt>
                <c:pt idx="4">
                  <c:v>1.0034879932539911</c:v>
                </c:pt>
                <c:pt idx="5">
                  <c:v>1.0045228923513292</c:v>
                </c:pt>
                <c:pt idx="6">
                  <c:v>1.0042641675769945</c:v>
                </c:pt>
                <c:pt idx="7">
                  <c:v>1.0044366507598843</c:v>
                </c:pt>
                <c:pt idx="8">
                  <c:v>1.0030951148929645</c:v>
                </c:pt>
                <c:pt idx="9">
                  <c:v>1.0024339293585542</c:v>
                </c:pt>
                <c:pt idx="10">
                  <c:v>1.0019931390022807</c:v>
                </c:pt>
                <c:pt idx="11">
                  <c:v>1.0025201709499991</c:v>
                </c:pt>
                <c:pt idx="12">
                  <c:v>1.0035933996435347</c:v>
                </c:pt>
                <c:pt idx="13">
                  <c:v>1.0034879932539911</c:v>
                </c:pt>
                <c:pt idx="14">
                  <c:v>1.0015810958431552</c:v>
                </c:pt>
                <c:pt idx="15">
                  <c:v>1.0024147645604553</c:v>
                </c:pt>
                <c:pt idx="16">
                  <c:v>1.002386017363307</c:v>
                </c:pt>
                <c:pt idx="17">
                  <c:v>1.0025201709499991</c:v>
                </c:pt>
                <c:pt idx="18">
                  <c:v>1.0028268077195808</c:v>
                </c:pt>
                <c:pt idx="19">
                  <c:v>1.002386017363307</c:v>
                </c:pt>
                <c:pt idx="20">
                  <c:v>1.0005270319477184</c:v>
                </c:pt>
                <c:pt idx="21">
                  <c:v>1.0000479119952472</c:v>
                </c:pt>
                <c:pt idx="22">
                  <c:v>1.0024818413538013</c:v>
                </c:pt>
                <c:pt idx="23">
                  <c:v>1.0056536154391613</c:v>
                </c:pt>
                <c:pt idx="24">
                  <c:v>1.0083079399758523</c:v>
                </c:pt>
                <c:pt idx="25">
                  <c:v>1.010368155771479</c:v>
                </c:pt>
                <c:pt idx="26">
                  <c:v>1.0120546580041778</c:v>
                </c:pt>
                <c:pt idx="27">
                  <c:v>1.0134728530634929</c:v>
                </c:pt>
                <c:pt idx="28">
                  <c:v>1.0161367599992335</c:v>
                </c:pt>
                <c:pt idx="29">
                  <c:v>1.0192606220893463</c:v>
                </c:pt>
                <c:pt idx="30">
                  <c:v>1.0214837386688131</c:v>
                </c:pt>
                <c:pt idx="31">
                  <c:v>1.0243297111864926</c:v>
                </c:pt>
                <c:pt idx="32">
                  <c:v>1.0257958182410549</c:v>
                </c:pt>
                <c:pt idx="33">
                  <c:v>1.0282010004024607</c:v>
                </c:pt>
                <c:pt idx="34">
                  <c:v>1.0324939151766037</c:v>
                </c:pt>
                <c:pt idx="35">
                  <c:v>1.0365664347726096</c:v>
                </c:pt>
                <c:pt idx="36">
                  <c:v>1.0400927576227985</c:v>
                </c:pt>
                <c:pt idx="37">
                  <c:v>1.0443377604016941</c:v>
                </c:pt>
                <c:pt idx="38">
                  <c:v>1.0465512945821116</c:v>
                </c:pt>
                <c:pt idx="39">
                  <c:v>1.0500297054370533</c:v>
                </c:pt>
                <c:pt idx="40">
                  <c:v>1.0541501370283064</c:v>
                </c:pt>
                <c:pt idx="41">
                  <c:v>1.0590467429425632</c:v>
                </c:pt>
                <c:pt idx="42">
                  <c:v>1.0641158320397095</c:v>
                </c:pt>
                <c:pt idx="43">
                  <c:v>1.0697694474788708</c:v>
                </c:pt>
                <c:pt idx="44">
                  <c:v>1.0742731750321011</c:v>
                </c:pt>
                <c:pt idx="45">
                  <c:v>1.0791410337492096</c:v>
                </c:pt>
                <c:pt idx="46">
                  <c:v>1.086576975411564</c:v>
                </c:pt>
                <c:pt idx="47">
                  <c:v>1.0901799574541482</c:v>
                </c:pt>
                <c:pt idx="48">
                  <c:v>1.0940991586653634</c:v>
                </c:pt>
                <c:pt idx="49">
                  <c:v>1.0993790605415972</c:v>
                </c:pt>
                <c:pt idx="50">
                  <c:v>1.1027041530117481</c:v>
                </c:pt>
                <c:pt idx="51">
                  <c:v>1.1083865156480577</c:v>
                </c:pt>
                <c:pt idx="52">
                  <c:v>1.1138293183081316</c:v>
                </c:pt>
                <c:pt idx="53">
                  <c:v>1.1178730907069894</c:v>
                </c:pt>
                <c:pt idx="54">
                  <c:v>1.1227984438183944</c:v>
                </c:pt>
                <c:pt idx="55">
                  <c:v>1.1277717089250465</c:v>
                </c:pt>
                <c:pt idx="56">
                  <c:v>1.1326683148393031</c:v>
                </c:pt>
                <c:pt idx="57">
                  <c:v>1.1373061959792254</c:v>
                </c:pt>
                <c:pt idx="58">
                  <c:v>1.1418674179267521</c:v>
                </c:pt>
                <c:pt idx="59">
                  <c:v>1.1475881101592595</c:v>
                </c:pt>
                <c:pt idx="60">
                  <c:v>1.1522643208953793</c:v>
                </c:pt>
                <c:pt idx="61">
                  <c:v>1.1577167059545028</c:v>
                </c:pt>
                <c:pt idx="62">
                  <c:v>1.1612526112037409</c:v>
                </c:pt>
                <c:pt idx="63">
                  <c:v>1.1659863163341575</c:v>
                </c:pt>
                <c:pt idx="64">
                  <c:v>1.1698480231510762</c:v>
                </c:pt>
                <c:pt idx="65">
                  <c:v>1.1735947411794017</c:v>
                </c:pt>
                <c:pt idx="66">
                  <c:v>1.1776672607754077</c:v>
                </c:pt>
                <c:pt idx="67">
                  <c:v>1.182151823530539</c:v>
                </c:pt>
                <c:pt idx="68">
                  <c:v>1.1853810920101957</c:v>
                </c:pt>
                <c:pt idx="69">
                  <c:v>1.188380382912666</c:v>
                </c:pt>
                <c:pt idx="70">
                  <c:v>1.1919067057628547</c:v>
                </c:pt>
                <c:pt idx="71">
                  <c:v>1.1950976446463137</c:v>
                </c:pt>
                <c:pt idx="72">
                  <c:v>1.1994576362138025</c:v>
                </c:pt>
                <c:pt idx="73">
                  <c:v>1.2039038693727362</c:v>
                </c:pt>
                <c:pt idx="74">
                  <c:v>1.205226240441557</c:v>
                </c:pt>
                <c:pt idx="75">
                  <c:v>1.2092987600375631</c:v>
                </c:pt>
                <c:pt idx="76">
                  <c:v>1.210333659134901</c:v>
                </c:pt>
                <c:pt idx="77">
                  <c:v>1.2111577454531517</c:v>
                </c:pt>
                <c:pt idx="78">
                  <c:v>1.2128921596810978</c:v>
                </c:pt>
                <c:pt idx="79">
                  <c:v>1.2139366411774852</c:v>
                </c:pt>
                <c:pt idx="80">
                  <c:v>1.2168592728875602</c:v>
                </c:pt>
                <c:pt idx="81">
                  <c:v>1.2198585637900305</c:v>
                </c:pt>
                <c:pt idx="82">
                  <c:v>1.2228866018896491</c:v>
                </c:pt>
                <c:pt idx="83">
                  <c:v>1.2268920446923091</c:v>
                </c:pt>
                <c:pt idx="84">
                  <c:v>1.2304854443358439</c:v>
                </c:pt>
                <c:pt idx="85">
                  <c:v>1.23372429521455</c:v>
                </c:pt>
                <c:pt idx="86">
                  <c:v>1.236311542957895</c:v>
                </c:pt>
                <c:pt idx="87">
                  <c:v>1.2406427873282355</c:v>
                </c:pt>
                <c:pt idx="88">
                  <c:v>1.2434600126487667</c:v>
                </c:pt>
                <c:pt idx="89">
                  <c:v>1.2468617643113129</c:v>
                </c:pt>
                <c:pt idx="90">
                  <c:v>1.2502922631710074</c:v>
                </c:pt>
                <c:pt idx="91">
                  <c:v>1.2538281684202457</c:v>
                </c:pt>
                <c:pt idx="92">
                  <c:v>1.2578719408191035</c:v>
                </c:pt>
                <c:pt idx="93">
                  <c:v>1.2601908813890645</c:v>
                </c:pt>
                <c:pt idx="94">
                  <c:v>1.2659115736215718</c:v>
                </c:pt>
                <c:pt idx="95">
                  <c:v>1.2711435635025585</c:v>
                </c:pt>
                <c:pt idx="96">
                  <c:v>1.2758006094405796</c:v>
                </c:pt>
                <c:pt idx="97">
                  <c:v>1.2805534793690949</c:v>
                </c:pt>
                <c:pt idx="98">
                  <c:v>1.2836965062573065</c:v>
                </c:pt>
                <c:pt idx="99">
                  <c:v>1.2863125011977998</c:v>
                </c:pt>
                <c:pt idx="100">
                  <c:v>1.2884302113877231</c:v>
                </c:pt>
                <c:pt idx="101">
                  <c:v>1.2905766687747944</c:v>
                </c:pt>
                <c:pt idx="102">
                  <c:v>1.2925985549742234</c:v>
                </c:pt>
                <c:pt idx="103">
                  <c:v>1.2944479579907626</c:v>
                </c:pt>
                <c:pt idx="104">
                  <c:v>1.296211119415857</c:v>
                </c:pt>
                <c:pt idx="105">
                  <c:v>1.2976388968742214</c:v>
                </c:pt>
                <c:pt idx="106">
                  <c:v>1.3002261446175665</c:v>
                </c:pt>
                <c:pt idx="107">
                  <c:v>1.3025259203894286</c:v>
                </c:pt>
                <c:pt idx="108">
                  <c:v>1.3035704018858161</c:v>
                </c:pt>
                <c:pt idx="109">
                  <c:v>1.3048927729546369</c:v>
                </c:pt>
                <c:pt idx="110">
                  <c:v>1.3049406849498841</c:v>
                </c:pt>
                <c:pt idx="111">
                  <c:v>1.3047107073726978</c:v>
                </c:pt>
                <c:pt idx="112">
                  <c:v>1.305141915329922</c:v>
                </c:pt>
                <c:pt idx="113">
                  <c:v>1.3049406849498841</c:v>
                </c:pt>
                <c:pt idx="114">
                  <c:v>1.3043944882040668</c:v>
                </c:pt>
                <c:pt idx="115">
                  <c:v>1.3048544433584393</c:v>
                </c:pt>
                <c:pt idx="116">
                  <c:v>1.3050556737384771</c:v>
                </c:pt>
                <c:pt idx="117">
                  <c:v>1.3053335633109104</c:v>
                </c:pt>
                <c:pt idx="118">
                  <c:v>1.3060905728358152</c:v>
                </c:pt>
                <c:pt idx="119">
                  <c:v>1.3070871423369554</c:v>
                </c:pt>
                <c:pt idx="120">
                  <c:v>1.3084478430019739</c:v>
                </c:pt>
                <c:pt idx="121">
                  <c:v>1.3097414668736465</c:v>
                </c:pt>
                <c:pt idx="122">
                  <c:v>1.3105368059947489</c:v>
                </c:pt>
                <c:pt idx="123">
                  <c:v>1.3112938155196534</c:v>
                </c:pt>
                <c:pt idx="124">
                  <c:v>1.3126066041894249</c:v>
                </c:pt>
                <c:pt idx="125">
                  <c:v>1.3144272600088158</c:v>
                </c:pt>
                <c:pt idx="126">
                  <c:v>1.3155579830966482</c:v>
                </c:pt>
                <c:pt idx="127">
                  <c:v>1.316727035780678</c:v>
                </c:pt>
                <c:pt idx="128">
                  <c:v>1.3178098468732631</c:v>
                </c:pt>
                <c:pt idx="129">
                  <c:v>1.3188064163744035</c:v>
                </c:pt>
                <c:pt idx="130">
                  <c:v>1.3203204354242128</c:v>
                </c:pt>
                <c:pt idx="131">
                  <c:v>1.3219302784645164</c:v>
                </c:pt>
                <c:pt idx="132">
                  <c:v>1.3242396366354281</c:v>
                </c:pt>
                <c:pt idx="133">
                  <c:v>1.3255236781080511</c:v>
                </c:pt>
                <c:pt idx="134">
                  <c:v>1.3268077195806742</c:v>
                </c:pt>
                <c:pt idx="135">
                  <c:v>1.3282163322409399</c:v>
                </c:pt>
                <c:pt idx="136">
                  <c:v>1.3291170777515859</c:v>
                </c:pt>
                <c:pt idx="137">
                  <c:v>1.329634527300255</c:v>
                </c:pt>
                <c:pt idx="138">
                  <c:v>1.3305448552099504</c:v>
                </c:pt>
                <c:pt idx="139">
                  <c:v>1.331483930316794</c:v>
                </c:pt>
                <c:pt idx="140">
                  <c:v>1.3327967189865655</c:v>
                </c:pt>
                <c:pt idx="141">
                  <c:v>1.3339178596753483</c:v>
                </c:pt>
                <c:pt idx="142">
                  <c:v>1.3352977251384657</c:v>
                </c:pt>
                <c:pt idx="143">
                  <c:v>1.337377105732191</c:v>
                </c:pt>
                <c:pt idx="144">
                  <c:v>1.3386036528105176</c:v>
                </c:pt>
                <c:pt idx="145">
                  <c:v>1.3394852335230649</c:v>
                </c:pt>
                <c:pt idx="146">
                  <c:v>1.3406255390099466</c:v>
                </c:pt>
                <c:pt idx="147">
                  <c:v>1.3418425036892236</c:v>
                </c:pt>
                <c:pt idx="148">
                  <c:v>1.3427336668008203</c:v>
                </c:pt>
                <c:pt idx="149">
                  <c:v>1.3431648747580445</c:v>
                </c:pt>
                <c:pt idx="150">
                  <c:v>1.3441806090572836</c:v>
                </c:pt>
                <c:pt idx="151">
                  <c:v>1.3447363882021504</c:v>
                </c:pt>
                <c:pt idx="152">
                  <c:v>1.3462408248529101</c:v>
                </c:pt>
                <c:pt idx="153">
                  <c:v>1.3467486920025298</c:v>
                </c:pt>
                <c:pt idx="154">
                  <c:v>1.3481093926675483</c:v>
                </c:pt>
                <c:pt idx="155">
                  <c:v>1.3502366852565209</c:v>
                </c:pt>
                <c:pt idx="156">
                  <c:v>1.3515303091281934</c:v>
                </c:pt>
                <c:pt idx="157">
                  <c:v>1.353638436919067</c:v>
                </c:pt>
                <c:pt idx="158">
                  <c:v>1.3554015983441614</c:v>
                </c:pt>
                <c:pt idx="159">
                  <c:v>1.3563310910519557</c:v>
                </c:pt>
                <c:pt idx="160">
                  <c:v>1.3574043197454915</c:v>
                </c:pt>
                <c:pt idx="161">
                  <c:v>1.3600203146859848</c:v>
                </c:pt>
                <c:pt idx="162">
                  <c:v>1.3610456313842734</c:v>
                </c:pt>
                <c:pt idx="163">
                  <c:v>1.3626746392226758</c:v>
                </c:pt>
                <c:pt idx="164">
                  <c:v>1.3648690086049944</c:v>
                </c:pt>
                <c:pt idx="165">
                  <c:v>1.3666225876310394</c:v>
                </c:pt>
                <c:pt idx="166">
                  <c:v>1.3698901857068935</c:v>
                </c:pt>
                <c:pt idx="167">
                  <c:v>1.3726594990321777</c:v>
                </c:pt>
                <c:pt idx="168">
                  <c:v>1.3750359339964353</c:v>
                </c:pt>
                <c:pt idx="169">
                  <c:v>1.3780927192932022</c:v>
                </c:pt>
                <c:pt idx="170">
                  <c:v>1.3801050230935816</c:v>
                </c:pt>
                <c:pt idx="171">
                  <c:v>1.3821748212882576</c:v>
                </c:pt>
                <c:pt idx="172">
                  <c:v>1.3845895858487132</c:v>
                </c:pt>
                <c:pt idx="173">
                  <c:v>1.3875217999578375</c:v>
                </c:pt>
                <c:pt idx="174">
                  <c:v>1.3893616205753272</c:v>
                </c:pt>
                <c:pt idx="175">
                  <c:v>1.3925813066559343</c:v>
                </c:pt>
                <c:pt idx="176">
                  <c:v>1.3953985319764657</c:v>
                </c:pt>
                <c:pt idx="177">
                  <c:v>1.3981103509074533</c:v>
                </c:pt>
                <c:pt idx="178">
                  <c:v>1.4010042354203798</c:v>
                </c:pt>
                <c:pt idx="179">
                  <c:v>1.4035148239713295</c:v>
                </c:pt>
              </c:numCache>
            </c:numRef>
          </c:val>
        </c:ser>
        <c:marker val="1"/>
        <c:axId val="115250688"/>
        <c:axId val="115252224"/>
      </c:lineChart>
      <c:catAx>
        <c:axId val="11525068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52224"/>
        <c:crosses val="autoZero"/>
        <c:auto val="1"/>
        <c:lblAlgn val="ctr"/>
        <c:lblOffset val="100"/>
        <c:tickLblSkip val="24"/>
        <c:tickMarkSkip val="12"/>
      </c:catAx>
      <c:valAx>
        <c:axId val="115252224"/>
        <c:scaling>
          <c:orientation val="minMax"/>
          <c:max val="2.1"/>
          <c:min val="0.65000000000000135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Change</a:t>
                </a:r>
              </a:p>
            </c:rich>
          </c:tx>
          <c:layout>
            <c:manualLayout>
              <c:xMode val="edge"/>
              <c:yMode val="edge"/>
              <c:x val="1.394598884688486E-2"/>
              <c:y val="0.39823659210740253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50688"/>
        <c:crosses val="autoZero"/>
        <c:crossBetween val="between"/>
        <c:majorUnit val="0.30000000000000032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8539735583449954"/>
          <c:y val="0.8882846723805542"/>
          <c:w val="0.72666791982567169"/>
          <c:h val="0.10669964926950506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4.3a : Light passenger average travel 2014</a:t>
            </a:r>
          </a:p>
        </c:rich>
      </c:tx>
      <c:layout>
        <c:manualLayout>
          <c:xMode val="edge"/>
          <c:yMode val="edge"/>
          <c:x val="0.12905692344012554"/>
          <c:y val="2.6539381692332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5866666666667"/>
          <c:y val="0.13216957605984817"/>
          <c:w val="0.82422749999999989"/>
          <c:h val="0.65835411471321692"/>
        </c:manualLayout>
      </c:layout>
      <c:lineChart>
        <c:grouping val="standard"/>
        <c:ser>
          <c:idx val="0"/>
          <c:order val="0"/>
          <c:tx>
            <c:strRef>
              <c:f>'4.3a,b'!$B$3</c:f>
              <c:strCache>
                <c:ptCount val="1"/>
                <c:pt idx="0">
                  <c:v>&lt;1350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'4.3a,b'!$A$7:$A$40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'4.3a,b'!$B$7:$B$40</c:f>
              <c:numCache>
                <c:formatCode>0</c:formatCode>
                <c:ptCount val="34"/>
                <c:pt idx="0">
                  <c:v>6238.5352253000001</c:v>
                </c:pt>
                <c:pt idx="1">
                  <c:v>6500.5982021999998</c:v>
                </c:pt>
                <c:pt idx="2">
                  <c:v>7755.7887299000004</c:v>
                </c:pt>
                <c:pt idx="3">
                  <c:v>6439.7734852000003</c:v>
                </c:pt>
                <c:pt idx="4">
                  <c:v>6810.2684294999999</c:v>
                </c:pt>
                <c:pt idx="5">
                  <c:v>6863.0986208000004</c:v>
                </c:pt>
                <c:pt idx="6">
                  <c:v>6935.0171512999996</c:v>
                </c:pt>
                <c:pt idx="7">
                  <c:v>6693.5551783999999</c:v>
                </c:pt>
                <c:pt idx="8">
                  <c:v>7087.3481097000004</c:v>
                </c:pt>
                <c:pt idx="9">
                  <c:v>7347.3458693000002</c:v>
                </c:pt>
                <c:pt idx="10">
                  <c:v>7632.1057217999996</c:v>
                </c:pt>
                <c:pt idx="11">
                  <c:v>7936.7004858</c:v>
                </c:pt>
                <c:pt idx="12">
                  <c:v>7984.8064955999998</c:v>
                </c:pt>
                <c:pt idx="13">
                  <c:v>8023.5273257999997</c:v>
                </c:pt>
                <c:pt idx="14">
                  <c:v>8276.4846865</c:v>
                </c:pt>
                <c:pt idx="15">
                  <c:v>8614.5147364000004</c:v>
                </c:pt>
                <c:pt idx="16">
                  <c:v>8723.7102034</c:v>
                </c:pt>
                <c:pt idx="17">
                  <c:v>8723.9005113000003</c:v>
                </c:pt>
                <c:pt idx="18">
                  <c:v>8693.0149679000006</c:v>
                </c:pt>
                <c:pt idx="19">
                  <c:v>9084.4509665000005</c:v>
                </c:pt>
                <c:pt idx="20">
                  <c:v>9539.9607526</c:v>
                </c:pt>
                <c:pt idx="21">
                  <c:v>9709.1779805000006</c:v>
                </c:pt>
                <c:pt idx="22">
                  <c:v>9972.5894231999991</c:v>
                </c:pt>
                <c:pt idx="23">
                  <c:v>9643.6171439000009</c:v>
                </c:pt>
                <c:pt idx="24">
                  <c:v>9996.4835610999999</c:v>
                </c:pt>
                <c:pt idx="25">
                  <c:v>9352.8604195999997</c:v>
                </c:pt>
                <c:pt idx="26">
                  <c:v>10187.487943</c:v>
                </c:pt>
                <c:pt idx="27">
                  <c:v>9503.4365741000001</c:v>
                </c:pt>
                <c:pt idx="28">
                  <c:v>9946.8810267999997</c:v>
                </c:pt>
                <c:pt idx="29">
                  <c:v>9377.7216867999996</c:v>
                </c:pt>
                <c:pt idx="30">
                  <c:v>9641.6888297999994</c:v>
                </c:pt>
                <c:pt idx="31">
                  <c:v>10577.840355</c:v>
                </c:pt>
                <c:pt idx="32">
                  <c:v>10787.280248999999</c:v>
                </c:pt>
                <c:pt idx="33">
                  <c:v>12232.479052999999</c:v>
                </c:pt>
              </c:numCache>
            </c:numRef>
          </c:val>
        </c:ser>
        <c:ser>
          <c:idx val="1"/>
          <c:order val="1"/>
          <c:tx>
            <c:strRef>
              <c:f>'4.3a,b'!$C$3</c:f>
              <c:strCache>
                <c:ptCount val="1"/>
                <c:pt idx="0">
                  <c:v>1350-1599cc</c:v>
                </c:pt>
              </c:strCache>
            </c:strRef>
          </c:tx>
          <c:spPr>
            <a:ln w="25400">
              <a:solidFill>
                <a:srgbClr val="A6B9D0"/>
              </a:solidFill>
              <a:prstDash val="sysDash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'4.3a,b'!$C$7:$C$40</c:f>
              <c:numCache>
                <c:formatCode>0</c:formatCode>
                <c:ptCount val="34"/>
                <c:pt idx="0">
                  <c:v>4348.0166116</c:v>
                </c:pt>
                <c:pt idx="1">
                  <c:v>4067.5558013999998</c:v>
                </c:pt>
                <c:pt idx="2">
                  <c:v>5088.5942758000001</c:v>
                </c:pt>
                <c:pt idx="3">
                  <c:v>5192.7141615</c:v>
                </c:pt>
                <c:pt idx="4">
                  <c:v>5644.5493936000003</c:v>
                </c:pt>
                <c:pt idx="5">
                  <c:v>5519.4110578</c:v>
                </c:pt>
                <c:pt idx="6">
                  <c:v>5513.5976135999999</c:v>
                </c:pt>
                <c:pt idx="7">
                  <c:v>6088.660457</c:v>
                </c:pt>
                <c:pt idx="8">
                  <c:v>6864.8826141</c:v>
                </c:pt>
                <c:pt idx="9">
                  <c:v>6961.8735593000001</c:v>
                </c:pt>
                <c:pt idx="10">
                  <c:v>7410.8859264000002</c:v>
                </c:pt>
                <c:pt idx="11">
                  <c:v>7951.7247930000003</c:v>
                </c:pt>
                <c:pt idx="12">
                  <c:v>8221.2866875</c:v>
                </c:pt>
                <c:pt idx="13">
                  <c:v>8526.5927276999992</c:v>
                </c:pt>
                <c:pt idx="14">
                  <c:v>8898.4358695999999</c:v>
                </c:pt>
                <c:pt idx="15">
                  <c:v>9282.6528751999995</c:v>
                </c:pt>
                <c:pt idx="16">
                  <c:v>9745.5424196000004</c:v>
                </c:pt>
                <c:pt idx="17">
                  <c:v>9802.1880421999995</c:v>
                </c:pt>
                <c:pt idx="18">
                  <c:v>10006.296802999999</c:v>
                </c:pt>
                <c:pt idx="19">
                  <c:v>10143.397052</c:v>
                </c:pt>
                <c:pt idx="20">
                  <c:v>10329.26554</c:v>
                </c:pt>
                <c:pt idx="21">
                  <c:v>10756.131664</c:v>
                </c:pt>
                <c:pt idx="22">
                  <c:v>11141.474796</c:v>
                </c:pt>
                <c:pt idx="23">
                  <c:v>10940.381232</c:v>
                </c:pt>
                <c:pt idx="24">
                  <c:v>11545.170301</c:v>
                </c:pt>
                <c:pt idx="25">
                  <c:v>10472.521633</c:v>
                </c:pt>
                <c:pt idx="26">
                  <c:v>11008.179082000001</c:v>
                </c:pt>
                <c:pt idx="27">
                  <c:v>10978.982002999999</c:v>
                </c:pt>
                <c:pt idx="28">
                  <c:v>11576.411861</c:v>
                </c:pt>
                <c:pt idx="29">
                  <c:v>10675.516842999999</c:v>
                </c:pt>
                <c:pt idx="30">
                  <c:v>11441.943621</c:v>
                </c:pt>
                <c:pt idx="31">
                  <c:v>12151.652063</c:v>
                </c:pt>
                <c:pt idx="32">
                  <c:v>12400.333734</c:v>
                </c:pt>
                <c:pt idx="33">
                  <c:v>12870.844396</c:v>
                </c:pt>
              </c:numCache>
            </c:numRef>
          </c:val>
        </c:ser>
        <c:ser>
          <c:idx val="2"/>
          <c:order val="2"/>
          <c:tx>
            <c:strRef>
              <c:f>'4.3a,b'!$D$3</c:f>
              <c:strCache>
                <c:ptCount val="1"/>
                <c:pt idx="0">
                  <c:v>1600-1999cc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'4.3a,b'!$D$7:$D$40</c:f>
              <c:numCache>
                <c:formatCode>0</c:formatCode>
                <c:ptCount val="34"/>
                <c:pt idx="0">
                  <c:v>4225.2295389999999</c:v>
                </c:pt>
                <c:pt idx="1">
                  <c:v>4425.8494951000002</c:v>
                </c:pt>
                <c:pt idx="2">
                  <c:v>4127.4034291999997</c:v>
                </c:pt>
                <c:pt idx="3">
                  <c:v>3928.4305948000001</c:v>
                </c:pt>
                <c:pt idx="4">
                  <c:v>4269.3633797000002</c:v>
                </c:pt>
                <c:pt idx="5">
                  <c:v>4624.1962163999997</c:v>
                </c:pt>
                <c:pt idx="6">
                  <c:v>4803.9445857000001</c:v>
                </c:pt>
                <c:pt idx="7">
                  <c:v>5143.3774288000004</c:v>
                </c:pt>
                <c:pt idx="8">
                  <c:v>5713.5616029000003</c:v>
                </c:pt>
                <c:pt idx="9">
                  <c:v>6310.9865318000002</c:v>
                </c:pt>
                <c:pt idx="10">
                  <c:v>6817.7682779999996</c:v>
                </c:pt>
                <c:pt idx="11">
                  <c:v>7262.9911769999999</c:v>
                </c:pt>
                <c:pt idx="12">
                  <c:v>7878.6219650000003</c:v>
                </c:pt>
                <c:pt idx="13">
                  <c:v>8193.7140777999994</c:v>
                </c:pt>
                <c:pt idx="14">
                  <c:v>8588.1718911999997</c:v>
                </c:pt>
                <c:pt idx="15">
                  <c:v>9116.2652042000009</c:v>
                </c:pt>
                <c:pt idx="16">
                  <c:v>9865.3604441999996</c:v>
                </c:pt>
                <c:pt idx="17">
                  <c:v>10172.063572999999</c:v>
                </c:pt>
                <c:pt idx="18">
                  <c:v>10583.343064999999</c:v>
                </c:pt>
                <c:pt idx="19">
                  <c:v>10817.437386</c:v>
                </c:pt>
                <c:pt idx="20">
                  <c:v>10882.137704999999</c:v>
                </c:pt>
                <c:pt idx="21">
                  <c:v>11312.067483999999</c:v>
                </c:pt>
                <c:pt idx="22">
                  <c:v>11425.561334</c:v>
                </c:pt>
                <c:pt idx="23">
                  <c:v>11362.971308</c:v>
                </c:pt>
                <c:pt idx="24">
                  <c:v>11715.334638</c:v>
                </c:pt>
                <c:pt idx="25">
                  <c:v>10960.961907999999</c:v>
                </c:pt>
                <c:pt idx="26">
                  <c:v>11437.801390000001</c:v>
                </c:pt>
                <c:pt idx="27">
                  <c:v>11365.821527</c:v>
                </c:pt>
                <c:pt idx="28">
                  <c:v>11970.310138000001</c:v>
                </c:pt>
                <c:pt idx="29">
                  <c:v>12780.063711000001</c:v>
                </c:pt>
                <c:pt idx="30">
                  <c:v>14040.444239</c:v>
                </c:pt>
                <c:pt idx="31">
                  <c:v>14660.270825</c:v>
                </c:pt>
                <c:pt idx="32">
                  <c:v>15084.3547</c:v>
                </c:pt>
                <c:pt idx="33">
                  <c:v>16181.603816999999</c:v>
                </c:pt>
              </c:numCache>
            </c:numRef>
          </c:val>
        </c:ser>
        <c:ser>
          <c:idx val="3"/>
          <c:order val="3"/>
          <c:tx>
            <c:strRef>
              <c:f>'4.3a,b'!$E$3</c:f>
              <c:strCache>
                <c:ptCount val="1"/>
                <c:pt idx="0">
                  <c:v>2000-2999cc</c:v>
                </c:pt>
              </c:strCache>
            </c:strRef>
          </c:tx>
          <c:spPr>
            <a:ln w="25400">
              <a:solidFill>
                <a:srgbClr val="60A9E4"/>
              </a:solidFill>
              <a:prstDash val="sysDash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'4.3a,b'!$E$7:$E$40</c:f>
              <c:numCache>
                <c:formatCode>0</c:formatCode>
                <c:ptCount val="34"/>
                <c:pt idx="0">
                  <c:v>4020.9648004999999</c:v>
                </c:pt>
                <c:pt idx="1">
                  <c:v>3610.6097288999999</c:v>
                </c:pt>
                <c:pt idx="2">
                  <c:v>3474.3558797000001</c:v>
                </c:pt>
                <c:pt idx="3">
                  <c:v>3721.3920539999999</c:v>
                </c:pt>
                <c:pt idx="4">
                  <c:v>4088.7703292000001</c:v>
                </c:pt>
                <c:pt idx="5">
                  <c:v>4123.3047183999997</c:v>
                </c:pt>
                <c:pt idx="6">
                  <c:v>4104.7267658999999</c:v>
                </c:pt>
                <c:pt idx="7">
                  <c:v>5208.0157707999997</c:v>
                </c:pt>
                <c:pt idx="8">
                  <c:v>5436.0125916999996</c:v>
                </c:pt>
                <c:pt idx="9">
                  <c:v>5854.5406333999999</c:v>
                </c:pt>
                <c:pt idx="10">
                  <c:v>6188.2225119000004</c:v>
                </c:pt>
                <c:pt idx="11">
                  <c:v>6721.0158927000002</c:v>
                </c:pt>
                <c:pt idx="12">
                  <c:v>7368.8370837000002</c:v>
                </c:pt>
                <c:pt idx="13">
                  <c:v>8156.9997738000002</c:v>
                </c:pt>
                <c:pt idx="14">
                  <c:v>8877.9472384000001</c:v>
                </c:pt>
                <c:pt idx="15">
                  <c:v>9744.7441865000001</c:v>
                </c:pt>
                <c:pt idx="16">
                  <c:v>10558.288194999999</c:v>
                </c:pt>
                <c:pt idx="17">
                  <c:v>10782.741058</c:v>
                </c:pt>
                <c:pt idx="18">
                  <c:v>10948.241346999999</c:v>
                </c:pt>
                <c:pt idx="19">
                  <c:v>11042.779141999999</c:v>
                </c:pt>
                <c:pt idx="20">
                  <c:v>11862.105748</c:v>
                </c:pt>
                <c:pt idx="21">
                  <c:v>11767.003428</c:v>
                </c:pt>
                <c:pt idx="22">
                  <c:v>12140.63126</c:v>
                </c:pt>
                <c:pt idx="23">
                  <c:v>12371.222234999999</c:v>
                </c:pt>
                <c:pt idx="24">
                  <c:v>12577.89495</c:v>
                </c:pt>
                <c:pt idx="25">
                  <c:v>11924.294476999999</c:v>
                </c:pt>
                <c:pt idx="26">
                  <c:v>12569.44521</c:v>
                </c:pt>
                <c:pt idx="27">
                  <c:v>12643.105914</c:v>
                </c:pt>
                <c:pt idx="28">
                  <c:v>13671.464996000001</c:v>
                </c:pt>
                <c:pt idx="29">
                  <c:v>14229.413794</c:v>
                </c:pt>
                <c:pt idx="30">
                  <c:v>16244.071725</c:v>
                </c:pt>
                <c:pt idx="31">
                  <c:v>18404.097936999999</c:v>
                </c:pt>
                <c:pt idx="32">
                  <c:v>19219.144064</c:v>
                </c:pt>
                <c:pt idx="33">
                  <c:v>20732.388425000001</c:v>
                </c:pt>
              </c:numCache>
            </c:numRef>
          </c:val>
        </c:ser>
        <c:ser>
          <c:idx val="4"/>
          <c:order val="4"/>
          <c:tx>
            <c:strRef>
              <c:f>'4.3a,b'!$F$3</c:f>
              <c:strCache>
                <c:ptCount val="1"/>
                <c:pt idx="0">
                  <c:v>3000cc+</c:v>
                </c:pt>
              </c:strCache>
            </c:strRef>
          </c:tx>
          <c:spPr>
            <a:ln w="25400">
              <a:solidFill>
                <a:srgbClr val="3DA1EE"/>
              </a:solidFill>
              <a:prstDash val="solid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'4.3a,b'!$F$7:$F$40</c:f>
              <c:numCache>
                <c:formatCode>0</c:formatCode>
                <c:ptCount val="34"/>
                <c:pt idx="0">
                  <c:v>2751.6186416</c:v>
                </c:pt>
                <c:pt idx="1">
                  <c:v>2701.6785195000002</c:v>
                </c:pt>
                <c:pt idx="2">
                  <c:v>2886.7282125000002</c:v>
                </c:pt>
                <c:pt idx="3">
                  <c:v>2755.5738775999998</c:v>
                </c:pt>
                <c:pt idx="4">
                  <c:v>3716.3314154</c:v>
                </c:pt>
                <c:pt idx="5">
                  <c:v>3172.2924714999999</c:v>
                </c:pt>
                <c:pt idx="6">
                  <c:v>3413.3785312</c:v>
                </c:pt>
                <c:pt idx="7">
                  <c:v>4869.2753757</c:v>
                </c:pt>
                <c:pt idx="8">
                  <c:v>4969.1454508999996</c:v>
                </c:pt>
                <c:pt idx="9">
                  <c:v>5315.7428737999999</c:v>
                </c:pt>
                <c:pt idx="10">
                  <c:v>5961.9213639999998</c:v>
                </c:pt>
                <c:pt idx="11">
                  <c:v>6620.1339606000001</c:v>
                </c:pt>
                <c:pt idx="12">
                  <c:v>6878.2489648999999</c:v>
                </c:pt>
                <c:pt idx="13">
                  <c:v>7037.6155054000001</c:v>
                </c:pt>
                <c:pt idx="14">
                  <c:v>7328.1826394999998</c:v>
                </c:pt>
                <c:pt idx="15">
                  <c:v>8622.0394971999995</c:v>
                </c:pt>
                <c:pt idx="16">
                  <c:v>9349.3646924999994</c:v>
                </c:pt>
                <c:pt idx="17">
                  <c:v>9583.4446330999999</c:v>
                </c:pt>
                <c:pt idx="18">
                  <c:v>10005.076987</c:v>
                </c:pt>
                <c:pt idx="19">
                  <c:v>10390.173843</c:v>
                </c:pt>
                <c:pt idx="20">
                  <c:v>10774.255725000001</c:v>
                </c:pt>
                <c:pt idx="21">
                  <c:v>10984.136920000001</c:v>
                </c:pt>
                <c:pt idx="22">
                  <c:v>11110.094039</c:v>
                </c:pt>
                <c:pt idx="23">
                  <c:v>11472.020242000001</c:v>
                </c:pt>
                <c:pt idx="24">
                  <c:v>12037.061733</c:v>
                </c:pt>
                <c:pt idx="25">
                  <c:v>12088.711495</c:v>
                </c:pt>
                <c:pt idx="26">
                  <c:v>12697.783600000001</c:v>
                </c:pt>
                <c:pt idx="27">
                  <c:v>13207.139342</c:v>
                </c:pt>
                <c:pt idx="28">
                  <c:v>13927.322699</c:v>
                </c:pt>
                <c:pt idx="29">
                  <c:v>14555.946613</c:v>
                </c:pt>
                <c:pt idx="30">
                  <c:v>15376.413784</c:v>
                </c:pt>
                <c:pt idx="31">
                  <c:v>16505.933611</c:v>
                </c:pt>
                <c:pt idx="32">
                  <c:v>17260.209234999998</c:v>
                </c:pt>
                <c:pt idx="33">
                  <c:v>19658.560931</c:v>
                </c:pt>
              </c:numCache>
            </c:numRef>
          </c:val>
        </c:ser>
        <c:marker val="1"/>
        <c:axId val="115313280"/>
        <c:axId val="115340032"/>
      </c:lineChart>
      <c:catAx>
        <c:axId val="11531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1132497326723066"/>
              <c:y val="0.92875571969433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40032"/>
        <c:crosses val="autoZero"/>
        <c:auto val="1"/>
        <c:lblAlgn val="ctr"/>
        <c:lblOffset val="100"/>
        <c:tickLblSkip val="4"/>
        <c:tickMarkSkip val="1"/>
      </c:catAx>
      <c:valAx>
        <c:axId val="115340032"/>
        <c:scaling>
          <c:orientation val="minMax"/>
          <c:max val="300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km/vehicle</a:t>
                </a:r>
              </a:p>
            </c:rich>
          </c:tx>
          <c:layout>
            <c:manualLayout>
              <c:xMode val="edge"/>
              <c:yMode val="edge"/>
              <c:x val="5.6212417892207928E-3"/>
              <c:y val="0.284022019371472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13280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410379258148293"/>
          <c:y val="0.14214479827189741"/>
          <c:w val="0.32686303101001274"/>
          <c:h val="0.26701507444312816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4.3b : Light commercial average travel 2014</a:t>
            </a:r>
          </a:p>
        </c:rich>
      </c:tx>
      <c:layout>
        <c:manualLayout>
          <c:xMode val="edge"/>
          <c:yMode val="edge"/>
          <c:x val="0.12229300249935603"/>
          <c:y val="2.72487399252084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69694444444573"/>
          <c:y val="0.12765957446808024"/>
          <c:w val="0.79927805555555564"/>
          <c:h val="0.68347129629629988"/>
        </c:manualLayout>
      </c:layout>
      <c:lineChart>
        <c:grouping val="standard"/>
        <c:ser>
          <c:idx val="0"/>
          <c:order val="0"/>
          <c:tx>
            <c:strRef>
              <c:f>'4.3a,b'!$G$3</c:f>
              <c:strCache>
                <c:ptCount val="1"/>
                <c:pt idx="0">
                  <c:v>&lt;1350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'4.3a,b'!$A$7:$A$39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'4.3a,b'!$G$7:$G$40</c:f>
              <c:numCache>
                <c:formatCode>0</c:formatCode>
                <c:ptCount val="34"/>
                <c:pt idx="0">
                  <c:v>5741.2516146999997</c:v>
                </c:pt>
                <c:pt idx="1">
                  <c:v>8448.9273498999992</c:v>
                </c:pt>
                <c:pt idx="2">
                  <c:v>10046.545786999999</c:v>
                </c:pt>
                <c:pt idx="3">
                  <c:v>8453.8843570000008</c:v>
                </c:pt>
                <c:pt idx="4">
                  <c:v>7048.1598818000002</c:v>
                </c:pt>
                <c:pt idx="5">
                  <c:v>6653.2116680999998</c:v>
                </c:pt>
                <c:pt idx="6">
                  <c:v>6625.3095968999996</c:v>
                </c:pt>
                <c:pt idx="7">
                  <c:v>6475.7577487999997</c:v>
                </c:pt>
                <c:pt idx="8">
                  <c:v>7074.6396350000005</c:v>
                </c:pt>
                <c:pt idx="9">
                  <c:v>5828.3637017999999</c:v>
                </c:pt>
                <c:pt idx="10">
                  <c:v>6278.1737837999999</c:v>
                </c:pt>
                <c:pt idx="11">
                  <c:v>7840.3439871</c:v>
                </c:pt>
                <c:pt idx="12">
                  <c:v>7812.2438413</c:v>
                </c:pt>
                <c:pt idx="13">
                  <c:v>7404.2678549000002</c:v>
                </c:pt>
                <c:pt idx="14">
                  <c:v>14045.77096</c:v>
                </c:pt>
                <c:pt idx="15">
                  <c:v>13776.617871</c:v>
                </c:pt>
                <c:pt idx="16">
                  <c:v>3950.6708754000001</c:v>
                </c:pt>
                <c:pt idx="17">
                  <c:v>8084.5974158999998</c:v>
                </c:pt>
                <c:pt idx="18">
                  <c:v>4821.3306503000003</c:v>
                </c:pt>
                <c:pt idx="19">
                  <c:v>8248.4580657999995</c:v>
                </c:pt>
                <c:pt idx="20">
                  <c:v>8681.8308569000001</c:v>
                </c:pt>
                <c:pt idx="21">
                  <c:v>7854.0758325999996</c:v>
                </c:pt>
                <c:pt idx="22">
                  <c:v>8572.0354153000007</c:v>
                </c:pt>
                <c:pt idx="23">
                  <c:v>9032.9108649000009</c:v>
                </c:pt>
                <c:pt idx="24">
                  <c:v>8920.5413007999996</c:v>
                </c:pt>
                <c:pt idx="25">
                  <c:v>7326.0711498000001</c:v>
                </c:pt>
                <c:pt idx="26">
                  <c:v>5817.3443315000004</c:v>
                </c:pt>
                <c:pt idx="27">
                  <c:v>8083.8843053999999</c:v>
                </c:pt>
                <c:pt idx="28">
                  <c:v>7215.2059479</c:v>
                </c:pt>
                <c:pt idx="29">
                  <c:v>7617.5445380000001</c:v>
                </c:pt>
                <c:pt idx="30">
                  <c:v>6418.0803538</c:v>
                </c:pt>
                <c:pt idx="31">
                  <c:v>13943.287512999999</c:v>
                </c:pt>
                <c:pt idx="32">
                  <c:v>19270.807178999999</c:v>
                </c:pt>
                <c:pt idx="33">
                  <c:v>16379.180817</c:v>
                </c:pt>
              </c:numCache>
            </c:numRef>
          </c:val>
        </c:ser>
        <c:ser>
          <c:idx val="1"/>
          <c:order val="1"/>
          <c:tx>
            <c:strRef>
              <c:f>'4.3a,b'!$H$3</c:f>
              <c:strCache>
                <c:ptCount val="1"/>
                <c:pt idx="0">
                  <c:v>1350-1599cc</c:v>
                </c:pt>
              </c:strCache>
            </c:strRef>
          </c:tx>
          <c:spPr>
            <a:ln w="25400">
              <a:solidFill>
                <a:srgbClr val="A6B9D0"/>
              </a:solidFill>
              <a:prstDash val="sysDash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'4.3a,b'!$H$7:$H$40</c:f>
              <c:numCache>
                <c:formatCode>0</c:formatCode>
                <c:ptCount val="34"/>
                <c:pt idx="0">
                  <c:v>7927.2571257</c:v>
                </c:pt>
                <c:pt idx="1">
                  <c:v>7905.3042772999997</c:v>
                </c:pt>
                <c:pt idx="2">
                  <c:v>6212.8944013</c:v>
                </c:pt>
                <c:pt idx="3">
                  <c:v>4787.6570332000001</c:v>
                </c:pt>
                <c:pt idx="4">
                  <c:v>4198.9532312000001</c:v>
                </c:pt>
                <c:pt idx="5">
                  <c:v>4481.9524810000003</c:v>
                </c:pt>
                <c:pt idx="6">
                  <c:v>5916.3386737999999</c:v>
                </c:pt>
                <c:pt idx="7">
                  <c:v>5491.3286873999996</c:v>
                </c:pt>
                <c:pt idx="8">
                  <c:v>6158.9814575</c:v>
                </c:pt>
                <c:pt idx="9">
                  <c:v>4802.6089708999998</c:v>
                </c:pt>
                <c:pt idx="10">
                  <c:v>5623.7466765999998</c:v>
                </c:pt>
                <c:pt idx="11">
                  <c:v>6802.3500518999999</c:v>
                </c:pt>
                <c:pt idx="12">
                  <c:v>6812.5967111</c:v>
                </c:pt>
                <c:pt idx="13">
                  <c:v>7110.1148707000002</c:v>
                </c:pt>
                <c:pt idx="14">
                  <c:v>8112.9446459999999</c:v>
                </c:pt>
                <c:pt idx="15">
                  <c:v>8491.1550977999996</c:v>
                </c:pt>
                <c:pt idx="16">
                  <c:v>9373.8710281999993</c:v>
                </c:pt>
                <c:pt idx="17">
                  <c:v>10445.0209</c:v>
                </c:pt>
                <c:pt idx="18">
                  <c:v>9827.877751</c:v>
                </c:pt>
                <c:pt idx="19">
                  <c:v>9221.7685547000001</c:v>
                </c:pt>
                <c:pt idx="20">
                  <c:v>9202.9106078999994</c:v>
                </c:pt>
                <c:pt idx="21">
                  <c:v>9807.7315156999994</c:v>
                </c:pt>
                <c:pt idx="22">
                  <c:v>10983.768606</c:v>
                </c:pt>
                <c:pt idx="23">
                  <c:v>10737.294898</c:v>
                </c:pt>
                <c:pt idx="24">
                  <c:v>12332.410855</c:v>
                </c:pt>
                <c:pt idx="25">
                  <c:v>12461.173337</c:v>
                </c:pt>
                <c:pt idx="26">
                  <c:v>12511.180984000001</c:v>
                </c:pt>
                <c:pt idx="27">
                  <c:v>13517.731293999999</c:v>
                </c:pt>
                <c:pt idx="28">
                  <c:v>13470.104831000001</c:v>
                </c:pt>
                <c:pt idx="29">
                  <c:v>11200.549166000001</c:v>
                </c:pt>
                <c:pt idx="30">
                  <c:v>14862.255295999999</c:v>
                </c:pt>
                <c:pt idx="31">
                  <c:v>17055.455114</c:v>
                </c:pt>
                <c:pt idx="32">
                  <c:v>18411.544548000002</c:v>
                </c:pt>
                <c:pt idx="33">
                  <c:v>16643.865861999999</c:v>
                </c:pt>
              </c:numCache>
            </c:numRef>
          </c:val>
        </c:ser>
        <c:ser>
          <c:idx val="2"/>
          <c:order val="2"/>
          <c:tx>
            <c:strRef>
              <c:f>'4.3a,b'!$I$3</c:f>
              <c:strCache>
                <c:ptCount val="1"/>
                <c:pt idx="0">
                  <c:v>1600-1999cc</c:v>
                </c:pt>
              </c:strCache>
            </c:strRef>
          </c:tx>
          <c:spPr>
            <a:ln w="25400">
              <a:solidFill>
                <a:srgbClr val="83B1DA"/>
              </a:solidFill>
              <a:prstDash val="solid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'4.3a,b'!$I$7:$I$40</c:f>
              <c:numCache>
                <c:formatCode>0</c:formatCode>
                <c:ptCount val="34"/>
                <c:pt idx="0">
                  <c:v>5984.2580144000003</c:v>
                </c:pt>
                <c:pt idx="1">
                  <c:v>8187.5086531999996</c:v>
                </c:pt>
                <c:pt idx="2">
                  <c:v>6767.9942693000003</c:v>
                </c:pt>
                <c:pt idx="3">
                  <c:v>4558.2047841000003</c:v>
                </c:pt>
                <c:pt idx="4">
                  <c:v>4884.8559573000002</c:v>
                </c:pt>
                <c:pt idx="5">
                  <c:v>5200.5605648000001</c:v>
                </c:pt>
                <c:pt idx="6">
                  <c:v>5590.1659100999996</c:v>
                </c:pt>
                <c:pt idx="7">
                  <c:v>6239.8615109000002</c:v>
                </c:pt>
                <c:pt idx="8">
                  <c:v>6373.9365275</c:v>
                </c:pt>
                <c:pt idx="9">
                  <c:v>6409.5674136999996</c:v>
                </c:pt>
                <c:pt idx="10">
                  <c:v>7083.0544602999998</c:v>
                </c:pt>
                <c:pt idx="11">
                  <c:v>7334.4794810000003</c:v>
                </c:pt>
                <c:pt idx="12">
                  <c:v>7816.0589916999998</c:v>
                </c:pt>
                <c:pt idx="13">
                  <c:v>8216.1817649999994</c:v>
                </c:pt>
                <c:pt idx="14">
                  <c:v>8598.6702246000004</c:v>
                </c:pt>
                <c:pt idx="15">
                  <c:v>9241.0001427000007</c:v>
                </c:pt>
                <c:pt idx="16">
                  <c:v>9668.2058115</c:v>
                </c:pt>
                <c:pt idx="17">
                  <c:v>9997.4575091999995</c:v>
                </c:pt>
                <c:pt idx="18">
                  <c:v>10609.992512000001</c:v>
                </c:pt>
                <c:pt idx="19">
                  <c:v>11168.518926999999</c:v>
                </c:pt>
                <c:pt idx="20">
                  <c:v>11988.188394000001</c:v>
                </c:pt>
                <c:pt idx="21">
                  <c:v>12975.69067</c:v>
                </c:pt>
                <c:pt idx="22">
                  <c:v>13162.615276</c:v>
                </c:pt>
                <c:pt idx="23">
                  <c:v>14471.049735000001</c:v>
                </c:pt>
                <c:pt idx="24">
                  <c:v>14782.434600000001</c:v>
                </c:pt>
                <c:pt idx="25">
                  <c:v>16149.503385</c:v>
                </c:pt>
                <c:pt idx="26">
                  <c:v>16299.981295</c:v>
                </c:pt>
                <c:pt idx="27">
                  <c:v>15484.700047</c:v>
                </c:pt>
                <c:pt idx="28">
                  <c:v>13136.175083</c:v>
                </c:pt>
                <c:pt idx="29">
                  <c:v>12224.231419</c:v>
                </c:pt>
                <c:pt idx="30">
                  <c:v>16797.480981000001</c:v>
                </c:pt>
                <c:pt idx="31">
                  <c:v>21249.812891000001</c:v>
                </c:pt>
                <c:pt idx="32">
                  <c:v>22220.310280000002</c:v>
                </c:pt>
                <c:pt idx="33">
                  <c:v>22222.955784000002</c:v>
                </c:pt>
              </c:numCache>
            </c:numRef>
          </c:val>
        </c:ser>
        <c:ser>
          <c:idx val="3"/>
          <c:order val="3"/>
          <c:tx>
            <c:strRef>
              <c:f>'4.3a,b'!$J$3</c:f>
              <c:strCache>
                <c:ptCount val="1"/>
                <c:pt idx="0">
                  <c:v>2000-2999cc</c:v>
                </c:pt>
              </c:strCache>
            </c:strRef>
          </c:tx>
          <c:spPr>
            <a:ln w="25400">
              <a:solidFill>
                <a:srgbClr val="60A9E4"/>
              </a:solidFill>
              <a:prstDash val="sysDash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'4.3a,b'!$J$7:$J$40</c:f>
              <c:numCache>
                <c:formatCode>0</c:formatCode>
                <c:ptCount val="34"/>
                <c:pt idx="0">
                  <c:v>5874.8035953999997</c:v>
                </c:pt>
                <c:pt idx="1">
                  <c:v>5149.0436317000003</c:v>
                </c:pt>
                <c:pt idx="2">
                  <c:v>5184.4269248999999</c:v>
                </c:pt>
                <c:pt idx="3">
                  <c:v>3980.9919344999998</c:v>
                </c:pt>
                <c:pt idx="4">
                  <c:v>4731.0834597000003</c:v>
                </c:pt>
                <c:pt idx="5">
                  <c:v>4773.2108054</c:v>
                </c:pt>
                <c:pt idx="6">
                  <c:v>5160.7629095000002</c:v>
                </c:pt>
                <c:pt idx="7">
                  <c:v>5755.0865242999998</c:v>
                </c:pt>
                <c:pt idx="8">
                  <c:v>6091.9972318999999</c:v>
                </c:pt>
                <c:pt idx="9">
                  <c:v>6805.4341339000002</c:v>
                </c:pt>
                <c:pt idx="10">
                  <c:v>7270.6303323000002</c:v>
                </c:pt>
                <c:pt idx="11">
                  <c:v>7671.7235584999999</c:v>
                </c:pt>
                <c:pt idx="12">
                  <c:v>7978.0045358999996</c:v>
                </c:pt>
                <c:pt idx="13">
                  <c:v>8418.8922442999992</c:v>
                </c:pt>
                <c:pt idx="14">
                  <c:v>8869.6740226000002</c:v>
                </c:pt>
                <c:pt idx="15">
                  <c:v>9819.3556403999992</c:v>
                </c:pt>
                <c:pt idx="16">
                  <c:v>10009.941634999999</c:v>
                </c:pt>
                <c:pt idx="17">
                  <c:v>10833.174847</c:v>
                </c:pt>
                <c:pt idx="18">
                  <c:v>11257.954586</c:v>
                </c:pt>
                <c:pt idx="19">
                  <c:v>11872.601971</c:v>
                </c:pt>
                <c:pt idx="20">
                  <c:v>12286.024460000001</c:v>
                </c:pt>
                <c:pt idx="21">
                  <c:v>12561.154275999999</c:v>
                </c:pt>
                <c:pt idx="22">
                  <c:v>13344.456407</c:v>
                </c:pt>
                <c:pt idx="23">
                  <c:v>13963.249481999999</c:v>
                </c:pt>
                <c:pt idx="24">
                  <c:v>14773.468353</c:v>
                </c:pt>
                <c:pt idx="25">
                  <c:v>16536.589162</c:v>
                </c:pt>
                <c:pt idx="26">
                  <c:v>17571.336051999999</c:v>
                </c:pt>
                <c:pt idx="27">
                  <c:v>18987.239855</c:v>
                </c:pt>
                <c:pt idx="28">
                  <c:v>19751.536808000001</c:v>
                </c:pt>
                <c:pt idx="29">
                  <c:v>20637.366234000001</c:v>
                </c:pt>
                <c:pt idx="30">
                  <c:v>22244.111784000001</c:v>
                </c:pt>
                <c:pt idx="31">
                  <c:v>23299.738562999999</c:v>
                </c:pt>
                <c:pt idx="32">
                  <c:v>24037.457465</c:v>
                </c:pt>
                <c:pt idx="33">
                  <c:v>23504.509770000001</c:v>
                </c:pt>
              </c:numCache>
            </c:numRef>
          </c:val>
        </c:ser>
        <c:ser>
          <c:idx val="4"/>
          <c:order val="4"/>
          <c:tx>
            <c:strRef>
              <c:f>'4.3a,b'!$K$3</c:f>
              <c:strCache>
                <c:ptCount val="1"/>
                <c:pt idx="0">
                  <c:v>3000cc+</c:v>
                </c:pt>
              </c:strCache>
            </c:strRef>
          </c:tx>
          <c:spPr>
            <a:ln w="25400">
              <a:solidFill>
                <a:srgbClr val="3DA1EE"/>
              </a:solidFill>
              <a:prstDash val="solid"/>
            </a:ln>
          </c:spPr>
          <c:marker>
            <c:symbol val="none"/>
          </c:marker>
          <c:cat>
            <c:numRef>
              <c:f>'4.3a,b'!$A$7:$A$34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'4.3a,b'!$K$7:$K$40</c:f>
              <c:numCache>
                <c:formatCode>0</c:formatCode>
                <c:ptCount val="34"/>
                <c:pt idx="0">
                  <c:v>4236.9783770000004</c:v>
                </c:pt>
                <c:pt idx="1">
                  <c:v>4754.8565166999997</c:v>
                </c:pt>
                <c:pt idx="2">
                  <c:v>5265.8652971000001</c:v>
                </c:pt>
                <c:pt idx="3">
                  <c:v>5237.3843287999998</c:v>
                </c:pt>
                <c:pt idx="4">
                  <c:v>4642.4010652999996</c:v>
                </c:pt>
                <c:pt idx="5">
                  <c:v>5413.6745973999996</c:v>
                </c:pt>
                <c:pt idx="6">
                  <c:v>5664.7740137999999</c:v>
                </c:pt>
                <c:pt idx="7">
                  <c:v>5112.5642859</c:v>
                </c:pt>
                <c:pt idx="8">
                  <c:v>4963.9189454999996</c:v>
                </c:pt>
                <c:pt idx="9">
                  <c:v>6090.3845970000002</c:v>
                </c:pt>
                <c:pt idx="10">
                  <c:v>6317.3581045999999</c:v>
                </c:pt>
                <c:pt idx="11">
                  <c:v>6376.9033012</c:v>
                </c:pt>
                <c:pt idx="12">
                  <c:v>6363.2658015999996</c:v>
                </c:pt>
                <c:pt idx="13">
                  <c:v>6517.1080447000004</c:v>
                </c:pt>
                <c:pt idx="14">
                  <c:v>7239.4016768000001</c:v>
                </c:pt>
                <c:pt idx="15">
                  <c:v>8400.0954129999991</c:v>
                </c:pt>
                <c:pt idx="16">
                  <c:v>8757.5102110000007</c:v>
                </c:pt>
                <c:pt idx="17">
                  <c:v>9976.2939442999996</c:v>
                </c:pt>
                <c:pt idx="18">
                  <c:v>10480.485628</c:v>
                </c:pt>
                <c:pt idx="19">
                  <c:v>11153.143577000001</c:v>
                </c:pt>
                <c:pt idx="20">
                  <c:v>10983.421710000001</c:v>
                </c:pt>
                <c:pt idx="21">
                  <c:v>11384.358550000001</c:v>
                </c:pt>
                <c:pt idx="22">
                  <c:v>11256.922775999999</c:v>
                </c:pt>
                <c:pt idx="23">
                  <c:v>11385.551756000001</c:v>
                </c:pt>
                <c:pt idx="24">
                  <c:v>12264.808429000001</c:v>
                </c:pt>
                <c:pt idx="25">
                  <c:v>13305.094186</c:v>
                </c:pt>
                <c:pt idx="26">
                  <c:v>14699.222802</c:v>
                </c:pt>
                <c:pt idx="27">
                  <c:v>16590.083086999999</c:v>
                </c:pt>
                <c:pt idx="28">
                  <c:v>16353.360902</c:v>
                </c:pt>
                <c:pt idx="29">
                  <c:v>17422.679077000001</c:v>
                </c:pt>
                <c:pt idx="30">
                  <c:v>17969.257579000001</c:v>
                </c:pt>
                <c:pt idx="31">
                  <c:v>22215.340230999998</c:v>
                </c:pt>
                <c:pt idx="32">
                  <c:v>25972.898204000001</c:v>
                </c:pt>
                <c:pt idx="33">
                  <c:v>25307.186647999999</c:v>
                </c:pt>
              </c:numCache>
            </c:numRef>
          </c:val>
        </c:ser>
        <c:marker val="1"/>
        <c:axId val="115392512"/>
        <c:axId val="115394432"/>
      </c:lineChart>
      <c:catAx>
        <c:axId val="11539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3410959571698104"/>
              <c:y val="0.92537012519452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94432"/>
        <c:crosses val="autoZero"/>
        <c:auto val="1"/>
        <c:lblAlgn val="ctr"/>
        <c:lblOffset val="100"/>
        <c:tickLblSkip val="4"/>
        <c:tickMarkSkip val="1"/>
      </c:catAx>
      <c:valAx>
        <c:axId val="115394432"/>
        <c:scaling>
          <c:orientation val="minMax"/>
          <c:max val="3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Annual km/vehicle</a:t>
                </a:r>
              </a:p>
            </c:rich>
          </c:tx>
          <c:layout>
            <c:manualLayout>
              <c:xMode val="edge"/>
              <c:yMode val="edge"/>
              <c:x val="7.5306501806637598E-3"/>
              <c:y val="0.33444545095579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92512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719069599058738"/>
          <c:y val="0.14249970966018632"/>
          <c:w val="0.31596343560503221"/>
          <c:h val="0.24000000000000005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Motorcycle fleet composition</a:t>
            </a:r>
          </a:p>
        </c:rich>
      </c:tx>
      <c:layout>
        <c:manualLayout>
          <c:xMode val="edge"/>
          <c:yMode val="edge"/>
          <c:x val="0.27019129820310916"/>
          <c:y val="3.05677263121479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55168119551682"/>
          <c:y val="0.12391317500973922"/>
          <c:w val="0.65628891656290989"/>
          <c:h val="0.72826164260111614"/>
        </c:manualLayout>
      </c:layout>
      <c:barChart>
        <c:barDir val="col"/>
        <c:grouping val="stacked"/>
        <c:ser>
          <c:idx val="1"/>
          <c:order val="0"/>
          <c:tx>
            <c:strRef>
              <c:f>'4.4'!$B$5</c:f>
              <c:strCache>
                <c:ptCount val="1"/>
                <c:pt idx="0">
                  <c:v>NZ new &lt;= 60</c:v>
                </c:pt>
              </c:strCache>
            </c:strRef>
          </c:tx>
          <c:spPr>
            <a:solidFill>
              <a:srgbClr val="ED9D4A"/>
            </a:solidFill>
            <a:ln w="25400">
              <a:noFill/>
            </a:ln>
          </c:spPr>
          <c:cat>
            <c:numRef>
              <c:f>'4.4'!$A$6:$A$20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'4.4'!$B$6:$B$20</c:f>
              <c:numCache>
                <c:formatCode>General</c:formatCode>
                <c:ptCount val="15"/>
                <c:pt idx="0">
                  <c:v>8789</c:v>
                </c:pt>
                <c:pt idx="1">
                  <c:v>8508</c:v>
                </c:pt>
                <c:pt idx="2">
                  <c:v>8554</c:v>
                </c:pt>
                <c:pt idx="3">
                  <c:v>9001</c:v>
                </c:pt>
                <c:pt idx="4">
                  <c:v>10162</c:v>
                </c:pt>
                <c:pt idx="5">
                  <c:v>13670</c:v>
                </c:pt>
                <c:pt idx="6">
                  <c:v>16694</c:v>
                </c:pt>
                <c:pt idx="7">
                  <c:v>19419</c:v>
                </c:pt>
                <c:pt idx="8">
                  <c:v>23217</c:v>
                </c:pt>
                <c:pt idx="9">
                  <c:v>23651</c:v>
                </c:pt>
                <c:pt idx="10">
                  <c:v>23281</c:v>
                </c:pt>
                <c:pt idx="11">
                  <c:v>22633</c:v>
                </c:pt>
                <c:pt idx="12">
                  <c:v>22572</c:v>
                </c:pt>
                <c:pt idx="13">
                  <c:v>22990</c:v>
                </c:pt>
                <c:pt idx="14">
                  <c:v>23197</c:v>
                </c:pt>
              </c:numCache>
            </c:numRef>
          </c:val>
        </c:ser>
        <c:ser>
          <c:idx val="2"/>
          <c:order val="1"/>
          <c:tx>
            <c:strRef>
              <c:f>'4.4'!$C$5</c:f>
              <c:strCache>
                <c:ptCount val="1"/>
                <c:pt idx="0">
                  <c:v>Used import &lt;= 60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'4.4'!$C$6:$C$20</c:f>
              <c:numCache>
                <c:formatCode>General</c:formatCode>
                <c:ptCount val="15"/>
                <c:pt idx="0">
                  <c:v>3442</c:v>
                </c:pt>
                <c:pt idx="1">
                  <c:v>3538</c:v>
                </c:pt>
                <c:pt idx="2">
                  <c:v>3762</c:v>
                </c:pt>
                <c:pt idx="3">
                  <c:v>4040</c:v>
                </c:pt>
                <c:pt idx="4">
                  <c:v>4150</c:v>
                </c:pt>
                <c:pt idx="5">
                  <c:v>4337</c:v>
                </c:pt>
                <c:pt idx="6">
                  <c:v>4624</c:v>
                </c:pt>
                <c:pt idx="7">
                  <c:v>4802</c:v>
                </c:pt>
                <c:pt idx="8">
                  <c:v>5306</c:v>
                </c:pt>
                <c:pt idx="9">
                  <c:v>5438</c:v>
                </c:pt>
                <c:pt idx="10">
                  <c:v>5472</c:v>
                </c:pt>
                <c:pt idx="11">
                  <c:v>5343</c:v>
                </c:pt>
                <c:pt idx="12">
                  <c:v>5234</c:v>
                </c:pt>
                <c:pt idx="13">
                  <c:v>5335</c:v>
                </c:pt>
                <c:pt idx="14">
                  <c:v>5500</c:v>
                </c:pt>
              </c:numCache>
            </c:numRef>
          </c:val>
        </c:ser>
        <c:ser>
          <c:idx val="3"/>
          <c:order val="2"/>
          <c:tx>
            <c:strRef>
              <c:f>'4.4'!$D$5</c:f>
              <c:strCache>
                <c:ptCount val="1"/>
                <c:pt idx="0">
                  <c:v>NZ new &lt;= 125</c:v>
                </c:pt>
              </c:strCache>
            </c:strRef>
          </c:tx>
          <c:spPr>
            <a:solidFill>
              <a:srgbClr val="E17B23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'4.4'!$D$6:$D$20</c:f>
              <c:numCache>
                <c:formatCode>General</c:formatCode>
                <c:ptCount val="15"/>
                <c:pt idx="0">
                  <c:v>5072</c:v>
                </c:pt>
                <c:pt idx="1">
                  <c:v>4614</c:v>
                </c:pt>
                <c:pt idx="2">
                  <c:v>4397</c:v>
                </c:pt>
                <c:pt idx="3">
                  <c:v>4358</c:v>
                </c:pt>
                <c:pt idx="4">
                  <c:v>4337</c:v>
                </c:pt>
                <c:pt idx="5">
                  <c:v>4482</c:v>
                </c:pt>
                <c:pt idx="6">
                  <c:v>4715</c:v>
                </c:pt>
                <c:pt idx="7">
                  <c:v>5025</c:v>
                </c:pt>
                <c:pt idx="8">
                  <c:v>5877</c:v>
                </c:pt>
                <c:pt idx="9">
                  <c:v>6023</c:v>
                </c:pt>
                <c:pt idx="10">
                  <c:v>6026</c:v>
                </c:pt>
                <c:pt idx="11">
                  <c:v>6190</c:v>
                </c:pt>
                <c:pt idx="12">
                  <c:v>6435</c:v>
                </c:pt>
                <c:pt idx="13">
                  <c:v>6725</c:v>
                </c:pt>
                <c:pt idx="14">
                  <c:v>6862</c:v>
                </c:pt>
              </c:numCache>
            </c:numRef>
          </c:val>
        </c:ser>
        <c:ser>
          <c:idx val="4"/>
          <c:order val="3"/>
          <c:tx>
            <c:strRef>
              <c:f>'4.4'!$E$5</c:f>
              <c:strCache>
                <c:ptCount val="1"/>
                <c:pt idx="0">
                  <c:v>Used import &lt;= 125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'4.4'!$E$6:$E$20</c:f>
              <c:numCache>
                <c:formatCode>General</c:formatCode>
                <c:ptCount val="15"/>
                <c:pt idx="0">
                  <c:v>590</c:v>
                </c:pt>
                <c:pt idx="1">
                  <c:v>529</c:v>
                </c:pt>
                <c:pt idx="2">
                  <c:v>497</c:v>
                </c:pt>
                <c:pt idx="3">
                  <c:v>454</c:v>
                </c:pt>
                <c:pt idx="4">
                  <c:v>436</c:v>
                </c:pt>
                <c:pt idx="5">
                  <c:v>425</c:v>
                </c:pt>
                <c:pt idx="6">
                  <c:v>430</c:v>
                </c:pt>
                <c:pt idx="7">
                  <c:v>448</c:v>
                </c:pt>
                <c:pt idx="8">
                  <c:v>437</c:v>
                </c:pt>
                <c:pt idx="9">
                  <c:v>439</c:v>
                </c:pt>
                <c:pt idx="10">
                  <c:v>441</c:v>
                </c:pt>
                <c:pt idx="11">
                  <c:v>454</c:v>
                </c:pt>
                <c:pt idx="12">
                  <c:v>496</c:v>
                </c:pt>
                <c:pt idx="13">
                  <c:v>506</c:v>
                </c:pt>
                <c:pt idx="14">
                  <c:v>514</c:v>
                </c:pt>
              </c:numCache>
            </c:numRef>
          </c:val>
        </c:ser>
        <c:ser>
          <c:idx val="5"/>
          <c:order val="4"/>
          <c:tx>
            <c:strRef>
              <c:f>'4.4'!$F$5</c:f>
              <c:strCache>
                <c:ptCount val="1"/>
                <c:pt idx="0">
                  <c:v>NZ new &lt;= 250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'4.4'!$F$6:$F$20</c:f>
              <c:numCache>
                <c:formatCode>General</c:formatCode>
                <c:ptCount val="15"/>
                <c:pt idx="0">
                  <c:v>9901</c:v>
                </c:pt>
                <c:pt idx="1">
                  <c:v>9825</c:v>
                </c:pt>
                <c:pt idx="2">
                  <c:v>9780</c:v>
                </c:pt>
                <c:pt idx="3">
                  <c:v>9813</c:v>
                </c:pt>
                <c:pt idx="4">
                  <c:v>10526</c:v>
                </c:pt>
                <c:pt idx="5">
                  <c:v>11483</c:v>
                </c:pt>
                <c:pt idx="6">
                  <c:v>13027</c:v>
                </c:pt>
                <c:pt idx="7">
                  <c:v>14678</c:v>
                </c:pt>
                <c:pt idx="8">
                  <c:v>16804</c:v>
                </c:pt>
                <c:pt idx="9">
                  <c:v>17355</c:v>
                </c:pt>
                <c:pt idx="10">
                  <c:v>17436</c:v>
                </c:pt>
                <c:pt idx="11">
                  <c:v>17412</c:v>
                </c:pt>
                <c:pt idx="12">
                  <c:v>17465</c:v>
                </c:pt>
                <c:pt idx="13">
                  <c:v>17508</c:v>
                </c:pt>
                <c:pt idx="14">
                  <c:v>17325</c:v>
                </c:pt>
              </c:numCache>
            </c:numRef>
          </c:val>
        </c:ser>
        <c:ser>
          <c:idx val="6"/>
          <c:order val="5"/>
          <c:tx>
            <c:strRef>
              <c:f>'4.4'!$G$5</c:f>
              <c:strCache>
                <c:ptCount val="1"/>
                <c:pt idx="0">
                  <c:v>Used import &lt;= 250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'4.4'!$G$6:$G$20</c:f>
              <c:numCache>
                <c:formatCode>General</c:formatCode>
                <c:ptCount val="15"/>
                <c:pt idx="0">
                  <c:v>4170</c:v>
                </c:pt>
                <c:pt idx="1">
                  <c:v>4135</c:v>
                </c:pt>
                <c:pt idx="2">
                  <c:v>4198</c:v>
                </c:pt>
                <c:pt idx="3">
                  <c:v>4253</c:v>
                </c:pt>
                <c:pt idx="4">
                  <c:v>4362</c:v>
                </c:pt>
                <c:pt idx="5">
                  <c:v>4521</c:v>
                </c:pt>
                <c:pt idx="6">
                  <c:v>4824</c:v>
                </c:pt>
                <c:pt idx="7">
                  <c:v>5295</c:v>
                </c:pt>
                <c:pt idx="8">
                  <c:v>5731</c:v>
                </c:pt>
                <c:pt idx="9">
                  <c:v>5770</c:v>
                </c:pt>
                <c:pt idx="10">
                  <c:v>5620</c:v>
                </c:pt>
                <c:pt idx="11">
                  <c:v>5366</c:v>
                </c:pt>
                <c:pt idx="12">
                  <c:v>5211</c:v>
                </c:pt>
                <c:pt idx="13">
                  <c:v>5023</c:v>
                </c:pt>
                <c:pt idx="14">
                  <c:v>4893</c:v>
                </c:pt>
              </c:numCache>
            </c:numRef>
          </c:val>
        </c:ser>
        <c:ser>
          <c:idx val="7"/>
          <c:order val="6"/>
          <c:tx>
            <c:strRef>
              <c:f>'4.4'!$H$5</c:f>
              <c:strCache>
                <c:ptCount val="1"/>
                <c:pt idx="0">
                  <c:v>NZ new &lt;= 600</c:v>
                </c:pt>
              </c:strCache>
            </c:strRef>
          </c:tx>
          <c:spPr>
            <a:solidFill>
              <a:srgbClr val="1B782E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'4.4'!$H$6:$H$20</c:f>
              <c:numCache>
                <c:formatCode>General</c:formatCode>
                <c:ptCount val="15"/>
                <c:pt idx="0">
                  <c:v>12502</c:v>
                </c:pt>
                <c:pt idx="1">
                  <c:v>12125</c:v>
                </c:pt>
                <c:pt idx="2">
                  <c:v>11899</c:v>
                </c:pt>
                <c:pt idx="3">
                  <c:v>11789</c:v>
                </c:pt>
                <c:pt idx="4">
                  <c:v>11712</c:v>
                </c:pt>
                <c:pt idx="5">
                  <c:v>11789</c:v>
                </c:pt>
                <c:pt idx="6">
                  <c:v>11929</c:v>
                </c:pt>
                <c:pt idx="7">
                  <c:v>12130</c:v>
                </c:pt>
                <c:pt idx="8">
                  <c:v>12358</c:v>
                </c:pt>
                <c:pt idx="9">
                  <c:v>12333</c:v>
                </c:pt>
                <c:pt idx="10">
                  <c:v>12192</c:v>
                </c:pt>
                <c:pt idx="11">
                  <c:v>12016</c:v>
                </c:pt>
                <c:pt idx="12">
                  <c:v>12026</c:v>
                </c:pt>
                <c:pt idx="13">
                  <c:v>12379</c:v>
                </c:pt>
                <c:pt idx="14">
                  <c:v>12932</c:v>
                </c:pt>
              </c:numCache>
            </c:numRef>
          </c:val>
        </c:ser>
        <c:ser>
          <c:idx val="8"/>
          <c:order val="7"/>
          <c:tx>
            <c:strRef>
              <c:f>'4.4'!$I$5</c:f>
              <c:strCache>
                <c:ptCount val="1"/>
                <c:pt idx="0">
                  <c:v>Used import &lt;= 600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'4.4'!$I$6:$I$20</c:f>
              <c:numCache>
                <c:formatCode>General</c:formatCode>
                <c:ptCount val="15"/>
                <c:pt idx="0">
                  <c:v>3727</c:v>
                </c:pt>
                <c:pt idx="1">
                  <c:v>3608</c:v>
                </c:pt>
                <c:pt idx="2">
                  <c:v>3604</c:v>
                </c:pt>
                <c:pt idx="3">
                  <c:v>3608</c:v>
                </c:pt>
                <c:pt idx="4">
                  <c:v>3622</c:v>
                </c:pt>
                <c:pt idx="5">
                  <c:v>3659</c:v>
                </c:pt>
                <c:pt idx="6">
                  <c:v>3766</c:v>
                </c:pt>
                <c:pt idx="7">
                  <c:v>3819</c:v>
                </c:pt>
                <c:pt idx="8">
                  <c:v>3876</c:v>
                </c:pt>
                <c:pt idx="9">
                  <c:v>3931</c:v>
                </c:pt>
                <c:pt idx="10">
                  <c:v>3865</c:v>
                </c:pt>
                <c:pt idx="11">
                  <c:v>3784</c:v>
                </c:pt>
                <c:pt idx="12">
                  <c:v>3764</c:v>
                </c:pt>
                <c:pt idx="13">
                  <c:v>3837</c:v>
                </c:pt>
                <c:pt idx="14">
                  <c:v>3913</c:v>
                </c:pt>
              </c:numCache>
            </c:numRef>
          </c:val>
        </c:ser>
        <c:ser>
          <c:idx val="9"/>
          <c:order val="8"/>
          <c:tx>
            <c:strRef>
              <c:f>'4.4'!$J$5</c:f>
              <c:strCache>
                <c:ptCount val="1"/>
                <c:pt idx="0">
                  <c:v>NZ new &lt;= 1000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'4.4'!$J$6:$J$20</c:f>
              <c:numCache>
                <c:formatCode>General</c:formatCode>
                <c:ptCount val="15"/>
                <c:pt idx="0">
                  <c:v>16939</c:v>
                </c:pt>
                <c:pt idx="1">
                  <c:v>17141</c:v>
                </c:pt>
                <c:pt idx="2">
                  <c:v>17597</c:v>
                </c:pt>
                <c:pt idx="3">
                  <c:v>18331</c:v>
                </c:pt>
                <c:pt idx="4">
                  <c:v>19365</c:v>
                </c:pt>
                <c:pt idx="5">
                  <c:v>20641</c:v>
                </c:pt>
                <c:pt idx="6">
                  <c:v>22464</c:v>
                </c:pt>
                <c:pt idx="7">
                  <c:v>24632</c:v>
                </c:pt>
                <c:pt idx="8">
                  <c:v>26521</c:v>
                </c:pt>
                <c:pt idx="9">
                  <c:v>27652</c:v>
                </c:pt>
                <c:pt idx="10">
                  <c:v>28345</c:v>
                </c:pt>
                <c:pt idx="11">
                  <c:v>28725</c:v>
                </c:pt>
                <c:pt idx="12">
                  <c:v>29527</c:v>
                </c:pt>
                <c:pt idx="13">
                  <c:v>30479</c:v>
                </c:pt>
                <c:pt idx="14">
                  <c:v>31553</c:v>
                </c:pt>
              </c:numCache>
            </c:numRef>
          </c:val>
        </c:ser>
        <c:ser>
          <c:idx val="10"/>
          <c:order val="9"/>
          <c:tx>
            <c:strRef>
              <c:f>'4.4'!$K$5</c:f>
              <c:strCache>
                <c:ptCount val="1"/>
                <c:pt idx="0">
                  <c:v>Used import &lt;= 1000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'4.4'!$K$6:$K$20</c:f>
              <c:numCache>
                <c:formatCode>General</c:formatCode>
                <c:ptCount val="15"/>
                <c:pt idx="0">
                  <c:v>7392</c:v>
                </c:pt>
                <c:pt idx="1">
                  <c:v>7398</c:v>
                </c:pt>
                <c:pt idx="2">
                  <c:v>7532</c:v>
                </c:pt>
                <c:pt idx="3">
                  <c:v>7832</c:v>
                </c:pt>
                <c:pt idx="4">
                  <c:v>8304</c:v>
                </c:pt>
                <c:pt idx="5">
                  <c:v>8887</c:v>
                </c:pt>
                <c:pt idx="6">
                  <c:v>9531</c:v>
                </c:pt>
                <c:pt idx="7">
                  <c:v>10306</c:v>
                </c:pt>
                <c:pt idx="8">
                  <c:v>11150</c:v>
                </c:pt>
                <c:pt idx="9">
                  <c:v>11498</c:v>
                </c:pt>
                <c:pt idx="10">
                  <c:v>11622</c:v>
                </c:pt>
                <c:pt idx="11">
                  <c:v>11602</c:v>
                </c:pt>
                <c:pt idx="12">
                  <c:v>11676</c:v>
                </c:pt>
                <c:pt idx="13">
                  <c:v>11888</c:v>
                </c:pt>
                <c:pt idx="14">
                  <c:v>12151</c:v>
                </c:pt>
              </c:numCache>
            </c:numRef>
          </c:val>
        </c:ser>
        <c:ser>
          <c:idx val="11"/>
          <c:order val="10"/>
          <c:tx>
            <c:strRef>
              <c:f>'4.4'!$L$5</c:f>
              <c:strCache>
                <c:ptCount val="1"/>
                <c:pt idx="0">
                  <c:v>NZ new &gt; 1000</c:v>
                </c:pt>
              </c:strCache>
            </c:strRef>
          </c:tx>
          <c:spPr>
            <a:solidFill>
              <a:srgbClr val="557A8C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'4.4'!$L$6:$L$20</c:f>
              <c:numCache>
                <c:formatCode>General</c:formatCode>
                <c:ptCount val="15"/>
                <c:pt idx="0">
                  <c:v>7664</c:v>
                </c:pt>
                <c:pt idx="1">
                  <c:v>8219</c:v>
                </c:pt>
                <c:pt idx="2">
                  <c:v>8853</c:v>
                </c:pt>
                <c:pt idx="3">
                  <c:v>9720</c:v>
                </c:pt>
                <c:pt idx="4">
                  <c:v>10646</c:v>
                </c:pt>
                <c:pt idx="5">
                  <c:v>11859</c:v>
                </c:pt>
                <c:pt idx="6">
                  <c:v>13371</c:v>
                </c:pt>
                <c:pt idx="7">
                  <c:v>15346</c:v>
                </c:pt>
                <c:pt idx="8">
                  <c:v>17124</c:v>
                </c:pt>
                <c:pt idx="9">
                  <c:v>18572</c:v>
                </c:pt>
                <c:pt idx="10">
                  <c:v>19666</c:v>
                </c:pt>
                <c:pt idx="11">
                  <c:v>20505</c:v>
                </c:pt>
                <c:pt idx="12">
                  <c:v>21309</c:v>
                </c:pt>
                <c:pt idx="13">
                  <c:v>22232</c:v>
                </c:pt>
                <c:pt idx="14">
                  <c:v>23093</c:v>
                </c:pt>
              </c:numCache>
            </c:numRef>
          </c:val>
        </c:ser>
        <c:ser>
          <c:idx val="12"/>
          <c:order val="11"/>
          <c:tx>
            <c:strRef>
              <c:f>'4.4'!$M$5</c:f>
              <c:strCache>
                <c:ptCount val="1"/>
                <c:pt idx="0">
                  <c:v>Used import &gt; 1000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'4.4'!$M$6:$M$20</c:f>
              <c:numCache>
                <c:formatCode>General</c:formatCode>
                <c:ptCount val="15"/>
                <c:pt idx="0">
                  <c:v>2104</c:v>
                </c:pt>
                <c:pt idx="1">
                  <c:v>2170</c:v>
                </c:pt>
                <c:pt idx="2">
                  <c:v>2271</c:v>
                </c:pt>
                <c:pt idx="3">
                  <c:v>2522</c:v>
                </c:pt>
                <c:pt idx="4">
                  <c:v>2897</c:v>
                </c:pt>
                <c:pt idx="5">
                  <c:v>3527</c:v>
                </c:pt>
                <c:pt idx="6">
                  <c:v>4313</c:v>
                </c:pt>
                <c:pt idx="7">
                  <c:v>5302</c:v>
                </c:pt>
                <c:pt idx="8">
                  <c:v>6417</c:v>
                </c:pt>
                <c:pt idx="9">
                  <c:v>6855</c:v>
                </c:pt>
                <c:pt idx="10">
                  <c:v>7296</c:v>
                </c:pt>
                <c:pt idx="11">
                  <c:v>7677</c:v>
                </c:pt>
                <c:pt idx="12">
                  <c:v>8180</c:v>
                </c:pt>
                <c:pt idx="13">
                  <c:v>8772</c:v>
                </c:pt>
                <c:pt idx="14">
                  <c:v>9405</c:v>
                </c:pt>
              </c:numCache>
            </c:numRef>
          </c:val>
        </c:ser>
        <c:overlap val="100"/>
        <c:axId val="115600384"/>
        <c:axId val="115483776"/>
      </c:barChart>
      <c:catAx>
        <c:axId val="11560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Year</a:t>
                </a:r>
              </a:p>
            </c:rich>
          </c:tx>
          <c:layout>
            <c:manualLayout>
              <c:xMode val="edge"/>
              <c:yMode val="edge"/>
              <c:x val="0.4361240662224915"/>
              <c:y val="0.917030586076453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3776"/>
        <c:crosses val="autoZero"/>
        <c:auto val="1"/>
        <c:lblAlgn val="ctr"/>
        <c:lblOffset val="100"/>
        <c:tickLblSkip val="2"/>
        <c:tickMarkSkip val="2"/>
      </c:catAx>
      <c:valAx>
        <c:axId val="1154837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Fleet size</a:t>
                </a:r>
              </a:p>
            </c:rich>
          </c:tx>
          <c:layout>
            <c:manualLayout>
              <c:xMode val="edge"/>
              <c:yMode val="edge"/>
              <c:x val="2.3494851605087821E-2"/>
              <c:y val="0.4213974685829028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0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98849182313757"/>
          <c:y val="0.23043506381186596"/>
          <c:w val="0.18735025910222763"/>
          <c:h val="0.59584594905579491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effectLst/>
              </a:rPr>
              <a:t>Figure 4.4 : </a:t>
            </a:r>
            <a:r>
              <a:rPr lang="en-NZ" sz="900"/>
              <a:t>Motorcycle fleet composition</a:t>
            </a:r>
          </a:p>
        </c:rich>
      </c:tx>
      <c:layout>
        <c:manualLayout>
          <c:xMode val="edge"/>
          <c:yMode val="edge"/>
          <c:x val="0.18552462109345086"/>
          <c:y val="1.8808445404501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868410128684"/>
          <c:y val="0.12391317500973922"/>
          <c:w val="0.87214611872146119"/>
          <c:h val="0.71959391209391577"/>
        </c:manualLayout>
      </c:layout>
      <c:barChart>
        <c:barDir val="col"/>
        <c:grouping val="clustered"/>
        <c:ser>
          <c:idx val="1"/>
          <c:order val="0"/>
          <c:tx>
            <c:strRef>
              <c:f>'4.4'!$O$5</c:f>
              <c:strCache>
                <c:ptCount val="1"/>
                <c:pt idx="0">
                  <c:v>up to 60cc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'4.4'!$A$6:$A$20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'4.4'!$O$6:$O$20</c:f>
              <c:numCache>
                <c:formatCode>General</c:formatCode>
                <c:ptCount val="15"/>
                <c:pt idx="0">
                  <c:v>12231</c:v>
                </c:pt>
                <c:pt idx="1">
                  <c:v>12046</c:v>
                </c:pt>
                <c:pt idx="2">
                  <c:v>12316</c:v>
                </c:pt>
                <c:pt idx="3">
                  <c:v>13041</c:v>
                </c:pt>
                <c:pt idx="4">
                  <c:v>14312</c:v>
                </c:pt>
                <c:pt idx="5">
                  <c:v>18007</c:v>
                </c:pt>
                <c:pt idx="6">
                  <c:v>21318</c:v>
                </c:pt>
                <c:pt idx="7">
                  <c:v>24221</c:v>
                </c:pt>
                <c:pt idx="8">
                  <c:v>28523</c:v>
                </c:pt>
                <c:pt idx="9">
                  <c:v>29089</c:v>
                </c:pt>
                <c:pt idx="10">
                  <c:v>28753</c:v>
                </c:pt>
                <c:pt idx="11">
                  <c:v>27976</c:v>
                </c:pt>
                <c:pt idx="12">
                  <c:v>27806</c:v>
                </c:pt>
                <c:pt idx="13">
                  <c:v>28325</c:v>
                </c:pt>
                <c:pt idx="14">
                  <c:v>28697</c:v>
                </c:pt>
              </c:numCache>
            </c:numRef>
          </c:val>
        </c:ser>
        <c:ser>
          <c:idx val="3"/>
          <c:order val="1"/>
          <c:tx>
            <c:strRef>
              <c:f>'4.4'!$P$5</c:f>
              <c:strCache>
                <c:ptCount val="1"/>
                <c:pt idx="0">
                  <c:v>61-125cc</c:v>
                </c:pt>
              </c:strCache>
            </c:strRef>
          </c:tx>
          <c:spPr>
            <a:solidFill>
              <a:srgbClr val="83B1DA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'4.4'!$P$6:$P$20</c:f>
              <c:numCache>
                <c:formatCode>General</c:formatCode>
                <c:ptCount val="15"/>
                <c:pt idx="0">
                  <c:v>5662</c:v>
                </c:pt>
                <c:pt idx="1">
                  <c:v>5143</c:v>
                </c:pt>
                <c:pt idx="2">
                  <c:v>4894</c:v>
                </c:pt>
                <c:pt idx="3">
                  <c:v>4812</c:v>
                </c:pt>
                <c:pt idx="4">
                  <c:v>4773</c:v>
                </c:pt>
                <c:pt idx="5">
                  <c:v>4907</c:v>
                </c:pt>
                <c:pt idx="6">
                  <c:v>5145</c:v>
                </c:pt>
                <c:pt idx="7">
                  <c:v>5473</c:v>
                </c:pt>
                <c:pt idx="8">
                  <c:v>6314</c:v>
                </c:pt>
                <c:pt idx="9">
                  <c:v>6462</c:v>
                </c:pt>
                <c:pt idx="10">
                  <c:v>6467</c:v>
                </c:pt>
                <c:pt idx="11">
                  <c:v>6644</c:v>
                </c:pt>
                <c:pt idx="12">
                  <c:v>6931</c:v>
                </c:pt>
                <c:pt idx="13">
                  <c:v>7231</c:v>
                </c:pt>
                <c:pt idx="14">
                  <c:v>7376</c:v>
                </c:pt>
              </c:numCache>
            </c:numRef>
          </c:val>
        </c:ser>
        <c:ser>
          <c:idx val="5"/>
          <c:order val="2"/>
          <c:tx>
            <c:strRef>
              <c:f>'4.4'!$Q$5</c:f>
              <c:strCache>
                <c:ptCount val="1"/>
                <c:pt idx="0">
                  <c:v>126-600 cc</c:v>
                </c:pt>
              </c:strCache>
            </c:strRef>
          </c:tx>
          <c:spPr>
            <a:solidFill>
              <a:srgbClr val="60A9E4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'4.4'!$Q$6:$Q$20</c:f>
              <c:numCache>
                <c:formatCode>General</c:formatCode>
                <c:ptCount val="15"/>
                <c:pt idx="0">
                  <c:v>30300</c:v>
                </c:pt>
                <c:pt idx="1">
                  <c:v>29693</c:v>
                </c:pt>
                <c:pt idx="2">
                  <c:v>29481</c:v>
                </c:pt>
                <c:pt idx="3">
                  <c:v>29463</c:v>
                </c:pt>
                <c:pt idx="4">
                  <c:v>30222</c:v>
                </c:pt>
                <c:pt idx="5">
                  <c:v>31452</c:v>
                </c:pt>
                <c:pt idx="6">
                  <c:v>33546</c:v>
                </c:pt>
                <c:pt idx="7">
                  <c:v>35922</c:v>
                </c:pt>
                <c:pt idx="8">
                  <c:v>38769</c:v>
                </c:pt>
                <c:pt idx="9">
                  <c:v>39389</c:v>
                </c:pt>
                <c:pt idx="10">
                  <c:v>39113</c:v>
                </c:pt>
                <c:pt idx="11">
                  <c:v>38578</c:v>
                </c:pt>
                <c:pt idx="12">
                  <c:v>38466</c:v>
                </c:pt>
                <c:pt idx="13">
                  <c:v>38747</c:v>
                </c:pt>
                <c:pt idx="14">
                  <c:v>39063</c:v>
                </c:pt>
              </c:numCache>
            </c:numRef>
          </c:val>
        </c:ser>
        <c:ser>
          <c:idx val="10"/>
          <c:order val="3"/>
          <c:tx>
            <c:strRef>
              <c:f>'4.4'!$R$5</c:f>
              <c:strCache>
                <c:ptCount val="1"/>
                <c:pt idx="0">
                  <c:v>601cc +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'4.4'!$A$6:$A$13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'4.4'!$R$6:$R$20</c:f>
              <c:numCache>
                <c:formatCode>General</c:formatCode>
                <c:ptCount val="15"/>
                <c:pt idx="0">
                  <c:v>34099</c:v>
                </c:pt>
                <c:pt idx="1">
                  <c:v>34928</c:v>
                </c:pt>
                <c:pt idx="2">
                  <c:v>36253</c:v>
                </c:pt>
                <c:pt idx="3">
                  <c:v>38405</c:v>
                </c:pt>
                <c:pt idx="4">
                  <c:v>41212</c:v>
                </c:pt>
                <c:pt idx="5">
                  <c:v>44914</c:v>
                </c:pt>
                <c:pt idx="6">
                  <c:v>49679</c:v>
                </c:pt>
                <c:pt idx="7">
                  <c:v>55586</c:v>
                </c:pt>
                <c:pt idx="8">
                  <c:v>61212</c:v>
                </c:pt>
                <c:pt idx="9">
                  <c:v>64577</c:v>
                </c:pt>
                <c:pt idx="10">
                  <c:v>66929</c:v>
                </c:pt>
                <c:pt idx="11">
                  <c:v>68509</c:v>
                </c:pt>
                <c:pt idx="12">
                  <c:v>70692</c:v>
                </c:pt>
                <c:pt idx="13">
                  <c:v>73371</c:v>
                </c:pt>
                <c:pt idx="14">
                  <c:v>76202</c:v>
                </c:pt>
              </c:numCache>
            </c:numRef>
          </c:val>
        </c:ser>
        <c:axId val="115510656"/>
        <c:axId val="115524736"/>
      </c:barChart>
      <c:catAx>
        <c:axId val="115510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24736"/>
        <c:crosses val="autoZero"/>
        <c:auto val="1"/>
        <c:lblAlgn val="ctr"/>
        <c:lblOffset val="100"/>
        <c:tickLblSkip val="2"/>
      </c:catAx>
      <c:valAx>
        <c:axId val="11552473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1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11841656397729"/>
          <c:y val="0.91832531995447464"/>
          <c:w val="0.66596183434630374"/>
          <c:h val="6.433883817620146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4.5 : Average motorcycle/moped fleet engine size</a:t>
            </a:r>
          </a:p>
        </c:rich>
      </c:tx>
      <c:layout>
        <c:manualLayout>
          <c:xMode val="edge"/>
          <c:yMode val="edge"/>
          <c:x val="0.15000814553353248"/>
          <c:y val="7.108912270921886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6277777777777"/>
          <c:y val="0.14603960396039894"/>
          <c:w val="0.83598888888889289"/>
          <c:h val="0.68811881188118862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numRef>
              <c:f>'4.5'!$A$4:$A$18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'4.5'!$B$4:$B$18</c:f>
              <c:numCache>
                <c:formatCode>0</c:formatCode>
                <c:ptCount val="15"/>
                <c:pt idx="0">
                  <c:v>533</c:v>
                </c:pt>
                <c:pt idx="1">
                  <c:v>545</c:v>
                </c:pt>
                <c:pt idx="2">
                  <c:v>554</c:v>
                </c:pt>
                <c:pt idx="3">
                  <c:v>564</c:v>
                </c:pt>
                <c:pt idx="4">
                  <c:v>571</c:v>
                </c:pt>
                <c:pt idx="5">
                  <c:v>566</c:v>
                </c:pt>
                <c:pt idx="6">
                  <c:v>568</c:v>
                </c:pt>
                <c:pt idx="7">
                  <c:v>576</c:v>
                </c:pt>
                <c:pt idx="8">
                  <c:v>572</c:v>
                </c:pt>
                <c:pt idx="9">
                  <c:v>583</c:v>
                </c:pt>
                <c:pt idx="10">
                  <c:v>595</c:v>
                </c:pt>
                <c:pt idx="11">
                  <c:v>606</c:v>
                </c:pt>
                <c:pt idx="12">
                  <c:v>615</c:v>
                </c:pt>
                <c:pt idx="13">
                  <c:v>621</c:v>
                </c:pt>
                <c:pt idx="14">
                  <c:v>629</c:v>
                </c:pt>
              </c:numCache>
            </c:numRef>
          </c:val>
        </c:ser>
        <c:marker val="1"/>
        <c:axId val="115632000"/>
        <c:axId val="115654656"/>
      </c:lineChart>
      <c:catAx>
        <c:axId val="11563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</a:t>
                </a:r>
                <a:r>
                  <a:rPr lang="en-NZ" sz="700" baseline="0"/>
                  <a:t> y</a:t>
                </a:r>
                <a:r>
                  <a:rPr lang="en-NZ" sz="700"/>
                  <a:t>ear</a:t>
                </a:r>
              </a:p>
            </c:rich>
          </c:tx>
          <c:layout>
            <c:manualLayout>
              <c:xMode val="edge"/>
              <c:yMode val="edge"/>
              <c:x val="0.45877816997013304"/>
              <c:y val="0.934409681090748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54656"/>
        <c:crosses val="autoZero"/>
        <c:auto val="1"/>
        <c:lblAlgn val="ctr"/>
        <c:lblOffset val="100"/>
        <c:tickLblSkip val="2"/>
        <c:tickMarkSkip val="1"/>
      </c:catAx>
      <c:valAx>
        <c:axId val="115654656"/>
        <c:scaling>
          <c:orientation val="minMax"/>
          <c:max val="650"/>
          <c:min val="45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CC</a:t>
                </a:r>
              </a:p>
            </c:rich>
          </c:tx>
          <c:layout>
            <c:manualLayout>
              <c:xMode val="edge"/>
              <c:yMode val="edge"/>
              <c:x val="9.2725411976022926E-3"/>
              <c:y val="0.454834738578031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32000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5.1a : Light passenger entry and exit</a:t>
            </a:r>
          </a:p>
        </c:rich>
      </c:tx>
      <c:layout>
        <c:manualLayout>
          <c:xMode val="edge"/>
          <c:yMode val="edge"/>
          <c:x val="0.18131844630532298"/>
          <c:y val="1.5024272408426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59750000000001"/>
          <c:y val="0.10050251256281409"/>
          <c:w val="0.81503833333333364"/>
          <c:h val="0.72613065326633164"/>
        </c:manualLayout>
      </c:layout>
      <c:barChart>
        <c:barDir val="col"/>
        <c:grouping val="stacked"/>
        <c:ser>
          <c:idx val="0"/>
          <c:order val="0"/>
          <c:tx>
            <c:strRef>
              <c:f>'5.1'!$C$3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'5.1'!$B$46:$B$59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'5.1'!$C$46:$C$59</c:f>
              <c:numCache>
                <c:formatCode>General</c:formatCode>
                <c:ptCount val="14"/>
                <c:pt idx="0">
                  <c:v>55518</c:v>
                </c:pt>
                <c:pt idx="1">
                  <c:v>61502</c:v>
                </c:pt>
                <c:pt idx="2">
                  <c:v>67857</c:v>
                </c:pt>
                <c:pt idx="3">
                  <c:v>71624</c:v>
                </c:pt>
                <c:pt idx="4">
                  <c:v>72879</c:v>
                </c:pt>
                <c:pt idx="5">
                  <c:v>70223</c:v>
                </c:pt>
                <c:pt idx="6">
                  <c:v>69321</c:v>
                </c:pt>
                <c:pt idx="7">
                  <c:v>63650</c:v>
                </c:pt>
                <c:pt idx="8">
                  <c:v>45734</c:v>
                </c:pt>
                <c:pt idx="9">
                  <c:v>52275</c:v>
                </c:pt>
                <c:pt idx="10">
                  <c:v>52955</c:v>
                </c:pt>
                <c:pt idx="11">
                  <c:v>62708</c:v>
                </c:pt>
                <c:pt idx="12">
                  <c:v>67113</c:v>
                </c:pt>
                <c:pt idx="13">
                  <c:v>75313</c:v>
                </c:pt>
              </c:numCache>
            </c:numRef>
          </c:val>
        </c:ser>
        <c:ser>
          <c:idx val="1"/>
          <c:order val="1"/>
          <c:tx>
            <c:strRef>
              <c:f>'5.1'!$D$3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'5.1'!$D$46:$D$59</c:f>
              <c:numCache>
                <c:formatCode>General</c:formatCode>
                <c:ptCount val="14"/>
                <c:pt idx="0">
                  <c:v>115164</c:v>
                </c:pt>
                <c:pt idx="1">
                  <c:v>118671</c:v>
                </c:pt>
                <c:pt idx="2">
                  <c:v>132969</c:v>
                </c:pt>
                <c:pt idx="3">
                  <c:v>133099</c:v>
                </c:pt>
                <c:pt idx="4">
                  <c:v>132695</c:v>
                </c:pt>
                <c:pt idx="5">
                  <c:v>112259</c:v>
                </c:pt>
                <c:pt idx="6">
                  <c:v>112445</c:v>
                </c:pt>
                <c:pt idx="7">
                  <c:v>87851</c:v>
                </c:pt>
                <c:pt idx="8">
                  <c:v>67853</c:v>
                </c:pt>
                <c:pt idx="9">
                  <c:v>88071</c:v>
                </c:pt>
                <c:pt idx="10">
                  <c:v>79874</c:v>
                </c:pt>
                <c:pt idx="11">
                  <c:v>76642</c:v>
                </c:pt>
                <c:pt idx="12">
                  <c:v>96783</c:v>
                </c:pt>
                <c:pt idx="13">
                  <c:v>127817</c:v>
                </c:pt>
              </c:numCache>
            </c:numRef>
          </c:val>
        </c:ser>
        <c:ser>
          <c:idx val="2"/>
          <c:order val="2"/>
          <c:tx>
            <c:strRef>
              <c:f>'5.1'!$E$3</c:f>
              <c:strCache>
                <c:ptCount val="1"/>
                <c:pt idx="0">
                  <c:v>Diesel NZ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'5.1'!$E$46:$E$59</c:f>
              <c:numCache>
                <c:formatCode>General</c:formatCode>
                <c:ptCount val="14"/>
                <c:pt idx="0">
                  <c:v>2539</c:v>
                </c:pt>
                <c:pt idx="1">
                  <c:v>2481</c:v>
                </c:pt>
                <c:pt idx="2">
                  <c:v>2340</c:v>
                </c:pt>
                <c:pt idx="3">
                  <c:v>2692</c:v>
                </c:pt>
                <c:pt idx="4">
                  <c:v>4308</c:v>
                </c:pt>
                <c:pt idx="5">
                  <c:v>5919</c:v>
                </c:pt>
                <c:pt idx="6">
                  <c:v>7846</c:v>
                </c:pt>
                <c:pt idx="7">
                  <c:v>9651</c:v>
                </c:pt>
                <c:pt idx="8">
                  <c:v>8660</c:v>
                </c:pt>
                <c:pt idx="9">
                  <c:v>9720</c:v>
                </c:pt>
                <c:pt idx="10">
                  <c:v>10900</c:v>
                </c:pt>
                <c:pt idx="11">
                  <c:v>14104</c:v>
                </c:pt>
                <c:pt idx="12">
                  <c:v>15318</c:v>
                </c:pt>
                <c:pt idx="13">
                  <c:v>14972</c:v>
                </c:pt>
              </c:numCache>
            </c:numRef>
          </c:val>
        </c:ser>
        <c:ser>
          <c:idx val="3"/>
          <c:order val="3"/>
          <c:tx>
            <c:strRef>
              <c:f>'5.1'!$F$3</c:f>
              <c:strCache>
                <c:ptCount val="1"/>
                <c:pt idx="0">
                  <c:v>Diesel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'5.1'!$F$46:$F$59</c:f>
              <c:numCache>
                <c:formatCode>General</c:formatCode>
                <c:ptCount val="14"/>
                <c:pt idx="0">
                  <c:v>13146</c:v>
                </c:pt>
                <c:pt idx="1">
                  <c:v>17350</c:v>
                </c:pt>
                <c:pt idx="2">
                  <c:v>23518</c:v>
                </c:pt>
                <c:pt idx="3">
                  <c:v>20419</c:v>
                </c:pt>
                <c:pt idx="4">
                  <c:v>19251</c:v>
                </c:pt>
                <c:pt idx="5">
                  <c:v>10724</c:v>
                </c:pt>
                <c:pt idx="6">
                  <c:v>7584</c:v>
                </c:pt>
                <c:pt idx="7">
                  <c:v>2818</c:v>
                </c:pt>
                <c:pt idx="8">
                  <c:v>807</c:v>
                </c:pt>
                <c:pt idx="9">
                  <c:v>390</c:v>
                </c:pt>
                <c:pt idx="10">
                  <c:v>725</c:v>
                </c:pt>
                <c:pt idx="11">
                  <c:v>1548</c:v>
                </c:pt>
                <c:pt idx="12">
                  <c:v>2042</c:v>
                </c:pt>
                <c:pt idx="13">
                  <c:v>1927</c:v>
                </c:pt>
              </c:numCache>
            </c:numRef>
          </c:val>
        </c:ser>
        <c:ser>
          <c:idx val="4"/>
          <c:order val="4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'5.1'!$G$46:$G$59</c:f>
              <c:numCache>
                <c:formatCode>General</c:formatCode>
                <c:ptCount val="14"/>
                <c:pt idx="0">
                  <c:v>-82126</c:v>
                </c:pt>
                <c:pt idx="1">
                  <c:v>-74923</c:v>
                </c:pt>
                <c:pt idx="2">
                  <c:v>-70753</c:v>
                </c:pt>
                <c:pt idx="3">
                  <c:v>-70019</c:v>
                </c:pt>
                <c:pt idx="4">
                  <c:v>-68277</c:v>
                </c:pt>
                <c:pt idx="5">
                  <c:v>-65601</c:v>
                </c:pt>
                <c:pt idx="6">
                  <c:v>-63456</c:v>
                </c:pt>
                <c:pt idx="7">
                  <c:v>-60692</c:v>
                </c:pt>
                <c:pt idx="8">
                  <c:v>-51501</c:v>
                </c:pt>
                <c:pt idx="9">
                  <c:v>-49417</c:v>
                </c:pt>
                <c:pt idx="10">
                  <c:v>-54494</c:v>
                </c:pt>
                <c:pt idx="11">
                  <c:v>-42344</c:v>
                </c:pt>
                <c:pt idx="12">
                  <c:v>-42369</c:v>
                </c:pt>
                <c:pt idx="13">
                  <c:v>-49317</c:v>
                </c:pt>
              </c:numCache>
            </c:numRef>
          </c:val>
        </c:ser>
        <c:ser>
          <c:idx val="5"/>
          <c:order val="5"/>
          <c:tx>
            <c:strRef>
              <c:f>'5.1'!$H$3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'5.1'!$H$46:$H$59</c:f>
              <c:numCache>
                <c:formatCode>General</c:formatCode>
                <c:ptCount val="14"/>
                <c:pt idx="0">
                  <c:v>-37549</c:v>
                </c:pt>
                <c:pt idx="1">
                  <c:v>-40406</c:v>
                </c:pt>
                <c:pt idx="2">
                  <c:v>-45435</c:v>
                </c:pt>
                <c:pt idx="3">
                  <c:v>-52607</c:v>
                </c:pt>
                <c:pt idx="4">
                  <c:v>-60745</c:v>
                </c:pt>
                <c:pt idx="5">
                  <c:v>-67478</c:v>
                </c:pt>
                <c:pt idx="6">
                  <c:v>-73568</c:v>
                </c:pt>
                <c:pt idx="7">
                  <c:v>-76353</c:v>
                </c:pt>
                <c:pt idx="8">
                  <c:v>-69107</c:v>
                </c:pt>
                <c:pt idx="9">
                  <c:v>-69789</c:v>
                </c:pt>
                <c:pt idx="10">
                  <c:v>-83935</c:v>
                </c:pt>
                <c:pt idx="11">
                  <c:v>-66713</c:v>
                </c:pt>
                <c:pt idx="12">
                  <c:v>-70704</c:v>
                </c:pt>
                <c:pt idx="13">
                  <c:v>-83739</c:v>
                </c:pt>
              </c:numCache>
            </c:numRef>
          </c:val>
        </c:ser>
        <c:ser>
          <c:idx val="6"/>
          <c:order val="6"/>
          <c:tx>
            <c:strRef>
              <c:f>'5.1'!$I$3</c:f>
              <c:strCache>
                <c:ptCount val="1"/>
                <c:pt idx="0">
                  <c:v>Diesel NZ new out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'5.1'!$B$4:$B$11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'5.1'!$I$46:$I$59</c:f>
              <c:numCache>
                <c:formatCode>General</c:formatCode>
                <c:ptCount val="14"/>
                <c:pt idx="0">
                  <c:v>-564</c:v>
                </c:pt>
                <c:pt idx="1">
                  <c:v>-500</c:v>
                </c:pt>
                <c:pt idx="2">
                  <c:v>-520</c:v>
                </c:pt>
                <c:pt idx="3">
                  <c:v>-488</c:v>
                </c:pt>
                <c:pt idx="4">
                  <c:v>-463</c:v>
                </c:pt>
                <c:pt idx="5">
                  <c:v>-497</c:v>
                </c:pt>
                <c:pt idx="6">
                  <c:v>-580</c:v>
                </c:pt>
                <c:pt idx="7">
                  <c:v>-631</c:v>
                </c:pt>
                <c:pt idx="8">
                  <c:v>-631</c:v>
                </c:pt>
                <c:pt idx="9">
                  <c:v>-714</c:v>
                </c:pt>
                <c:pt idx="10">
                  <c:v>-921</c:v>
                </c:pt>
                <c:pt idx="11">
                  <c:v>-818</c:v>
                </c:pt>
                <c:pt idx="12">
                  <c:v>-903</c:v>
                </c:pt>
                <c:pt idx="13">
                  <c:v>-1174</c:v>
                </c:pt>
              </c:numCache>
            </c:numRef>
          </c:val>
        </c:ser>
        <c:ser>
          <c:idx val="7"/>
          <c:order val="7"/>
          <c:tx>
            <c:strRef>
              <c:f>'5.1'!$J$3</c:f>
              <c:strCache>
                <c:ptCount val="1"/>
                <c:pt idx="0">
                  <c:v>Diesel used out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'5.1'!$J$46:$J$59</c:f>
              <c:numCache>
                <c:formatCode>General</c:formatCode>
                <c:ptCount val="14"/>
                <c:pt idx="0">
                  <c:v>-4185</c:v>
                </c:pt>
                <c:pt idx="1">
                  <c:v>-5029</c:v>
                </c:pt>
                <c:pt idx="2">
                  <c:v>-6181</c:v>
                </c:pt>
                <c:pt idx="3">
                  <c:v>-7334</c:v>
                </c:pt>
                <c:pt idx="4">
                  <c:v>-8809</c:v>
                </c:pt>
                <c:pt idx="5">
                  <c:v>-10116</c:v>
                </c:pt>
                <c:pt idx="6">
                  <c:v>-10762</c:v>
                </c:pt>
                <c:pt idx="7">
                  <c:v>-11229</c:v>
                </c:pt>
                <c:pt idx="8">
                  <c:v>-10156</c:v>
                </c:pt>
                <c:pt idx="9">
                  <c:v>-10307</c:v>
                </c:pt>
                <c:pt idx="10">
                  <c:v>-12304</c:v>
                </c:pt>
                <c:pt idx="11">
                  <c:v>-9545</c:v>
                </c:pt>
                <c:pt idx="12">
                  <c:v>-8688</c:v>
                </c:pt>
                <c:pt idx="13">
                  <c:v>-9160</c:v>
                </c:pt>
              </c:numCache>
            </c:numRef>
          </c:val>
        </c:ser>
        <c:overlap val="100"/>
        <c:axId val="115844608"/>
        <c:axId val="115846144"/>
      </c:barChart>
      <c:catAx>
        <c:axId val="115844608"/>
        <c:scaling>
          <c:orientation val="minMax"/>
        </c:scaling>
        <c:axPos val="b"/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46144"/>
        <c:crossesAt val="0"/>
        <c:auto val="1"/>
        <c:lblAlgn val="ctr"/>
        <c:lblOffset val="100"/>
        <c:tickLblSkip val="2"/>
        <c:tickMarkSkip val="1"/>
      </c:catAx>
      <c:valAx>
        <c:axId val="115846144"/>
        <c:scaling>
          <c:orientation val="minMax"/>
          <c:max val="250000"/>
          <c:min val="-200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44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55608326736937"/>
          <c:y val="0.90954776670615278"/>
          <c:w val="0.8363940618533795"/>
          <c:h val="8.04018303021857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orientation="portrait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5.1b : Light commercial entry and exit</a:t>
            </a:r>
          </a:p>
        </c:rich>
      </c:tx>
      <c:layout>
        <c:manualLayout>
          <c:xMode val="edge"/>
          <c:yMode val="edge"/>
          <c:x val="0.18887807459080883"/>
          <c:y val="1.6575383829233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52527777777791"/>
          <c:y val="0.10798935185185186"/>
          <c:w val="0.82543277777777757"/>
          <c:h val="0.68517685185185151"/>
        </c:manualLayout>
      </c:layout>
      <c:barChart>
        <c:barDir val="col"/>
        <c:grouping val="stacked"/>
        <c:ser>
          <c:idx val="0"/>
          <c:order val="0"/>
          <c:tx>
            <c:strRef>
              <c:f>'5.1'!$C$3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'5.1'!$B$32:$B$45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'5.1'!$C$32:$C$45</c:f>
              <c:numCache>
                <c:formatCode>General</c:formatCode>
                <c:ptCount val="14"/>
                <c:pt idx="0">
                  <c:v>3412</c:v>
                </c:pt>
                <c:pt idx="1">
                  <c:v>4385</c:v>
                </c:pt>
                <c:pt idx="2">
                  <c:v>4897</c:v>
                </c:pt>
                <c:pt idx="3">
                  <c:v>5409</c:v>
                </c:pt>
                <c:pt idx="4">
                  <c:v>5027</c:v>
                </c:pt>
                <c:pt idx="5">
                  <c:v>4068</c:v>
                </c:pt>
                <c:pt idx="6">
                  <c:v>3410</c:v>
                </c:pt>
                <c:pt idx="7">
                  <c:v>2730</c:v>
                </c:pt>
                <c:pt idx="8">
                  <c:v>1501</c:v>
                </c:pt>
                <c:pt idx="9">
                  <c:v>1856</c:v>
                </c:pt>
                <c:pt idx="10">
                  <c:v>1802</c:v>
                </c:pt>
                <c:pt idx="11">
                  <c:v>2042</c:v>
                </c:pt>
                <c:pt idx="12">
                  <c:v>2136</c:v>
                </c:pt>
                <c:pt idx="13">
                  <c:v>2408</c:v>
                </c:pt>
              </c:numCache>
            </c:numRef>
          </c:val>
        </c:ser>
        <c:ser>
          <c:idx val="1"/>
          <c:order val="1"/>
          <c:tx>
            <c:strRef>
              <c:f>'5.1'!$D$3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'5.1'!$B$32:$B$44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'5.1'!$D$32:$D$45</c:f>
              <c:numCache>
                <c:formatCode>General</c:formatCode>
                <c:ptCount val="14"/>
                <c:pt idx="0">
                  <c:v>1634</c:v>
                </c:pt>
                <c:pt idx="1">
                  <c:v>2162</c:v>
                </c:pt>
                <c:pt idx="2">
                  <c:v>1768</c:v>
                </c:pt>
                <c:pt idx="3">
                  <c:v>1682</c:v>
                </c:pt>
                <c:pt idx="4">
                  <c:v>2118</c:v>
                </c:pt>
                <c:pt idx="5">
                  <c:v>1786</c:v>
                </c:pt>
                <c:pt idx="6">
                  <c:v>2443</c:v>
                </c:pt>
                <c:pt idx="7">
                  <c:v>2582</c:v>
                </c:pt>
                <c:pt idx="8">
                  <c:v>1491</c:v>
                </c:pt>
                <c:pt idx="9">
                  <c:v>1768</c:v>
                </c:pt>
                <c:pt idx="10">
                  <c:v>2394</c:v>
                </c:pt>
                <c:pt idx="11">
                  <c:v>2267</c:v>
                </c:pt>
                <c:pt idx="12">
                  <c:v>2941</c:v>
                </c:pt>
                <c:pt idx="13">
                  <c:v>3981</c:v>
                </c:pt>
              </c:numCache>
            </c:numRef>
          </c:val>
        </c:ser>
        <c:ser>
          <c:idx val="2"/>
          <c:order val="2"/>
          <c:tx>
            <c:strRef>
              <c:f>'5.1'!$E$3</c:f>
              <c:strCache>
                <c:ptCount val="1"/>
                <c:pt idx="0">
                  <c:v>Diesel NZ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'5.1'!$B$32:$B$45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'5.1'!$E$32:$E$45</c:f>
              <c:numCache>
                <c:formatCode>General</c:formatCode>
                <c:ptCount val="14"/>
                <c:pt idx="0">
                  <c:v>10866</c:v>
                </c:pt>
                <c:pt idx="1">
                  <c:v>11860</c:v>
                </c:pt>
                <c:pt idx="2">
                  <c:v>12734</c:v>
                </c:pt>
                <c:pt idx="3">
                  <c:v>14300</c:v>
                </c:pt>
                <c:pt idx="4">
                  <c:v>16209</c:v>
                </c:pt>
                <c:pt idx="5">
                  <c:v>15666</c:v>
                </c:pt>
                <c:pt idx="6">
                  <c:v>17583</c:v>
                </c:pt>
                <c:pt idx="7">
                  <c:v>16732</c:v>
                </c:pt>
                <c:pt idx="8">
                  <c:v>11387</c:v>
                </c:pt>
                <c:pt idx="9">
                  <c:v>14047</c:v>
                </c:pt>
                <c:pt idx="10">
                  <c:v>15842</c:v>
                </c:pt>
                <c:pt idx="11">
                  <c:v>18561</c:v>
                </c:pt>
                <c:pt idx="12">
                  <c:v>24427</c:v>
                </c:pt>
                <c:pt idx="13">
                  <c:v>29095</c:v>
                </c:pt>
              </c:numCache>
            </c:numRef>
          </c:val>
        </c:ser>
        <c:ser>
          <c:idx val="3"/>
          <c:order val="3"/>
          <c:tx>
            <c:strRef>
              <c:f>'5.1'!$F$3</c:f>
              <c:strCache>
                <c:ptCount val="1"/>
                <c:pt idx="0">
                  <c:v>Diesel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'5.1'!$B$32:$B$44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'5.1'!$F$32:$F$45</c:f>
              <c:numCache>
                <c:formatCode>General</c:formatCode>
                <c:ptCount val="14"/>
                <c:pt idx="0">
                  <c:v>2798</c:v>
                </c:pt>
                <c:pt idx="1">
                  <c:v>4188</c:v>
                </c:pt>
                <c:pt idx="2">
                  <c:v>5951</c:v>
                </c:pt>
                <c:pt idx="3">
                  <c:v>7294</c:v>
                </c:pt>
                <c:pt idx="4">
                  <c:v>6393</c:v>
                </c:pt>
                <c:pt idx="5">
                  <c:v>5479</c:v>
                </c:pt>
                <c:pt idx="6">
                  <c:v>5111</c:v>
                </c:pt>
                <c:pt idx="7">
                  <c:v>2333</c:v>
                </c:pt>
                <c:pt idx="8">
                  <c:v>863</c:v>
                </c:pt>
                <c:pt idx="9">
                  <c:v>482</c:v>
                </c:pt>
                <c:pt idx="10">
                  <c:v>277</c:v>
                </c:pt>
                <c:pt idx="11">
                  <c:v>620</c:v>
                </c:pt>
                <c:pt idx="12">
                  <c:v>1977</c:v>
                </c:pt>
                <c:pt idx="13">
                  <c:v>2594</c:v>
                </c:pt>
              </c:numCache>
            </c:numRef>
          </c:val>
        </c:ser>
        <c:ser>
          <c:idx val="4"/>
          <c:order val="4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'5.1'!$G$32:$G$45</c:f>
              <c:numCache>
                <c:formatCode>General</c:formatCode>
                <c:ptCount val="14"/>
                <c:pt idx="0">
                  <c:v>-10450</c:v>
                </c:pt>
                <c:pt idx="1">
                  <c:v>-9754</c:v>
                </c:pt>
                <c:pt idx="2">
                  <c:v>-9036</c:v>
                </c:pt>
                <c:pt idx="3">
                  <c:v>-8815</c:v>
                </c:pt>
                <c:pt idx="4">
                  <c:v>-8406</c:v>
                </c:pt>
                <c:pt idx="5">
                  <c:v>-8141</c:v>
                </c:pt>
                <c:pt idx="6">
                  <c:v>-7777</c:v>
                </c:pt>
                <c:pt idx="7">
                  <c:v>-7431</c:v>
                </c:pt>
                <c:pt idx="8">
                  <c:v>-6283</c:v>
                </c:pt>
                <c:pt idx="9">
                  <c:v>-6133</c:v>
                </c:pt>
                <c:pt idx="10">
                  <c:v>-6549</c:v>
                </c:pt>
                <c:pt idx="11">
                  <c:v>-4656</c:v>
                </c:pt>
                <c:pt idx="12">
                  <c:v>-3958</c:v>
                </c:pt>
                <c:pt idx="13">
                  <c:v>-4324</c:v>
                </c:pt>
              </c:numCache>
            </c:numRef>
          </c:val>
        </c:ser>
        <c:ser>
          <c:idx val="5"/>
          <c:order val="5"/>
          <c:tx>
            <c:strRef>
              <c:f>'5.1'!$H$3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'5.1'!$H$32:$H$45</c:f>
              <c:numCache>
                <c:formatCode>General</c:formatCode>
                <c:ptCount val="14"/>
                <c:pt idx="0">
                  <c:v>-2210</c:v>
                </c:pt>
                <c:pt idx="1">
                  <c:v>-2227</c:v>
                </c:pt>
                <c:pt idx="2">
                  <c:v>-2240</c:v>
                </c:pt>
                <c:pt idx="3">
                  <c:v>-2321</c:v>
                </c:pt>
                <c:pt idx="4">
                  <c:v>-2285</c:v>
                </c:pt>
                <c:pt idx="5">
                  <c:v>-2214</c:v>
                </c:pt>
                <c:pt idx="6">
                  <c:v>-2165</c:v>
                </c:pt>
                <c:pt idx="7">
                  <c:v>-2139</c:v>
                </c:pt>
                <c:pt idx="8">
                  <c:v>-1829</c:v>
                </c:pt>
                <c:pt idx="9">
                  <c:v>-1711</c:v>
                </c:pt>
                <c:pt idx="10">
                  <c:v>-1913</c:v>
                </c:pt>
                <c:pt idx="11">
                  <c:v>-1493</c:v>
                </c:pt>
                <c:pt idx="12">
                  <c:v>-1303</c:v>
                </c:pt>
                <c:pt idx="13">
                  <c:v>-1530</c:v>
                </c:pt>
              </c:numCache>
            </c:numRef>
          </c:val>
        </c:ser>
        <c:ser>
          <c:idx val="6"/>
          <c:order val="6"/>
          <c:tx>
            <c:strRef>
              <c:f>'5.1'!$I$3</c:f>
              <c:strCache>
                <c:ptCount val="1"/>
                <c:pt idx="0">
                  <c:v>Diesel NZ new out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'5.1'!$B$4:$B$11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'5.1'!$I$32:$I$45</c:f>
              <c:numCache>
                <c:formatCode>General</c:formatCode>
                <c:ptCount val="14"/>
                <c:pt idx="0">
                  <c:v>-1674</c:v>
                </c:pt>
                <c:pt idx="1">
                  <c:v>-1856</c:v>
                </c:pt>
                <c:pt idx="2">
                  <c:v>-1997</c:v>
                </c:pt>
                <c:pt idx="3">
                  <c:v>-2054</c:v>
                </c:pt>
                <c:pt idx="4">
                  <c:v>-2188</c:v>
                </c:pt>
                <c:pt idx="5">
                  <c:v>-2417</c:v>
                </c:pt>
                <c:pt idx="6">
                  <c:v>-2682</c:v>
                </c:pt>
                <c:pt idx="7">
                  <c:v>-3230</c:v>
                </c:pt>
                <c:pt idx="8">
                  <c:v>-3262</c:v>
                </c:pt>
                <c:pt idx="9">
                  <c:v>-3705</c:v>
                </c:pt>
                <c:pt idx="10">
                  <c:v>-4773</c:v>
                </c:pt>
                <c:pt idx="11">
                  <c:v>-4210</c:v>
                </c:pt>
                <c:pt idx="12">
                  <c:v>-4180</c:v>
                </c:pt>
                <c:pt idx="13">
                  <c:v>-5123</c:v>
                </c:pt>
              </c:numCache>
            </c:numRef>
          </c:val>
        </c:ser>
        <c:ser>
          <c:idx val="7"/>
          <c:order val="7"/>
          <c:tx>
            <c:strRef>
              <c:f>'5.1'!$J$3</c:f>
              <c:strCache>
                <c:ptCount val="1"/>
                <c:pt idx="0">
                  <c:v>Diesel used out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'5.1'!$B$4:$B$11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'5.1'!$J$32:$J$45</c:f>
              <c:numCache>
                <c:formatCode>General</c:formatCode>
                <c:ptCount val="14"/>
                <c:pt idx="0">
                  <c:v>-2802</c:v>
                </c:pt>
                <c:pt idx="1">
                  <c:v>-2988</c:v>
                </c:pt>
                <c:pt idx="2">
                  <c:v>-3343</c:v>
                </c:pt>
                <c:pt idx="3">
                  <c:v>-3669</c:v>
                </c:pt>
                <c:pt idx="4">
                  <c:v>-4154</c:v>
                </c:pt>
                <c:pt idx="5">
                  <c:v>-4511</c:v>
                </c:pt>
                <c:pt idx="6">
                  <c:v>-4506</c:v>
                </c:pt>
                <c:pt idx="7">
                  <c:v>-4869</c:v>
                </c:pt>
                <c:pt idx="8">
                  <c:v>-4291</c:v>
                </c:pt>
                <c:pt idx="9">
                  <c:v>-4287</c:v>
                </c:pt>
                <c:pt idx="10">
                  <c:v>-4884</c:v>
                </c:pt>
                <c:pt idx="11">
                  <c:v>-3783</c:v>
                </c:pt>
                <c:pt idx="12">
                  <c:v>-3240</c:v>
                </c:pt>
                <c:pt idx="13">
                  <c:v>-3482</c:v>
                </c:pt>
              </c:numCache>
            </c:numRef>
          </c:val>
        </c:ser>
        <c:overlap val="100"/>
        <c:axId val="112914816"/>
        <c:axId val="112916352"/>
      </c:barChart>
      <c:catAx>
        <c:axId val="112914816"/>
        <c:scaling>
          <c:orientation val="minMax"/>
        </c:scaling>
        <c:axPos val="b"/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16352"/>
        <c:crossesAt val="0"/>
        <c:auto val="1"/>
        <c:lblAlgn val="ctr"/>
        <c:lblOffset val="100"/>
        <c:tickLblSkip val="2"/>
        <c:tickMarkSkip val="1"/>
      </c:catAx>
      <c:valAx>
        <c:axId val="112916352"/>
        <c:scaling>
          <c:orientation val="minMax"/>
          <c:max val="35000"/>
          <c:min val="-25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14816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169754311215076"/>
          <c:y val="0.89115648154600147"/>
          <c:w val="0.81969938107869156"/>
          <c:h val="9.29649501776879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5.1c : Truck entry and exit</a:t>
            </a:r>
          </a:p>
        </c:rich>
      </c:tx>
      <c:layout>
        <c:manualLayout>
          <c:xMode val="edge"/>
          <c:yMode val="edge"/>
          <c:x val="0.29773498471842219"/>
          <c:y val="3.26629967714212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378944444444602"/>
          <c:y val="0.12562814070351364"/>
          <c:w val="0.83116861111111162"/>
          <c:h val="0.66753796296295898"/>
        </c:manualLayout>
      </c:layout>
      <c:barChart>
        <c:barDir val="col"/>
        <c:grouping val="stacked"/>
        <c:ser>
          <c:idx val="0"/>
          <c:order val="0"/>
          <c:tx>
            <c:strRef>
              <c:f>'5.1'!$C$3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'5.1'!$B$18:$B$31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'5.1'!$C$18:$C$31</c:f>
              <c:numCache>
                <c:formatCode>General</c:formatCode>
                <c:ptCount val="14"/>
                <c:pt idx="0">
                  <c:v>4</c:v>
                </c:pt>
                <c:pt idx="1">
                  <c:v>27</c:v>
                </c:pt>
                <c:pt idx="2">
                  <c:v>8</c:v>
                </c:pt>
                <c:pt idx="3">
                  <c:v>14</c:v>
                </c:pt>
                <c:pt idx="4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9</c:v>
                </c:pt>
                <c:pt idx="13">
                  <c:v>3</c:v>
                </c:pt>
              </c:numCache>
            </c:numRef>
          </c:val>
        </c:ser>
        <c:ser>
          <c:idx val="1"/>
          <c:order val="1"/>
          <c:tx>
            <c:strRef>
              <c:f>'5.1'!$D$3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'5.1'!$D$18:$D$31</c:f>
              <c:numCache>
                <c:formatCode>General</c:formatCode>
                <c:ptCount val="14"/>
                <c:pt idx="0">
                  <c:v>37</c:v>
                </c:pt>
                <c:pt idx="1">
                  <c:v>39</c:v>
                </c:pt>
                <c:pt idx="2">
                  <c:v>31</c:v>
                </c:pt>
                <c:pt idx="3">
                  <c:v>50</c:v>
                </c:pt>
                <c:pt idx="4">
                  <c:v>63</c:v>
                </c:pt>
                <c:pt idx="5">
                  <c:v>43</c:v>
                </c:pt>
                <c:pt idx="6">
                  <c:v>54</c:v>
                </c:pt>
                <c:pt idx="7">
                  <c:v>57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21</c:v>
                </c:pt>
                <c:pt idx="12">
                  <c:v>21</c:v>
                </c:pt>
                <c:pt idx="13">
                  <c:v>23</c:v>
                </c:pt>
              </c:numCache>
            </c:numRef>
          </c:val>
        </c:ser>
        <c:ser>
          <c:idx val="2"/>
          <c:order val="2"/>
          <c:tx>
            <c:strRef>
              <c:f>'5.1'!$E$3</c:f>
              <c:strCache>
                <c:ptCount val="1"/>
                <c:pt idx="0">
                  <c:v>Diesel NZ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'5.1'!$E$18:$E$31</c:f>
              <c:numCache>
                <c:formatCode>General</c:formatCode>
                <c:ptCount val="14"/>
                <c:pt idx="0">
                  <c:v>2573</c:v>
                </c:pt>
                <c:pt idx="1">
                  <c:v>3147</c:v>
                </c:pt>
                <c:pt idx="2">
                  <c:v>3723</c:v>
                </c:pt>
                <c:pt idx="3">
                  <c:v>4258</c:v>
                </c:pt>
                <c:pt idx="4">
                  <c:v>4558</c:v>
                </c:pt>
                <c:pt idx="5">
                  <c:v>3733</c:v>
                </c:pt>
                <c:pt idx="6">
                  <c:v>3920</c:v>
                </c:pt>
                <c:pt idx="7">
                  <c:v>4105</c:v>
                </c:pt>
                <c:pt idx="8">
                  <c:v>2237</c:v>
                </c:pt>
                <c:pt idx="9">
                  <c:v>2227</c:v>
                </c:pt>
                <c:pt idx="10">
                  <c:v>2717</c:v>
                </c:pt>
                <c:pt idx="11">
                  <c:v>2878</c:v>
                </c:pt>
                <c:pt idx="12">
                  <c:v>3771</c:v>
                </c:pt>
                <c:pt idx="13">
                  <c:v>4777</c:v>
                </c:pt>
              </c:numCache>
            </c:numRef>
          </c:val>
        </c:ser>
        <c:ser>
          <c:idx val="3"/>
          <c:order val="3"/>
          <c:tx>
            <c:strRef>
              <c:f>'5.1'!$F$3</c:f>
              <c:strCache>
                <c:ptCount val="1"/>
                <c:pt idx="0">
                  <c:v>Diesel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'5.1'!$F$18:$F$31</c:f>
              <c:numCache>
                <c:formatCode>General</c:formatCode>
                <c:ptCount val="14"/>
                <c:pt idx="0">
                  <c:v>2773</c:v>
                </c:pt>
                <c:pt idx="1">
                  <c:v>3814</c:v>
                </c:pt>
                <c:pt idx="2">
                  <c:v>4872</c:v>
                </c:pt>
                <c:pt idx="3">
                  <c:v>6098</c:v>
                </c:pt>
                <c:pt idx="4">
                  <c:v>5269</c:v>
                </c:pt>
                <c:pt idx="5">
                  <c:v>4734</c:v>
                </c:pt>
                <c:pt idx="6">
                  <c:v>4556</c:v>
                </c:pt>
                <c:pt idx="7">
                  <c:v>2557</c:v>
                </c:pt>
                <c:pt idx="8">
                  <c:v>582</c:v>
                </c:pt>
                <c:pt idx="9">
                  <c:v>495</c:v>
                </c:pt>
                <c:pt idx="10">
                  <c:v>509</c:v>
                </c:pt>
                <c:pt idx="11">
                  <c:v>578</c:v>
                </c:pt>
                <c:pt idx="12">
                  <c:v>1043</c:v>
                </c:pt>
                <c:pt idx="13">
                  <c:v>1270</c:v>
                </c:pt>
              </c:numCache>
            </c:numRef>
          </c:val>
        </c:ser>
        <c:ser>
          <c:idx val="4"/>
          <c:order val="4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'5.1'!$G$18:$G$31</c:f>
              <c:numCache>
                <c:formatCode>General</c:formatCode>
                <c:ptCount val="14"/>
                <c:pt idx="0">
                  <c:v>-615</c:v>
                </c:pt>
                <c:pt idx="1">
                  <c:v>-530</c:v>
                </c:pt>
                <c:pt idx="2">
                  <c:v>-435</c:v>
                </c:pt>
                <c:pt idx="3">
                  <c:v>-379</c:v>
                </c:pt>
                <c:pt idx="4">
                  <c:v>-407</c:v>
                </c:pt>
                <c:pt idx="5">
                  <c:v>-309</c:v>
                </c:pt>
                <c:pt idx="6">
                  <c:v>-305</c:v>
                </c:pt>
                <c:pt idx="7">
                  <c:v>-275</c:v>
                </c:pt>
                <c:pt idx="8">
                  <c:v>-238</c:v>
                </c:pt>
                <c:pt idx="9">
                  <c:v>-239</c:v>
                </c:pt>
                <c:pt idx="10">
                  <c:v>-189</c:v>
                </c:pt>
                <c:pt idx="11">
                  <c:v>-147</c:v>
                </c:pt>
                <c:pt idx="12">
                  <c:v>-62</c:v>
                </c:pt>
                <c:pt idx="13">
                  <c:v>-60</c:v>
                </c:pt>
              </c:numCache>
            </c:numRef>
          </c:val>
        </c:ser>
        <c:ser>
          <c:idx val="5"/>
          <c:order val="5"/>
          <c:tx>
            <c:strRef>
              <c:f>'5.1'!$H$3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'5.1'!$H$18:$H$31</c:f>
              <c:numCache>
                <c:formatCode>General</c:formatCode>
                <c:ptCount val="14"/>
                <c:pt idx="0">
                  <c:v>-12</c:v>
                </c:pt>
                <c:pt idx="1">
                  <c:v>-17</c:v>
                </c:pt>
                <c:pt idx="2">
                  <c:v>-15</c:v>
                </c:pt>
                <c:pt idx="3">
                  <c:v>-15</c:v>
                </c:pt>
                <c:pt idx="4">
                  <c:v>-17</c:v>
                </c:pt>
                <c:pt idx="5">
                  <c:v>-23</c:v>
                </c:pt>
                <c:pt idx="6">
                  <c:v>-17</c:v>
                </c:pt>
                <c:pt idx="7">
                  <c:v>-17</c:v>
                </c:pt>
                <c:pt idx="8">
                  <c:v>-19</c:v>
                </c:pt>
                <c:pt idx="9">
                  <c:v>-23</c:v>
                </c:pt>
                <c:pt idx="10">
                  <c:v>-30</c:v>
                </c:pt>
                <c:pt idx="11">
                  <c:v>-19</c:v>
                </c:pt>
                <c:pt idx="12">
                  <c:v>-13</c:v>
                </c:pt>
                <c:pt idx="13">
                  <c:v>-14</c:v>
                </c:pt>
              </c:numCache>
            </c:numRef>
          </c:val>
        </c:ser>
        <c:ser>
          <c:idx val="6"/>
          <c:order val="6"/>
          <c:tx>
            <c:strRef>
              <c:f>'5.1'!$I$3</c:f>
              <c:strCache>
                <c:ptCount val="1"/>
                <c:pt idx="0">
                  <c:v>Diesel NZ new out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'5.1'!$I$18:$I$31</c:f>
              <c:numCache>
                <c:formatCode>General</c:formatCode>
                <c:ptCount val="14"/>
                <c:pt idx="0">
                  <c:v>-2211</c:v>
                </c:pt>
                <c:pt idx="1">
                  <c:v>-2141</c:v>
                </c:pt>
                <c:pt idx="2">
                  <c:v>-2305</c:v>
                </c:pt>
                <c:pt idx="3">
                  <c:v>-2346</c:v>
                </c:pt>
                <c:pt idx="4">
                  <c:v>-2377</c:v>
                </c:pt>
                <c:pt idx="5">
                  <c:v>-2440</c:v>
                </c:pt>
                <c:pt idx="6">
                  <c:v>-2478</c:v>
                </c:pt>
                <c:pt idx="7">
                  <c:v>-2491</c:v>
                </c:pt>
                <c:pt idx="8">
                  <c:v>-2460</c:v>
                </c:pt>
                <c:pt idx="9">
                  <c:v>-2614</c:v>
                </c:pt>
                <c:pt idx="10">
                  <c:v>-2649</c:v>
                </c:pt>
                <c:pt idx="11">
                  <c:v>-2123</c:v>
                </c:pt>
                <c:pt idx="12">
                  <c:v>-1709</c:v>
                </c:pt>
                <c:pt idx="13">
                  <c:v>-1688</c:v>
                </c:pt>
              </c:numCache>
            </c:numRef>
          </c:val>
        </c:ser>
        <c:ser>
          <c:idx val="7"/>
          <c:order val="7"/>
          <c:tx>
            <c:strRef>
              <c:f>'5.1'!$J$3</c:f>
              <c:strCache>
                <c:ptCount val="1"/>
                <c:pt idx="0">
                  <c:v>Diesel used out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'5.1'!$J$18:$J$31</c:f>
              <c:numCache>
                <c:formatCode>General</c:formatCode>
                <c:ptCount val="14"/>
                <c:pt idx="0">
                  <c:v>-611</c:v>
                </c:pt>
                <c:pt idx="1">
                  <c:v>-647</c:v>
                </c:pt>
                <c:pt idx="2">
                  <c:v>-765</c:v>
                </c:pt>
                <c:pt idx="3">
                  <c:v>-877</c:v>
                </c:pt>
                <c:pt idx="4">
                  <c:v>-996</c:v>
                </c:pt>
                <c:pt idx="5">
                  <c:v>-1082</c:v>
                </c:pt>
                <c:pt idx="6">
                  <c:v>-1250</c:v>
                </c:pt>
                <c:pt idx="7">
                  <c:v>-1377</c:v>
                </c:pt>
                <c:pt idx="8">
                  <c:v>-1349</c:v>
                </c:pt>
                <c:pt idx="9">
                  <c:v>-1464</c:v>
                </c:pt>
                <c:pt idx="10">
                  <c:v>-1817</c:v>
                </c:pt>
                <c:pt idx="11">
                  <c:v>-1488</c:v>
                </c:pt>
                <c:pt idx="12">
                  <c:v>-1212</c:v>
                </c:pt>
                <c:pt idx="13">
                  <c:v>-1252</c:v>
                </c:pt>
              </c:numCache>
            </c:numRef>
          </c:val>
        </c:ser>
        <c:overlap val="100"/>
        <c:axId val="115944448"/>
        <c:axId val="115962624"/>
      </c:barChart>
      <c:catAx>
        <c:axId val="115944448"/>
        <c:scaling>
          <c:orientation val="minMax"/>
        </c:scaling>
        <c:axPos val="b"/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2624"/>
        <c:crossesAt val="0"/>
        <c:auto val="1"/>
        <c:lblAlgn val="ctr"/>
        <c:lblOffset val="100"/>
        <c:tickLblSkip val="2"/>
        <c:tickMarkSkip val="1"/>
      </c:catAx>
      <c:valAx>
        <c:axId val="115962624"/>
        <c:scaling>
          <c:orientation val="minMax"/>
          <c:max val="12500"/>
          <c:min val="-75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44448"/>
        <c:crosses val="autoZero"/>
        <c:crossBetween val="between"/>
        <c:majorUnit val="25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18866308820151"/>
          <c:y val="0.88944696072282969"/>
          <c:w val="0.81969938107869156"/>
          <c:h val="0.1030148886256474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5.1d : Bus entry and exit</a:t>
            </a:r>
          </a:p>
        </c:rich>
      </c:tx>
      <c:layout>
        <c:manualLayout>
          <c:xMode val="edge"/>
          <c:yMode val="edge"/>
          <c:x val="0.27304051184583367"/>
          <c:y val="9.14454277286135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03552982153222"/>
          <c:y val="0.10767453703703712"/>
          <c:w val="0.84307178631053536"/>
          <c:h val="0.67460648148148639"/>
        </c:manualLayout>
      </c:layout>
      <c:barChart>
        <c:barDir val="col"/>
        <c:grouping val="stacked"/>
        <c:ser>
          <c:idx val="0"/>
          <c:order val="0"/>
          <c:tx>
            <c:strRef>
              <c:f>'5.1'!$C$3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'5.1'!$C$4:$C$17</c:f>
              <c:numCache>
                <c:formatCode>General</c:formatCode>
                <c:ptCount val="1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'5.1'!$D$3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'5.1'!$D$4:$D$17</c:f>
              <c:numCache>
                <c:formatCode>General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ser>
          <c:idx val="2"/>
          <c:order val="2"/>
          <c:tx>
            <c:strRef>
              <c:f>'5.1'!$E$3</c:f>
              <c:strCache>
                <c:ptCount val="1"/>
                <c:pt idx="0">
                  <c:v>Diesel NZ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'5.1'!$E$4:$E$17</c:f>
              <c:numCache>
                <c:formatCode>General</c:formatCode>
                <c:ptCount val="14"/>
                <c:pt idx="0">
                  <c:v>163</c:v>
                </c:pt>
                <c:pt idx="1">
                  <c:v>153</c:v>
                </c:pt>
                <c:pt idx="2">
                  <c:v>216</c:v>
                </c:pt>
                <c:pt idx="3">
                  <c:v>279</c:v>
                </c:pt>
                <c:pt idx="4">
                  <c:v>210</c:v>
                </c:pt>
                <c:pt idx="5">
                  <c:v>139</c:v>
                </c:pt>
                <c:pt idx="6">
                  <c:v>184</c:v>
                </c:pt>
                <c:pt idx="7">
                  <c:v>275</c:v>
                </c:pt>
                <c:pt idx="8">
                  <c:v>394</c:v>
                </c:pt>
                <c:pt idx="9">
                  <c:v>245</c:v>
                </c:pt>
                <c:pt idx="10">
                  <c:v>313</c:v>
                </c:pt>
                <c:pt idx="11">
                  <c:v>299</c:v>
                </c:pt>
                <c:pt idx="12">
                  <c:v>307</c:v>
                </c:pt>
                <c:pt idx="13">
                  <c:v>312</c:v>
                </c:pt>
              </c:numCache>
            </c:numRef>
          </c:val>
        </c:ser>
        <c:ser>
          <c:idx val="3"/>
          <c:order val="3"/>
          <c:tx>
            <c:strRef>
              <c:f>'5.1'!$F$3</c:f>
              <c:strCache>
                <c:ptCount val="1"/>
                <c:pt idx="0">
                  <c:v>Diesel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'5.1'!$F$4:$F$17</c:f>
              <c:numCache>
                <c:formatCode>General</c:formatCode>
                <c:ptCount val="14"/>
                <c:pt idx="0">
                  <c:v>234</c:v>
                </c:pt>
                <c:pt idx="1">
                  <c:v>421</c:v>
                </c:pt>
                <c:pt idx="2">
                  <c:v>339</c:v>
                </c:pt>
                <c:pt idx="3">
                  <c:v>315</c:v>
                </c:pt>
                <c:pt idx="4">
                  <c:v>291</c:v>
                </c:pt>
                <c:pt idx="5">
                  <c:v>280</c:v>
                </c:pt>
                <c:pt idx="6">
                  <c:v>464</c:v>
                </c:pt>
                <c:pt idx="7">
                  <c:v>349</c:v>
                </c:pt>
                <c:pt idx="8">
                  <c:v>48</c:v>
                </c:pt>
                <c:pt idx="9">
                  <c:v>47</c:v>
                </c:pt>
                <c:pt idx="10">
                  <c:v>19</c:v>
                </c:pt>
                <c:pt idx="11">
                  <c:v>60</c:v>
                </c:pt>
                <c:pt idx="12">
                  <c:v>124</c:v>
                </c:pt>
                <c:pt idx="13">
                  <c:v>87</c:v>
                </c:pt>
              </c:numCache>
            </c:numRef>
          </c:val>
        </c:ser>
        <c:ser>
          <c:idx val="4"/>
          <c:order val="4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'5.1'!$B$4:$B$11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'5.1'!$G$4:$G$17</c:f>
              <c:numCache>
                <c:formatCode>General</c:formatCode>
                <c:ptCount val="14"/>
                <c:pt idx="0">
                  <c:v>-26</c:v>
                </c:pt>
                <c:pt idx="1">
                  <c:v>-23</c:v>
                </c:pt>
                <c:pt idx="2">
                  <c:v>-22</c:v>
                </c:pt>
                <c:pt idx="3">
                  <c:v>-15</c:v>
                </c:pt>
                <c:pt idx="4">
                  <c:v>-15</c:v>
                </c:pt>
                <c:pt idx="5">
                  <c:v>-23</c:v>
                </c:pt>
                <c:pt idx="6">
                  <c:v>-19</c:v>
                </c:pt>
                <c:pt idx="7">
                  <c:v>-15</c:v>
                </c:pt>
                <c:pt idx="8">
                  <c:v>-9</c:v>
                </c:pt>
                <c:pt idx="9">
                  <c:v>-21</c:v>
                </c:pt>
                <c:pt idx="10">
                  <c:v>-24</c:v>
                </c:pt>
                <c:pt idx="11">
                  <c:v>-11</c:v>
                </c:pt>
                <c:pt idx="12">
                  <c:v>-9</c:v>
                </c:pt>
                <c:pt idx="13">
                  <c:v>-3</c:v>
                </c:pt>
              </c:numCache>
            </c:numRef>
          </c:val>
        </c:ser>
        <c:ser>
          <c:idx val="5"/>
          <c:order val="5"/>
          <c:tx>
            <c:strRef>
              <c:f>'5.1'!$H$3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'5.1'!$H$4:$H$17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-3</c:v>
                </c:pt>
                <c:pt idx="9">
                  <c:v>0</c:v>
                </c:pt>
                <c:pt idx="10">
                  <c:v>-1</c:v>
                </c:pt>
                <c:pt idx="11">
                  <c:v>-3</c:v>
                </c:pt>
                <c:pt idx="12">
                  <c:v>-2</c:v>
                </c:pt>
                <c:pt idx="13">
                  <c:v>0</c:v>
                </c:pt>
              </c:numCache>
            </c:numRef>
          </c:val>
        </c:ser>
        <c:ser>
          <c:idx val="6"/>
          <c:order val="6"/>
          <c:tx>
            <c:strRef>
              <c:f>'5.1'!$I$3</c:f>
              <c:strCache>
                <c:ptCount val="1"/>
                <c:pt idx="0">
                  <c:v>Diesel NZ new out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'5.1'!$I$4:$I$17</c:f>
              <c:numCache>
                <c:formatCode>General</c:formatCode>
                <c:ptCount val="14"/>
                <c:pt idx="0">
                  <c:v>-39</c:v>
                </c:pt>
                <c:pt idx="1">
                  <c:v>-56</c:v>
                </c:pt>
                <c:pt idx="2">
                  <c:v>-59</c:v>
                </c:pt>
                <c:pt idx="3">
                  <c:v>-50</c:v>
                </c:pt>
                <c:pt idx="4">
                  <c:v>-54</c:v>
                </c:pt>
                <c:pt idx="5">
                  <c:v>-47</c:v>
                </c:pt>
                <c:pt idx="6">
                  <c:v>-64</c:v>
                </c:pt>
                <c:pt idx="7">
                  <c:v>-68</c:v>
                </c:pt>
                <c:pt idx="8">
                  <c:v>-80</c:v>
                </c:pt>
                <c:pt idx="9">
                  <c:v>-84</c:v>
                </c:pt>
                <c:pt idx="10">
                  <c:v>-135</c:v>
                </c:pt>
                <c:pt idx="11">
                  <c:v>-162</c:v>
                </c:pt>
                <c:pt idx="12">
                  <c:v>-111</c:v>
                </c:pt>
                <c:pt idx="13">
                  <c:v>-84</c:v>
                </c:pt>
              </c:numCache>
            </c:numRef>
          </c:val>
        </c:ser>
        <c:ser>
          <c:idx val="7"/>
          <c:order val="7"/>
          <c:tx>
            <c:strRef>
              <c:f>'5.1'!$J$3</c:f>
              <c:strCache>
                <c:ptCount val="1"/>
                <c:pt idx="0">
                  <c:v>Diesel used out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'5.1'!$J$4:$J$17</c:f>
              <c:numCache>
                <c:formatCode>General</c:formatCode>
                <c:ptCount val="14"/>
                <c:pt idx="0">
                  <c:v>-12</c:v>
                </c:pt>
                <c:pt idx="1">
                  <c:v>-16</c:v>
                </c:pt>
                <c:pt idx="2">
                  <c:v>-17</c:v>
                </c:pt>
                <c:pt idx="3">
                  <c:v>-33</c:v>
                </c:pt>
                <c:pt idx="4">
                  <c:v>-36</c:v>
                </c:pt>
                <c:pt idx="5">
                  <c:v>-35</c:v>
                </c:pt>
                <c:pt idx="6">
                  <c:v>-57</c:v>
                </c:pt>
                <c:pt idx="7">
                  <c:v>-40</c:v>
                </c:pt>
                <c:pt idx="8">
                  <c:v>-39</c:v>
                </c:pt>
                <c:pt idx="9">
                  <c:v>-59</c:v>
                </c:pt>
                <c:pt idx="10">
                  <c:v>-75</c:v>
                </c:pt>
                <c:pt idx="11">
                  <c:v>-57</c:v>
                </c:pt>
                <c:pt idx="12">
                  <c:v>-86</c:v>
                </c:pt>
                <c:pt idx="13">
                  <c:v>-77</c:v>
                </c:pt>
              </c:numCache>
            </c:numRef>
          </c:val>
        </c:ser>
        <c:overlap val="100"/>
        <c:axId val="116029312"/>
        <c:axId val="116030848"/>
      </c:barChart>
      <c:catAx>
        <c:axId val="116029312"/>
        <c:scaling>
          <c:orientation val="minMax"/>
        </c:scaling>
        <c:axPos val="b"/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30848"/>
        <c:crossesAt val="0"/>
        <c:auto val="1"/>
        <c:lblAlgn val="ctr"/>
        <c:lblOffset val="100"/>
        <c:tickLblSkip val="2"/>
        <c:tickMarkSkip val="1"/>
      </c:catAx>
      <c:valAx>
        <c:axId val="116030848"/>
        <c:scaling>
          <c:orientation val="minMax"/>
          <c:max val="800"/>
          <c:min val="-5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29312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610573877204342"/>
          <c:y val="0.8881824727661255"/>
          <c:w val="0.81969938107869156"/>
          <c:h val="0.11027617123080859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5.1e : Motorcycle entry and exit</a:t>
            </a:r>
          </a:p>
        </c:rich>
      </c:tx>
      <c:layout>
        <c:manualLayout>
          <c:xMode val="edge"/>
          <c:yMode val="edge"/>
          <c:x val="0.22717934793959771"/>
          <c:y val="1.5024272408426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3499999999999"/>
          <c:y val="0.12562814070351364"/>
          <c:w val="0.83408222222222217"/>
          <c:h val="0.68266435185185159"/>
        </c:manualLayout>
      </c:layout>
      <c:barChart>
        <c:barDir val="col"/>
        <c:grouping val="stacked"/>
        <c:ser>
          <c:idx val="0"/>
          <c:order val="0"/>
          <c:tx>
            <c:strRef>
              <c:f>'5.1'!$C$3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'5.1'!$B$60:$B$73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'5.1'!$C$60:$C$73</c:f>
              <c:numCache>
                <c:formatCode>General</c:formatCode>
                <c:ptCount val="14"/>
                <c:pt idx="0">
                  <c:v>3335</c:v>
                </c:pt>
                <c:pt idx="1">
                  <c:v>3655</c:v>
                </c:pt>
                <c:pt idx="2">
                  <c:v>4720</c:v>
                </c:pt>
                <c:pt idx="3">
                  <c:v>6596</c:v>
                </c:pt>
                <c:pt idx="4">
                  <c:v>10141</c:v>
                </c:pt>
                <c:pt idx="5">
                  <c:v>11968</c:v>
                </c:pt>
                <c:pt idx="6">
                  <c:v>13084</c:v>
                </c:pt>
                <c:pt idx="7">
                  <c:v>14962</c:v>
                </c:pt>
                <c:pt idx="8">
                  <c:v>8491</c:v>
                </c:pt>
                <c:pt idx="9">
                  <c:v>6527</c:v>
                </c:pt>
                <c:pt idx="10">
                  <c:v>6531</c:v>
                </c:pt>
                <c:pt idx="11">
                  <c:v>5793</c:v>
                </c:pt>
                <c:pt idx="12">
                  <c:v>6970</c:v>
                </c:pt>
                <c:pt idx="13">
                  <c:v>7551</c:v>
                </c:pt>
              </c:numCache>
            </c:numRef>
          </c:val>
        </c:ser>
        <c:ser>
          <c:idx val="1"/>
          <c:order val="1"/>
          <c:tx>
            <c:strRef>
              <c:f>'5.1'!$D$3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'5.1'!$D$60:$D$73</c:f>
              <c:numCache>
                <c:formatCode>General</c:formatCode>
                <c:ptCount val="14"/>
                <c:pt idx="0">
                  <c:v>1762</c:v>
                </c:pt>
                <c:pt idx="1">
                  <c:v>2125</c:v>
                </c:pt>
                <c:pt idx="2">
                  <c:v>2506</c:v>
                </c:pt>
                <c:pt idx="3">
                  <c:v>2623</c:v>
                </c:pt>
                <c:pt idx="4">
                  <c:v>3192</c:v>
                </c:pt>
                <c:pt idx="5">
                  <c:v>3810</c:v>
                </c:pt>
                <c:pt idx="6">
                  <c:v>4227</c:v>
                </c:pt>
                <c:pt idx="7">
                  <c:v>4682</c:v>
                </c:pt>
                <c:pt idx="8">
                  <c:v>2917</c:v>
                </c:pt>
                <c:pt idx="9">
                  <c:v>2583</c:v>
                </c:pt>
                <c:pt idx="10">
                  <c:v>2218</c:v>
                </c:pt>
                <c:pt idx="11">
                  <c:v>1792</c:v>
                </c:pt>
                <c:pt idx="12">
                  <c:v>2226</c:v>
                </c:pt>
                <c:pt idx="13">
                  <c:v>2638</c:v>
                </c:pt>
              </c:numCache>
            </c:numRef>
          </c:val>
        </c:ser>
        <c:ser>
          <c:idx val="4"/>
          <c:order val="2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'5.1'!$G$60:$G$73</c:f>
              <c:numCache>
                <c:formatCode>General</c:formatCode>
                <c:ptCount val="14"/>
                <c:pt idx="0">
                  <c:v>-3705</c:v>
                </c:pt>
                <c:pt idx="1">
                  <c:v>-2975</c:v>
                </c:pt>
                <c:pt idx="2">
                  <c:v>-2738</c:v>
                </c:pt>
                <c:pt idx="3">
                  <c:v>-2819</c:v>
                </c:pt>
                <c:pt idx="4">
                  <c:v>-2762</c:v>
                </c:pt>
                <c:pt idx="5">
                  <c:v>-3495</c:v>
                </c:pt>
                <c:pt idx="6">
                  <c:v>-3868</c:v>
                </c:pt>
                <c:pt idx="7">
                  <c:v>-4114</c:v>
                </c:pt>
                <c:pt idx="8">
                  <c:v>-4654</c:v>
                </c:pt>
                <c:pt idx="9">
                  <c:v>-5030</c:v>
                </c:pt>
                <c:pt idx="10">
                  <c:v>-5825</c:v>
                </c:pt>
                <c:pt idx="11">
                  <c:v>-3835</c:v>
                </c:pt>
                <c:pt idx="12">
                  <c:v>-3875</c:v>
                </c:pt>
                <c:pt idx="13">
                  <c:v>-4696</c:v>
                </c:pt>
              </c:numCache>
            </c:numRef>
          </c:val>
        </c:ser>
        <c:ser>
          <c:idx val="5"/>
          <c:order val="3"/>
          <c:tx>
            <c:strRef>
              <c:f>'5.1'!$H$3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'5.1'!$B$4:$B$12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'5.1'!$H$60:$H$73</c:f>
              <c:numCache>
                <c:formatCode>General</c:formatCode>
                <c:ptCount val="14"/>
                <c:pt idx="0">
                  <c:v>-1754</c:v>
                </c:pt>
                <c:pt idx="1">
                  <c:v>-1533</c:v>
                </c:pt>
                <c:pt idx="2">
                  <c:v>-1560</c:v>
                </c:pt>
                <c:pt idx="3">
                  <c:v>-1476</c:v>
                </c:pt>
                <c:pt idx="4">
                  <c:v>-1435</c:v>
                </c:pt>
                <c:pt idx="5">
                  <c:v>-1499</c:v>
                </c:pt>
                <c:pt idx="6">
                  <c:v>-1594</c:v>
                </c:pt>
                <c:pt idx="7">
                  <c:v>-1625</c:v>
                </c:pt>
                <c:pt idx="8">
                  <c:v>-1717</c:v>
                </c:pt>
                <c:pt idx="9">
                  <c:v>-1976</c:v>
                </c:pt>
                <c:pt idx="10">
                  <c:v>-2153</c:v>
                </c:pt>
                <c:pt idx="11">
                  <c:v>-1384</c:v>
                </c:pt>
                <c:pt idx="12">
                  <c:v>-1349</c:v>
                </c:pt>
                <c:pt idx="13">
                  <c:v>-1499</c:v>
                </c:pt>
              </c:numCache>
            </c:numRef>
          </c:val>
        </c:ser>
        <c:overlap val="100"/>
        <c:axId val="116078464"/>
        <c:axId val="116080000"/>
      </c:barChart>
      <c:catAx>
        <c:axId val="116078464"/>
        <c:scaling>
          <c:orientation val="minMax"/>
        </c:scaling>
        <c:axPos val="b"/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80000"/>
        <c:crossesAt val="0"/>
        <c:auto val="1"/>
        <c:lblAlgn val="ctr"/>
        <c:lblOffset val="100"/>
        <c:tickLblSkip val="2"/>
        <c:tickMarkSkip val="1"/>
      </c:catAx>
      <c:valAx>
        <c:axId val="116080000"/>
        <c:scaling>
          <c:orientation val="minMax"/>
          <c:max val="24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78464"/>
        <c:crosses val="autoZero"/>
        <c:crossBetween val="between"/>
        <c:majorUnit val="6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09065213002221"/>
          <c:y val="0.90376977214131438"/>
          <c:w val="0.82107089398971023"/>
          <c:h val="8.371820779039784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Light vehicles scrapped</a:t>
            </a:r>
          </a:p>
        </c:rich>
      </c:tx>
      <c:layout>
        <c:manualLayout>
          <c:xMode val="edge"/>
          <c:yMode val="edge"/>
          <c:x val="0.29773510869280878"/>
          <c:y val="3.26631671041119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90317195325539"/>
          <c:y val="0.15816017592395537"/>
          <c:w val="0.83973288814691149"/>
          <c:h val="0.7299720507909484"/>
        </c:manualLayout>
      </c:layout>
      <c:lineChart>
        <c:grouping val="standard"/>
        <c:ser>
          <c:idx val="4"/>
          <c:order val="0"/>
          <c:tx>
            <c:strRef>
              <c:f>'5.1'!$G$3</c:f>
              <c:strCache>
                <c:ptCount val="1"/>
                <c:pt idx="0">
                  <c:v>Petrol NZ new out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'5.1'!$B$4:$B$16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'5.1'!$AA$30:$AA$43</c:f>
              <c:numCache>
                <c:formatCode>General</c:formatCode>
                <c:ptCount val="14"/>
                <c:pt idx="0">
                  <c:v>141560</c:v>
                </c:pt>
                <c:pt idx="1">
                  <c:v>137683</c:v>
                </c:pt>
                <c:pt idx="2">
                  <c:v>139505</c:v>
                </c:pt>
                <c:pt idx="3">
                  <c:v>147307</c:v>
                </c:pt>
                <c:pt idx="4">
                  <c:v>155327</c:v>
                </c:pt>
                <c:pt idx="5">
                  <c:v>160975</c:v>
                </c:pt>
                <c:pt idx="6">
                  <c:v>165496</c:v>
                </c:pt>
                <c:pt idx="7">
                  <c:v>166574</c:v>
                </c:pt>
                <c:pt idx="8">
                  <c:v>147060</c:v>
                </c:pt>
                <c:pt idx="9">
                  <c:v>146063</c:v>
                </c:pt>
                <c:pt idx="10">
                  <c:v>169773</c:v>
                </c:pt>
                <c:pt idx="11">
                  <c:v>133562</c:v>
                </c:pt>
                <c:pt idx="12">
                  <c:v>135345</c:v>
                </c:pt>
                <c:pt idx="13">
                  <c:v>157849</c:v>
                </c:pt>
              </c:numCache>
            </c:numRef>
          </c:val>
        </c:ser>
        <c:marker val="1"/>
        <c:axId val="116116480"/>
        <c:axId val="116126464"/>
      </c:lineChart>
      <c:catAx>
        <c:axId val="116116480"/>
        <c:scaling>
          <c:orientation val="minMax"/>
        </c:scaling>
        <c:axPos val="b"/>
        <c:numFmt formatCode="General" sourceLinked="1"/>
        <c:tickLblPos val="low"/>
        <c:spPr>
          <a:ln w="12700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26464"/>
        <c:crossesAt val="0"/>
        <c:auto val="1"/>
        <c:lblAlgn val="ctr"/>
        <c:lblOffset val="100"/>
        <c:tickLblSkip val="2"/>
        <c:tickMarkSkip val="1"/>
      </c:catAx>
      <c:valAx>
        <c:axId val="116126464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#,##0" sourceLinked="0"/>
        <c:tickLblPos val="nextTo"/>
        <c:spPr>
          <a:ln w="12700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16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900">
                <a:latin typeface="Arial" pitchFamily="34" charset="0"/>
                <a:cs typeface="Arial" pitchFamily="34" charset="0"/>
              </a:rPr>
              <a:t>Light vehicles registered</a:t>
            </a:r>
          </a:p>
        </c:rich>
      </c:tx>
    </c:title>
    <c:plotArea>
      <c:layout>
        <c:manualLayout>
          <c:layoutTarget val="inner"/>
          <c:xMode val="edge"/>
          <c:yMode val="edge"/>
          <c:x val="0.12832174103237096"/>
          <c:y val="0.17192757684950397"/>
          <c:w val="0.83949759405074353"/>
          <c:h val="0.59445645565490757"/>
        </c:manualLayout>
      </c:layout>
      <c:lineChart>
        <c:grouping val="standard"/>
        <c:ser>
          <c:idx val="0"/>
          <c:order val="0"/>
          <c:tx>
            <c:strRef>
              <c:f>'5.1'!$AA$46</c:f>
              <c:strCache>
                <c:ptCount val="1"/>
                <c:pt idx="0">
                  <c:v>New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'5.1'!$Z$47:$Z$60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'5.1'!$AA$47:$AA$60</c:f>
              <c:numCache>
                <c:formatCode>General</c:formatCode>
                <c:ptCount val="14"/>
                <c:pt idx="0">
                  <c:v>72335</c:v>
                </c:pt>
                <c:pt idx="1">
                  <c:v>80228</c:v>
                </c:pt>
                <c:pt idx="2">
                  <c:v>87828</c:v>
                </c:pt>
                <c:pt idx="3">
                  <c:v>94025</c:v>
                </c:pt>
                <c:pt idx="4">
                  <c:v>98423</c:v>
                </c:pt>
                <c:pt idx="5">
                  <c:v>95876</c:v>
                </c:pt>
                <c:pt idx="6">
                  <c:v>98160</c:v>
                </c:pt>
                <c:pt idx="7">
                  <c:v>92763</c:v>
                </c:pt>
                <c:pt idx="8">
                  <c:v>67282</c:v>
                </c:pt>
                <c:pt idx="9">
                  <c:v>77898</c:v>
                </c:pt>
                <c:pt idx="10">
                  <c:v>81499</c:v>
                </c:pt>
                <c:pt idx="11">
                  <c:v>97415</c:v>
                </c:pt>
                <c:pt idx="12">
                  <c:v>108994</c:v>
                </c:pt>
                <c:pt idx="13">
                  <c:v>121788</c:v>
                </c:pt>
              </c:numCache>
            </c:numRef>
          </c:val>
        </c:ser>
        <c:ser>
          <c:idx val="1"/>
          <c:order val="1"/>
          <c:tx>
            <c:strRef>
              <c:f>'5.1'!$AB$46</c:f>
              <c:strCache>
                <c:ptCount val="1"/>
                <c:pt idx="0">
                  <c:v>Used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'5.1'!$Z$47:$Z$59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'5.1'!$AB$47:$AB$60</c:f>
              <c:numCache>
                <c:formatCode>General</c:formatCode>
                <c:ptCount val="14"/>
                <c:pt idx="0">
                  <c:v>132742</c:v>
                </c:pt>
                <c:pt idx="1">
                  <c:v>142371</c:v>
                </c:pt>
                <c:pt idx="2">
                  <c:v>164206</c:v>
                </c:pt>
                <c:pt idx="3">
                  <c:v>162494</c:v>
                </c:pt>
                <c:pt idx="4">
                  <c:v>160457</c:v>
                </c:pt>
                <c:pt idx="5">
                  <c:v>130248</c:v>
                </c:pt>
                <c:pt idx="6">
                  <c:v>127583</c:v>
                </c:pt>
                <c:pt idx="7">
                  <c:v>95584</c:v>
                </c:pt>
                <c:pt idx="8">
                  <c:v>71014</c:v>
                </c:pt>
                <c:pt idx="9">
                  <c:v>90711</c:v>
                </c:pt>
                <c:pt idx="10">
                  <c:v>83270</c:v>
                </c:pt>
                <c:pt idx="11">
                  <c:v>81077</c:v>
                </c:pt>
                <c:pt idx="12">
                  <c:v>103743</c:v>
                </c:pt>
                <c:pt idx="13">
                  <c:v>136319</c:v>
                </c:pt>
              </c:numCache>
            </c:numRef>
          </c:val>
        </c:ser>
        <c:ser>
          <c:idx val="2"/>
          <c:order val="2"/>
          <c:tx>
            <c:strRef>
              <c:f>'5.1'!$AC$46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'5.1'!$Z$47:$Z$59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'5.1'!$AC$47:$AC$60</c:f>
              <c:numCache>
                <c:formatCode>General</c:formatCode>
                <c:ptCount val="14"/>
                <c:pt idx="0">
                  <c:v>205077</c:v>
                </c:pt>
                <c:pt idx="1">
                  <c:v>222599</c:v>
                </c:pt>
                <c:pt idx="2">
                  <c:v>252034</c:v>
                </c:pt>
                <c:pt idx="3">
                  <c:v>256519</c:v>
                </c:pt>
                <c:pt idx="4">
                  <c:v>258880</c:v>
                </c:pt>
                <c:pt idx="5">
                  <c:v>226124</c:v>
                </c:pt>
                <c:pt idx="6">
                  <c:v>225743</c:v>
                </c:pt>
                <c:pt idx="7">
                  <c:v>188347</c:v>
                </c:pt>
                <c:pt idx="8">
                  <c:v>138296</c:v>
                </c:pt>
                <c:pt idx="9">
                  <c:v>168609</c:v>
                </c:pt>
                <c:pt idx="10">
                  <c:v>164769</c:v>
                </c:pt>
                <c:pt idx="11">
                  <c:v>178492</c:v>
                </c:pt>
                <c:pt idx="12">
                  <c:v>212737</c:v>
                </c:pt>
                <c:pt idx="13">
                  <c:v>258107</c:v>
                </c:pt>
              </c:numCache>
            </c:numRef>
          </c:val>
        </c:ser>
        <c:marker val="1"/>
        <c:axId val="116213248"/>
        <c:axId val="116214784"/>
      </c:lineChart>
      <c:catAx>
        <c:axId val="116213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214784"/>
        <c:crosses val="autoZero"/>
        <c:auto val="1"/>
        <c:lblAlgn val="ctr"/>
        <c:lblOffset val="100"/>
        <c:tickLblSkip val="2"/>
      </c:catAx>
      <c:valAx>
        <c:axId val="1162147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90000"/>
                </a:schemeClr>
              </a:solidFill>
              <a:prstDash val="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21324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8100472440944881"/>
          <c:y val="0.89391402345893201"/>
          <c:w val="0.76359475065616811"/>
          <c:h val="9.1020063170069887E-2"/>
        </c:manualLayout>
      </c:layout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6852976190476188"/>
          <c:y val="9.2677350427350466E-2"/>
          <c:w val="0.7779829365079366"/>
          <c:h val="0.64053917378918024"/>
        </c:manualLayout>
      </c:layout>
      <c:barChart>
        <c:barDir val="col"/>
        <c:grouping val="clustered"/>
        <c:ser>
          <c:idx val="0"/>
          <c:order val="0"/>
          <c:tx>
            <c:strRef>
              <c:f>'5.1'!$C$78</c:f>
              <c:strCache>
                <c:ptCount val="1"/>
                <c:pt idx="0">
                  <c:v>Entry</c:v>
                </c:pt>
              </c:strCache>
            </c:strRef>
          </c:tx>
          <c:spPr>
            <a:solidFill>
              <a:srgbClr val="0093D3"/>
            </a:solidFill>
          </c:spPr>
          <c:cat>
            <c:numRef>
              <c:f>'5.1'!$B$79:$B$92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'5.1'!$C$79:$C$92</c:f>
              <c:numCache>
                <c:formatCode>General</c:formatCode>
                <c:ptCount val="14"/>
                <c:pt idx="0">
                  <c:v>205077</c:v>
                </c:pt>
                <c:pt idx="1">
                  <c:v>222599</c:v>
                </c:pt>
                <c:pt idx="2">
                  <c:v>252034</c:v>
                </c:pt>
                <c:pt idx="3">
                  <c:v>256519</c:v>
                </c:pt>
                <c:pt idx="4">
                  <c:v>258880</c:v>
                </c:pt>
                <c:pt idx="5">
                  <c:v>226124</c:v>
                </c:pt>
                <c:pt idx="6">
                  <c:v>225743</c:v>
                </c:pt>
                <c:pt idx="7">
                  <c:v>188347</c:v>
                </c:pt>
                <c:pt idx="8">
                  <c:v>138296</c:v>
                </c:pt>
                <c:pt idx="9">
                  <c:v>168609</c:v>
                </c:pt>
                <c:pt idx="10">
                  <c:v>164769</c:v>
                </c:pt>
                <c:pt idx="11">
                  <c:v>178492</c:v>
                </c:pt>
                <c:pt idx="12">
                  <c:v>212737</c:v>
                </c:pt>
                <c:pt idx="13">
                  <c:v>258107</c:v>
                </c:pt>
              </c:numCache>
            </c:numRef>
          </c:val>
        </c:ser>
        <c:ser>
          <c:idx val="1"/>
          <c:order val="1"/>
          <c:tx>
            <c:strRef>
              <c:f>'5.1'!$D$78</c:f>
              <c:strCache>
                <c:ptCount val="1"/>
                <c:pt idx="0">
                  <c:v>Exit</c:v>
                </c:pt>
              </c:strCache>
            </c:strRef>
          </c:tx>
          <c:spPr>
            <a:solidFill>
              <a:srgbClr val="66B134"/>
            </a:solidFill>
          </c:spPr>
          <c:cat>
            <c:numRef>
              <c:f>'5.1'!$B$79:$B$92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'5.1'!$D$79:$D$92</c:f>
              <c:numCache>
                <c:formatCode>General</c:formatCode>
                <c:ptCount val="14"/>
                <c:pt idx="0">
                  <c:v>141560</c:v>
                </c:pt>
                <c:pt idx="1">
                  <c:v>137683</c:v>
                </c:pt>
                <c:pt idx="2">
                  <c:v>139505</c:v>
                </c:pt>
                <c:pt idx="3">
                  <c:v>147307</c:v>
                </c:pt>
                <c:pt idx="4">
                  <c:v>155327</c:v>
                </c:pt>
                <c:pt idx="5">
                  <c:v>160975</c:v>
                </c:pt>
                <c:pt idx="6">
                  <c:v>165496</c:v>
                </c:pt>
                <c:pt idx="7">
                  <c:v>166574</c:v>
                </c:pt>
                <c:pt idx="8">
                  <c:v>147060</c:v>
                </c:pt>
                <c:pt idx="9">
                  <c:v>146063</c:v>
                </c:pt>
                <c:pt idx="10">
                  <c:v>169773</c:v>
                </c:pt>
                <c:pt idx="11">
                  <c:v>133562</c:v>
                </c:pt>
                <c:pt idx="12">
                  <c:v>135345</c:v>
                </c:pt>
                <c:pt idx="13">
                  <c:v>157849</c:v>
                </c:pt>
              </c:numCache>
            </c:numRef>
          </c:val>
        </c:ser>
        <c:axId val="116247936"/>
        <c:axId val="116274304"/>
      </c:barChart>
      <c:catAx>
        <c:axId val="116247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274304"/>
        <c:crosses val="autoZero"/>
        <c:auto val="1"/>
        <c:lblAlgn val="ctr"/>
        <c:lblOffset val="100"/>
        <c:tickLblSkip val="3"/>
      </c:catAx>
      <c:valAx>
        <c:axId val="116274304"/>
        <c:scaling>
          <c:orientation val="minMax"/>
          <c:max val="300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spPr>
          <a:ln>
            <a:solidFill>
              <a:srgbClr val="434646"/>
            </a:solidFill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6247936"/>
        <c:crosses val="autoZero"/>
        <c:crossBetween val="between"/>
        <c:majorUnit val="1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5947188419629372"/>
          <c:y val="0.87850661524452311"/>
          <c:w val="0.43307245685198442"/>
          <c:h val="0.10936275822665023"/>
        </c:manualLayout>
      </c:layout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5.2a : Light vehicles entering or leaving the fleet in 2014</a:t>
            </a:r>
          </a:p>
        </c:rich>
      </c:tx>
      <c:layout>
        <c:manualLayout>
          <c:xMode val="edge"/>
          <c:yMode val="edge"/>
          <c:x val="0.11451617619415608"/>
          <c:y val="1.46191903003275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44444444602"/>
          <c:y val="0.13238801249448806"/>
          <c:w val="0.80744638888888887"/>
          <c:h val="0.71622500000000366"/>
        </c:manualLayout>
      </c:layout>
      <c:barChart>
        <c:barDir val="col"/>
        <c:grouping val="stacked"/>
        <c:ser>
          <c:idx val="3"/>
          <c:order val="0"/>
          <c:tx>
            <c:strRef>
              <c:f>'5.2abcd'!$E$2</c:f>
              <c:strCache>
                <c:ptCount val="1"/>
                <c:pt idx="0">
                  <c:v>Light new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'5.2abcd'!$A$3:$A$30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'5.2abcd'!$E$3:$E$37</c:f>
              <c:numCache>
                <c:formatCode>General</c:formatCode>
                <c:ptCount val="35"/>
                <c:pt idx="0">
                  <c:v>-820</c:v>
                </c:pt>
                <c:pt idx="1">
                  <c:v>-182</c:v>
                </c:pt>
                <c:pt idx="2">
                  <c:v>-265</c:v>
                </c:pt>
                <c:pt idx="3">
                  <c:v>-296</c:v>
                </c:pt>
                <c:pt idx="4">
                  <c:v>-526</c:v>
                </c:pt>
                <c:pt idx="5">
                  <c:v>-708</c:v>
                </c:pt>
                <c:pt idx="6">
                  <c:v>-877</c:v>
                </c:pt>
                <c:pt idx="7">
                  <c:v>-1141</c:v>
                </c:pt>
                <c:pt idx="8">
                  <c:v>-1599</c:v>
                </c:pt>
                <c:pt idx="9">
                  <c:v>-2674</c:v>
                </c:pt>
                <c:pt idx="10">
                  <c:v>-3341</c:v>
                </c:pt>
                <c:pt idx="11">
                  <c:v>-2870</c:v>
                </c:pt>
                <c:pt idx="12">
                  <c:v>-3048</c:v>
                </c:pt>
                <c:pt idx="13">
                  <c:v>-3434</c:v>
                </c:pt>
                <c:pt idx="14">
                  <c:v>-4299</c:v>
                </c:pt>
                <c:pt idx="15">
                  <c:v>-3480</c:v>
                </c:pt>
                <c:pt idx="16">
                  <c:v>-4252</c:v>
                </c:pt>
                <c:pt idx="17">
                  <c:v>-3919</c:v>
                </c:pt>
                <c:pt idx="18">
                  <c:v>-3365</c:v>
                </c:pt>
                <c:pt idx="19">
                  <c:v>-3064</c:v>
                </c:pt>
                <c:pt idx="20">
                  <c:v>-2558</c:v>
                </c:pt>
                <c:pt idx="21">
                  <c:v>-2205</c:v>
                </c:pt>
                <c:pt idx="22">
                  <c:v>-2016</c:v>
                </c:pt>
                <c:pt idx="23">
                  <c:v>-1641</c:v>
                </c:pt>
                <c:pt idx="24">
                  <c:v>-1373</c:v>
                </c:pt>
                <c:pt idx="25">
                  <c:v>-1110</c:v>
                </c:pt>
                <c:pt idx="26">
                  <c:v>-872</c:v>
                </c:pt>
                <c:pt idx="27">
                  <c:v>-744</c:v>
                </c:pt>
                <c:pt idx="28">
                  <c:v>-571</c:v>
                </c:pt>
                <c:pt idx="29">
                  <c:v>-331</c:v>
                </c:pt>
                <c:pt idx="30">
                  <c:v>-417</c:v>
                </c:pt>
                <c:pt idx="31">
                  <c:v>-389</c:v>
                </c:pt>
                <c:pt idx="32">
                  <c:v>-674</c:v>
                </c:pt>
                <c:pt idx="33">
                  <c:v>-877</c:v>
                </c:pt>
                <c:pt idx="3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'5.2abcd'!$C$2</c:f>
              <c:strCache>
                <c:ptCount val="1"/>
                <c:pt idx="0">
                  <c:v>Light used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numRef>
              <c:f>'5.2abcd'!$A$3:$A$30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'5.2abcd'!$C$3:$C$37</c:f>
              <c:numCache>
                <c:formatCode>General</c:formatCode>
                <c:ptCount val="35"/>
                <c:pt idx="0">
                  <c:v>-139</c:v>
                </c:pt>
                <c:pt idx="1">
                  <c:v>-40</c:v>
                </c:pt>
                <c:pt idx="2">
                  <c:v>-56</c:v>
                </c:pt>
                <c:pt idx="3">
                  <c:v>-127</c:v>
                </c:pt>
                <c:pt idx="4">
                  <c:v>-250</c:v>
                </c:pt>
                <c:pt idx="5">
                  <c:v>-435</c:v>
                </c:pt>
                <c:pt idx="6">
                  <c:v>-564</c:v>
                </c:pt>
                <c:pt idx="7">
                  <c:v>-939</c:v>
                </c:pt>
                <c:pt idx="8">
                  <c:v>-1682</c:v>
                </c:pt>
                <c:pt idx="9">
                  <c:v>-2832</c:v>
                </c:pt>
                <c:pt idx="10">
                  <c:v>-4041</c:v>
                </c:pt>
                <c:pt idx="11">
                  <c:v>-5874</c:v>
                </c:pt>
                <c:pt idx="12">
                  <c:v>-8069</c:v>
                </c:pt>
                <c:pt idx="13">
                  <c:v>-7444</c:v>
                </c:pt>
                <c:pt idx="14">
                  <c:v>-9713</c:v>
                </c:pt>
                <c:pt idx="15">
                  <c:v>-10862</c:v>
                </c:pt>
                <c:pt idx="16">
                  <c:v>-13057</c:v>
                </c:pt>
                <c:pt idx="17">
                  <c:v>-9623</c:v>
                </c:pt>
                <c:pt idx="18">
                  <c:v>-6227</c:v>
                </c:pt>
                <c:pt idx="19">
                  <c:v>-4226</c:v>
                </c:pt>
                <c:pt idx="20">
                  <c:v>-2961</c:v>
                </c:pt>
                <c:pt idx="21">
                  <c:v>-2423</c:v>
                </c:pt>
                <c:pt idx="22">
                  <c:v>-1774</c:v>
                </c:pt>
                <c:pt idx="23">
                  <c:v>-1158</c:v>
                </c:pt>
                <c:pt idx="24">
                  <c:v>-1283</c:v>
                </c:pt>
                <c:pt idx="25">
                  <c:v>-967</c:v>
                </c:pt>
                <c:pt idx="26">
                  <c:v>-538</c:v>
                </c:pt>
                <c:pt idx="27">
                  <c:v>-303</c:v>
                </c:pt>
                <c:pt idx="28">
                  <c:v>-166</c:v>
                </c:pt>
                <c:pt idx="29">
                  <c:v>-54</c:v>
                </c:pt>
                <c:pt idx="30">
                  <c:v>-30</c:v>
                </c:pt>
                <c:pt idx="31">
                  <c:v>-24</c:v>
                </c:pt>
                <c:pt idx="32">
                  <c:v>-6</c:v>
                </c:pt>
                <c:pt idx="33">
                  <c:v>-24</c:v>
                </c:pt>
                <c:pt idx="34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'5.2abcd'!$D$2</c:f>
              <c:strCache>
                <c:ptCount val="1"/>
                <c:pt idx="0">
                  <c:v>Light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'5.2abcd'!$A$3:$A$30</c:f>
              <c:numCache>
                <c:formatCode>General</c:formatCode>
                <c:ptCount val="2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numCache>
            </c:numRef>
          </c:cat>
          <c:val>
            <c:numRef>
              <c:f>'5.2abcd'!$D$3:$D$37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122042</c:v>
                </c:pt>
              </c:numCache>
            </c:numRef>
          </c:val>
        </c:ser>
        <c:ser>
          <c:idx val="0"/>
          <c:order val="3"/>
          <c:tx>
            <c:strRef>
              <c:f>'5.2abcd'!$B$2</c:f>
              <c:strCache>
                <c:ptCount val="1"/>
                <c:pt idx="0">
                  <c:v>Light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'5.2abcd'!$A$3:$A$37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'5.2abcd'!$B$3:$B$37</c:f>
              <c:numCache>
                <c:formatCode>General</c:formatCode>
                <c:ptCount val="35"/>
                <c:pt idx="0">
                  <c:v>891</c:v>
                </c:pt>
                <c:pt idx="1">
                  <c:v>8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13</c:v>
                </c:pt>
                <c:pt idx="6">
                  <c:v>16</c:v>
                </c:pt>
                <c:pt idx="7">
                  <c:v>15</c:v>
                </c:pt>
                <c:pt idx="8">
                  <c:v>35</c:v>
                </c:pt>
                <c:pt idx="9">
                  <c:v>63</c:v>
                </c:pt>
                <c:pt idx="10">
                  <c:v>103</c:v>
                </c:pt>
                <c:pt idx="11">
                  <c:v>159</c:v>
                </c:pt>
                <c:pt idx="12">
                  <c:v>215</c:v>
                </c:pt>
                <c:pt idx="13">
                  <c:v>268</c:v>
                </c:pt>
                <c:pt idx="14">
                  <c:v>214</c:v>
                </c:pt>
                <c:pt idx="15">
                  <c:v>24</c:v>
                </c:pt>
                <c:pt idx="16">
                  <c:v>35</c:v>
                </c:pt>
                <c:pt idx="17">
                  <c:v>36</c:v>
                </c:pt>
                <c:pt idx="18">
                  <c:v>56</c:v>
                </c:pt>
                <c:pt idx="19">
                  <c:v>48</c:v>
                </c:pt>
                <c:pt idx="20">
                  <c:v>90</c:v>
                </c:pt>
                <c:pt idx="21">
                  <c:v>96</c:v>
                </c:pt>
                <c:pt idx="22">
                  <c:v>173</c:v>
                </c:pt>
                <c:pt idx="23">
                  <c:v>674</c:v>
                </c:pt>
                <c:pt idx="24">
                  <c:v>20143</c:v>
                </c:pt>
                <c:pt idx="25">
                  <c:v>40290</c:v>
                </c:pt>
                <c:pt idx="26">
                  <c:v>21407</c:v>
                </c:pt>
                <c:pt idx="27">
                  <c:v>21290</c:v>
                </c:pt>
                <c:pt idx="28">
                  <c:v>12077</c:v>
                </c:pt>
                <c:pt idx="29">
                  <c:v>7980</c:v>
                </c:pt>
                <c:pt idx="30">
                  <c:v>3032</c:v>
                </c:pt>
                <c:pt idx="31">
                  <c:v>2715</c:v>
                </c:pt>
                <c:pt idx="32">
                  <c:v>1933</c:v>
                </c:pt>
                <c:pt idx="33">
                  <c:v>1654</c:v>
                </c:pt>
                <c:pt idx="34">
                  <c:v>642</c:v>
                </c:pt>
              </c:numCache>
            </c:numRef>
          </c:val>
        </c:ser>
        <c:overlap val="100"/>
        <c:axId val="116395392"/>
        <c:axId val="116422144"/>
      </c:barChart>
      <c:catAx>
        <c:axId val="11639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1002193028258738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22144"/>
        <c:crosses val="autoZero"/>
        <c:lblAlgn val="ctr"/>
        <c:lblOffset val="80"/>
        <c:tickLblSkip val="4"/>
        <c:tickMarkSkip val="1"/>
      </c:catAx>
      <c:valAx>
        <c:axId val="116422144"/>
        <c:scaling>
          <c:orientation val="minMax"/>
          <c:max val="120000"/>
          <c:min val="-20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Exited                                 Entered</a:t>
                </a:r>
              </a:p>
            </c:rich>
          </c:tx>
          <c:layout>
            <c:manualLayout>
              <c:xMode val="edge"/>
              <c:yMode val="edge"/>
              <c:x val="1.0089322389078023E-3"/>
              <c:y val="0.2356142429099017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95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503749034023276"/>
          <c:y val="0.15366455299282283"/>
          <c:w val="0.23781727549308324"/>
          <c:h val="0.2009462755208696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5.2b : Motorcycles entering or leaving the fleet in 2014</a:t>
            </a:r>
          </a:p>
        </c:rich>
      </c:tx>
      <c:layout>
        <c:manualLayout>
          <c:xMode val="edge"/>
          <c:yMode val="edge"/>
          <c:x val="0.1321553638686411"/>
          <c:y val="1.46196548440294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11055555555557"/>
          <c:y val="0.1318411162962442"/>
          <c:w val="0.82943861111111095"/>
          <c:h val="0.73732147117974289"/>
        </c:manualLayout>
      </c:layout>
      <c:barChart>
        <c:barDir val="col"/>
        <c:grouping val="stacked"/>
        <c:ser>
          <c:idx val="3"/>
          <c:order val="0"/>
          <c:tx>
            <c:strRef>
              <c:f>'5.2abcd'!$I$2</c:f>
              <c:strCache>
                <c:ptCount val="1"/>
                <c:pt idx="0">
                  <c:v>MC new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'5.2abcd'!$R$3:$R$31</c:f>
              <c:strCache>
                <c:ptCount val="29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strCache>
            </c:strRef>
          </c:cat>
          <c:val>
            <c:numRef>
              <c:f>'5.2abcd'!$I$3:$I$37</c:f>
              <c:numCache>
                <c:formatCode>General</c:formatCode>
                <c:ptCount val="35"/>
                <c:pt idx="0">
                  <c:v>-70</c:v>
                </c:pt>
                <c:pt idx="1">
                  <c:v>-19</c:v>
                </c:pt>
                <c:pt idx="2">
                  <c:v>-11</c:v>
                </c:pt>
                <c:pt idx="3">
                  <c:v>-18</c:v>
                </c:pt>
                <c:pt idx="4">
                  <c:v>-19</c:v>
                </c:pt>
                <c:pt idx="5">
                  <c:v>-22</c:v>
                </c:pt>
                <c:pt idx="6">
                  <c:v>-44</c:v>
                </c:pt>
                <c:pt idx="7">
                  <c:v>-56</c:v>
                </c:pt>
                <c:pt idx="8">
                  <c:v>-48</c:v>
                </c:pt>
                <c:pt idx="9">
                  <c:v>-60</c:v>
                </c:pt>
                <c:pt idx="10">
                  <c:v>-32</c:v>
                </c:pt>
                <c:pt idx="11">
                  <c:v>-27</c:v>
                </c:pt>
                <c:pt idx="12">
                  <c:v>-15</c:v>
                </c:pt>
                <c:pt idx="13">
                  <c:v>-20</c:v>
                </c:pt>
                <c:pt idx="14">
                  <c:v>-28</c:v>
                </c:pt>
                <c:pt idx="15">
                  <c:v>-30</c:v>
                </c:pt>
                <c:pt idx="16">
                  <c:v>-35</c:v>
                </c:pt>
                <c:pt idx="17">
                  <c:v>-57</c:v>
                </c:pt>
                <c:pt idx="18">
                  <c:v>-65</c:v>
                </c:pt>
                <c:pt idx="19">
                  <c:v>-80</c:v>
                </c:pt>
                <c:pt idx="20">
                  <c:v>-66</c:v>
                </c:pt>
                <c:pt idx="21">
                  <c:v>-84</c:v>
                </c:pt>
                <c:pt idx="22">
                  <c:v>-99</c:v>
                </c:pt>
                <c:pt idx="23">
                  <c:v>-145</c:v>
                </c:pt>
                <c:pt idx="24">
                  <c:v>-202</c:v>
                </c:pt>
                <c:pt idx="25">
                  <c:v>-328</c:v>
                </c:pt>
                <c:pt idx="26">
                  <c:v>-328</c:v>
                </c:pt>
                <c:pt idx="27">
                  <c:v>-466</c:v>
                </c:pt>
                <c:pt idx="28">
                  <c:v>-625</c:v>
                </c:pt>
                <c:pt idx="29">
                  <c:v>-383</c:v>
                </c:pt>
                <c:pt idx="30">
                  <c:v>-293</c:v>
                </c:pt>
                <c:pt idx="31">
                  <c:v>-300</c:v>
                </c:pt>
                <c:pt idx="32">
                  <c:v>-268</c:v>
                </c:pt>
                <c:pt idx="33">
                  <c:v>-390</c:v>
                </c:pt>
                <c:pt idx="34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'5.2abcd'!$G$2</c:f>
              <c:strCache>
                <c:ptCount val="1"/>
                <c:pt idx="0">
                  <c:v>MC used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strRef>
              <c:f>'5.2abcd'!$R$3:$R$30</c:f>
              <c:strCache>
                <c:ptCount val="28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strCache>
            </c:strRef>
          </c:cat>
          <c:val>
            <c:numRef>
              <c:f>'5.2abcd'!$G$3:$G$37</c:f>
              <c:numCache>
                <c:formatCode>General</c:formatCode>
                <c:ptCount val="35"/>
                <c:pt idx="0">
                  <c:v>-42</c:v>
                </c:pt>
                <c:pt idx="1">
                  <c:v>-13</c:v>
                </c:pt>
                <c:pt idx="2">
                  <c:v>-22</c:v>
                </c:pt>
                <c:pt idx="3">
                  <c:v>-24</c:v>
                </c:pt>
                <c:pt idx="4">
                  <c:v>-23</c:v>
                </c:pt>
                <c:pt idx="5">
                  <c:v>-32</c:v>
                </c:pt>
                <c:pt idx="6">
                  <c:v>-47</c:v>
                </c:pt>
                <c:pt idx="7">
                  <c:v>-36</c:v>
                </c:pt>
                <c:pt idx="8">
                  <c:v>-50</c:v>
                </c:pt>
                <c:pt idx="9">
                  <c:v>-47</c:v>
                </c:pt>
                <c:pt idx="10">
                  <c:v>-67</c:v>
                </c:pt>
                <c:pt idx="11">
                  <c:v>-68</c:v>
                </c:pt>
                <c:pt idx="12">
                  <c:v>-57</c:v>
                </c:pt>
                <c:pt idx="13">
                  <c:v>-33</c:v>
                </c:pt>
                <c:pt idx="14">
                  <c:v>-41</c:v>
                </c:pt>
                <c:pt idx="15">
                  <c:v>-46</c:v>
                </c:pt>
                <c:pt idx="16">
                  <c:v>-42</c:v>
                </c:pt>
                <c:pt idx="17">
                  <c:v>-55</c:v>
                </c:pt>
                <c:pt idx="18">
                  <c:v>-52</c:v>
                </c:pt>
                <c:pt idx="19">
                  <c:v>-52</c:v>
                </c:pt>
                <c:pt idx="20">
                  <c:v>-55</c:v>
                </c:pt>
                <c:pt idx="21">
                  <c:v>-45</c:v>
                </c:pt>
                <c:pt idx="22">
                  <c:v>-67</c:v>
                </c:pt>
                <c:pt idx="23">
                  <c:v>-41</c:v>
                </c:pt>
                <c:pt idx="24">
                  <c:v>-66</c:v>
                </c:pt>
                <c:pt idx="25">
                  <c:v>-84</c:v>
                </c:pt>
                <c:pt idx="26">
                  <c:v>-84</c:v>
                </c:pt>
                <c:pt idx="27">
                  <c:v>-68</c:v>
                </c:pt>
                <c:pt idx="28">
                  <c:v>-76</c:v>
                </c:pt>
                <c:pt idx="29">
                  <c:v>-30</c:v>
                </c:pt>
                <c:pt idx="30">
                  <c:v>-17</c:v>
                </c:pt>
                <c:pt idx="31">
                  <c:v>-9</c:v>
                </c:pt>
                <c:pt idx="32">
                  <c:v>-8</c:v>
                </c:pt>
                <c:pt idx="33">
                  <c:v>-3</c:v>
                </c:pt>
                <c:pt idx="34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'5.2abcd'!$H$2</c:f>
              <c:strCache>
                <c:ptCount val="1"/>
                <c:pt idx="0">
                  <c:v>MC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'5.2abcd'!$R$3:$R$31</c:f>
              <c:strCache>
                <c:ptCount val="29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strCache>
            </c:strRef>
          </c:cat>
          <c:val>
            <c:numRef>
              <c:f>'5.2abcd'!$H$3:$H$37</c:f>
              <c:numCache>
                <c:formatCode>General</c:formatCode>
                <c:ptCount val="35"/>
                <c:pt idx="0">
                  <c:v>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</c:v>
                </c:pt>
                <c:pt idx="34">
                  <c:v>8145</c:v>
                </c:pt>
              </c:numCache>
            </c:numRef>
          </c:val>
        </c:ser>
        <c:ser>
          <c:idx val="0"/>
          <c:order val="3"/>
          <c:tx>
            <c:strRef>
              <c:f>'5.2abcd'!$F$2</c:f>
              <c:strCache>
                <c:ptCount val="1"/>
                <c:pt idx="0">
                  <c:v>MC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strRef>
              <c:f>'5.2abcd'!$R$3:$R$35</c:f>
              <c:strCache>
                <c:ptCount val="33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strCache>
            </c:strRef>
          </c:cat>
          <c:val>
            <c:numRef>
              <c:f>'5.2abcd'!$F$3:$F$37</c:f>
              <c:numCache>
                <c:formatCode>General</c:formatCode>
                <c:ptCount val="35"/>
                <c:pt idx="0">
                  <c:v>179</c:v>
                </c:pt>
                <c:pt idx="1">
                  <c:v>18</c:v>
                </c:pt>
                <c:pt idx="2">
                  <c:v>14</c:v>
                </c:pt>
                <c:pt idx="3">
                  <c:v>8</c:v>
                </c:pt>
                <c:pt idx="4">
                  <c:v>8</c:v>
                </c:pt>
                <c:pt idx="5">
                  <c:v>17</c:v>
                </c:pt>
                <c:pt idx="6">
                  <c:v>19</c:v>
                </c:pt>
                <c:pt idx="7">
                  <c:v>10</c:v>
                </c:pt>
                <c:pt idx="8">
                  <c:v>17</c:v>
                </c:pt>
                <c:pt idx="9">
                  <c:v>20</c:v>
                </c:pt>
                <c:pt idx="10">
                  <c:v>50</c:v>
                </c:pt>
                <c:pt idx="11">
                  <c:v>16</c:v>
                </c:pt>
                <c:pt idx="12">
                  <c:v>29</c:v>
                </c:pt>
                <c:pt idx="13">
                  <c:v>34</c:v>
                </c:pt>
                <c:pt idx="14">
                  <c:v>51</c:v>
                </c:pt>
                <c:pt idx="15">
                  <c:v>46</c:v>
                </c:pt>
                <c:pt idx="16">
                  <c:v>64</c:v>
                </c:pt>
                <c:pt idx="17">
                  <c:v>53</c:v>
                </c:pt>
                <c:pt idx="18">
                  <c:v>64</c:v>
                </c:pt>
                <c:pt idx="19">
                  <c:v>69</c:v>
                </c:pt>
                <c:pt idx="20">
                  <c:v>88</c:v>
                </c:pt>
                <c:pt idx="21">
                  <c:v>75</c:v>
                </c:pt>
                <c:pt idx="22">
                  <c:v>116</c:v>
                </c:pt>
                <c:pt idx="23">
                  <c:v>116</c:v>
                </c:pt>
                <c:pt idx="24">
                  <c:v>160</c:v>
                </c:pt>
                <c:pt idx="25">
                  <c:v>164</c:v>
                </c:pt>
                <c:pt idx="26">
                  <c:v>222</c:v>
                </c:pt>
                <c:pt idx="27">
                  <c:v>269</c:v>
                </c:pt>
                <c:pt idx="28">
                  <c:v>245</c:v>
                </c:pt>
                <c:pt idx="29">
                  <c:v>228</c:v>
                </c:pt>
                <c:pt idx="30">
                  <c:v>172</c:v>
                </c:pt>
                <c:pt idx="31">
                  <c:v>165</c:v>
                </c:pt>
                <c:pt idx="32">
                  <c:v>151</c:v>
                </c:pt>
                <c:pt idx="33">
                  <c:v>130</c:v>
                </c:pt>
                <c:pt idx="34">
                  <c:v>34</c:v>
                </c:pt>
              </c:numCache>
            </c:numRef>
          </c:val>
        </c:ser>
        <c:overlap val="100"/>
        <c:axId val="116491392"/>
        <c:axId val="116493312"/>
      </c:barChart>
      <c:catAx>
        <c:axId val="11649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435483893425789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3312"/>
        <c:crosses val="autoZero"/>
        <c:lblAlgn val="ctr"/>
        <c:lblOffset val="80"/>
        <c:tickLblSkip val="4"/>
        <c:tickMarkSkip val="1"/>
      </c:catAx>
      <c:valAx>
        <c:axId val="116493312"/>
        <c:scaling>
          <c:orientation val="minMax"/>
          <c:max val="7000"/>
          <c:min val="-2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Exited</a:t>
                </a:r>
                <a:r>
                  <a:rPr lang="en-NZ" sz="700" baseline="0"/>
                  <a:t>                                  Entered</a:t>
                </a:r>
                <a:endParaRPr lang="en-NZ" sz="700"/>
              </a:p>
            </c:rich>
          </c:tx>
          <c:layout>
            <c:manualLayout>
              <c:xMode val="edge"/>
              <c:yMode val="edge"/>
              <c:x val="7.1622214331961837E-3"/>
              <c:y val="0.1977460339581446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1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166704957636271"/>
          <c:y val="0.15027710031821243"/>
          <c:w val="0.21775336438382872"/>
          <c:h val="0.2114431050101038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5.2c : Trucks entering or leaving the fleet in 2014</a:t>
            </a:r>
          </a:p>
        </c:rich>
      </c:tx>
      <c:layout>
        <c:manualLayout>
          <c:xMode val="edge"/>
          <c:yMode val="edge"/>
          <c:x val="0.11451617619415608"/>
          <c:y val="1.46196548440294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88027777777779"/>
          <c:y val="0.1592043668483018"/>
          <c:w val="0.81546333333333321"/>
          <c:h val="0.69606620370370376"/>
        </c:manualLayout>
      </c:layout>
      <c:barChart>
        <c:barDir val="col"/>
        <c:grouping val="stacked"/>
        <c:ser>
          <c:idx val="3"/>
          <c:order val="0"/>
          <c:tx>
            <c:strRef>
              <c:f>'5.2abcd'!$M$2</c:f>
              <c:strCache>
                <c:ptCount val="1"/>
                <c:pt idx="0">
                  <c:v>Truck new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'5.2abcd'!$R$3:$R$34</c:f>
              <c:strCache>
                <c:ptCount val="32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strCache>
            </c:strRef>
          </c:cat>
          <c:val>
            <c:numRef>
              <c:f>'5.2abcd'!$M$3:$M$37</c:f>
              <c:numCache>
                <c:formatCode>General</c:formatCode>
                <c:ptCount val="35"/>
                <c:pt idx="0">
                  <c:v>-155</c:v>
                </c:pt>
                <c:pt idx="1">
                  <c:v>-33</c:v>
                </c:pt>
                <c:pt idx="2">
                  <c:v>-56</c:v>
                </c:pt>
                <c:pt idx="3">
                  <c:v>-61</c:v>
                </c:pt>
                <c:pt idx="4">
                  <c:v>-71</c:v>
                </c:pt>
                <c:pt idx="5">
                  <c:v>-85</c:v>
                </c:pt>
                <c:pt idx="6">
                  <c:v>-72</c:v>
                </c:pt>
                <c:pt idx="7">
                  <c:v>-94</c:v>
                </c:pt>
                <c:pt idx="8">
                  <c:v>-64</c:v>
                </c:pt>
                <c:pt idx="9">
                  <c:v>-72</c:v>
                </c:pt>
                <c:pt idx="10">
                  <c:v>-65</c:v>
                </c:pt>
                <c:pt idx="11">
                  <c:v>-60</c:v>
                </c:pt>
                <c:pt idx="12">
                  <c:v>-53</c:v>
                </c:pt>
                <c:pt idx="13">
                  <c:v>-73</c:v>
                </c:pt>
                <c:pt idx="14">
                  <c:v>-58</c:v>
                </c:pt>
                <c:pt idx="15">
                  <c:v>-55</c:v>
                </c:pt>
                <c:pt idx="16">
                  <c:v>-46</c:v>
                </c:pt>
                <c:pt idx="17">
                  <c:v>-57</c:v>
                </c:pt>
                <c:pt idx="18">
                  <c:v>-38</c:v>
                </c:pt>
                <c:pt idx="19">
                  <c:v>-33</c:v>
                </c:pt>
                <c:pt idx="20">
                  <c:v>-55</c:v>
                </c:pt>
                <c:pt idx="21">
                  <c:v>-58</c:v>
                </c:pt>
                <c:pt idx="22">
                  <c:v>-55</c:v>
                </c:pt>
                <c:pt idx="23">
                  <c:v>-53</c:v>
                </c:pt>
                <c:pt idx="24">
                  <c:v>-39</c:v>
                </c:pt>
                <c:pt idx="25">
                  <c:v>-32</c:v>
                </c:pt>
                <c:pt idx="26">
                  <c:v>-26</c:v>
                </c:pt>
                <c:pt idx="27">
                  <c:v>-28</c:v>
                </c:pt>
                <c:pt idx="28">
                  <c:v>-30</c:v>
                </c:pt>
                <c:pt idx="29">
                  <c:v>-10</c:v>
                </c:pt>
                <c:pt idx="30">
                  <c:v>-5</c:v>
                </c:pt>
                <c:pt idx="31">
                  <c:v>-18</c:v>
                </c:pt>
                <c:pt idx="32">
                  <c:v>-23</c:v>
                </c:pt>
                <c:pt idx="33">
                  <c:v>-15</c:v>
                </c:pt>
                <c:pt idx="34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'5.2abcd'!$K$2</c:f>
              <c:strCache>
                <c:ptCount val="1"/>
                <c:pt idx="0">
                  <c:v>Truck used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strRef>
              <c:f>'5.2abcd'!$R$3:$R$30</c:f>
              <c:strCache>
                <c:ptCount val="28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strCache>
            </c:strRef>
          </c:cat>
          <c:val>
            <c:numRef>
              <c:f>'5.2abcd'!$K$3:$K$37</c:f>
              <c:numCache>
                <c:formatCode>General</c:formatCode>
                <c:ptCount val="35"/>
                <c:pt idx="0">
                  <c:v>-8</c:v>
                </c:pt>
                <c:pt idx="1">
                  <c:v>-2</c:v>
                </c:pt>
                <c:pt idx="2">
                  <c:v>-5</c:v>
                </c:pt>
                <c:pt idx="3">
                  <c:v>-14</c:v>
                </c:pt>
                <c:pt idx="4">
                  <c:v>-13</c:v>
                </c:pt>
                <c:pt idx="5">
                  <c:v>-27</c:v>
                </c:pt>
                <c:pt idx="6">
                  <c:v>-48</c:v>
                </c:pt>
                <c:pt idx="7">
                  <c:v>-69</c:v>
                </c:pt>
                <c:pt idx="8">
                  <c:v>-99</c:v>
                </c:pt>
                <c:pt idx="9">
                  <c:v>-88</c:v>
                </c:pt>
                <c:pt idx="10">
                  <c:v>-104</c:v>
                </c:pt>
                <c:pt idx="11">
                  <c:v>-111</c:v>
                </c:pt>
                <c:pt idx="12">
                  <c:v>-102</c:v>
                </c:pt>
                <c:pt idx="13">
                  <c:v>-67</c:v>
                </c:pt>
                <c:pt idx="14">
                  <c:v>-109</c:v>
                </c:pt>
                <c:pt idx="15">
                  <c:v>-107</c:v>
                </c:pt>
                <c:pt idx="16">
                  <c:v>-92</c:v>
                </c:pt>
                <c:pt idx="17">
                  <c:v>-76</c:v>
                </c:pt>
                <c:pt idx="18">
                  <c:v>-43</c:v>
                </c:pt>
                <c:pt idx="19">
                  <c:v>-15</c:v>
                </c:pt>
                <c:pt idx="20">
                  <c:v>-11</c:v>
                </c:pt>
                <c:pt idx="21">
                  <c:v>-8</c:v>
                </c:pt>
                <c:pt idx="22">
                  <c:v>-8</c:v>
                </c:pt>
                <c:pt idx="23">
                  <c:v>-4</c:v>
                </c:pt>
                <c:pt idx="24">
                  <c:v>-2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-7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-2</c:v>
                </c:pt>
                <c:pt idx="33">
                  <c:v>-1</c:v>
                </c:pt>
                <c:pt idx="34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'5.2abcd'!$L$2</c:f>
              <c:strCache>
                <c:ptCount val="1"/>
                <c:pt idx="0">
                  <c:v>Truck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'5.2abcd'!$R$3:$R$30</c:f>
              <c:strCache>
                <c:ptCount val="28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strCache>
            </c:strRef>
          </c:cat>
          <c:val>
            <c:numRef>
              <c:f>'5.2abcd'!$L$3:$L$37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4780</c:v>
                </c:pt>
              </c:numCache>
            </c:numRef>
          </c:val>
        </c:ser>
        <c:ser>
          <c:idx val="0"/>
          <c:order val="3"/>
          <c:tx>
            <c:strRef>
              <c:f>'5.2abcd'!$J$2</c:f>
              <c:strCache>
                <c:ptCount val="1"/>
                <c:pt idx="0">
                  <c:v>Truck used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strRef>
              <c:f>'5.2abcd'!$R$3:$R$37</c:f>
              <c:strCache>
                <c:ptCount val="35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strCache>
            </c:strRef>
          </c:cat>
          <c:val>
            <c:numRef>
              <c:f>'5.2abcd'!$J$3:$J$37</c:f>
              <c:numCache>
                <c:formatCode>General</c:formatCode>
                <c:ptCount val="3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9</c:v>
                </c:pt>
                <c:pt idx="26">
                  <c:v>88</c:v>
                </c:pt>
                <c:pt idx="27">
                  <c:v>378</c:v>
                </c:pt>
                <c:pt idx="28">
                  <c:v>345</c:v>
                </c:pt>
                <c:pt idx="29">
                  <c:v>144</c:v>
                </c:pt>
                <c:pt idx="30">
                  <c:v>73</c:v>
                </c:pt>
                <c:pt idx="31">
                  <c:v>60</c:v>
                </c:pt>
                <c:pt idx="32">
                  <c:v>36</c:v>
                </c:pt>
                <c:pt idx="33">
                  <c:v>43</c:v>
                </c:pt>
                <c:pt idx="34">
                  <c:v>58</c:v>
                </c:pt>
              </c:numCache>
            </c:numRef>
          </c:val>
        </c:ser>
        <c:overlap val="100"/>
        <c:axId val="116360704"/>
        <c:axId val="116362624"/>
      </c:barChart>
      <c:catAx>
        <c:axId val="1163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39966276098776793"/>
              <c:y val="0.934647062922444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62624"/>
        <c:crossesAt val="0"/>
        <c:lblAlgn val="ctr"/>
        <c:lblOffset val="80"/>
        <c:tickLblSkip val="4"/>
        <c:tickMarkSkip val="1"/>
      </c:catAx>
      <c:valAx>
        <c:axId val="116362624"/>
        <c:scaling>
          <c:orientation val="minMax"/>
          <c:max val="4000"/>
          <c:min val="-5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Exited                                 Entered</a:t>
                </a:r>
              </a:p>
            </c:rich>
          </c:tx>
          <c:layout>
            <c:manualLayout>
              <c:xMode val="edge"/>
              <c:yMode val="edge"/>
              <c:x val="5.5442539178623901E-3"/>
              <c:y val="0.181342066754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60704"/>
        <c:crosses val="autoZero"/>
        <c:crossBetween val="between"/>
        <c:majorUnit val="500"/>
        <c:minorUnit val="6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632288337963058"/>
          <c:y val="0.16757159779806285"/>
          <c:w val="0.21038980207049723"/>
          <c:h val="0.211443105010103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5.2d : Buses entering or leaving the fleet in 2014</a:t>
            </a:r>
          </a:p>
        </c:rich>
      </c:tx>
      <c:layout>
        <c:manualLayout>
          <c:xMode val="edge"/>
          <c:yMode val="edge"/>
          <c:x val="0.15701943092657189"/>
          <c:y val="1.49415836294799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44805555555591"/>
          <c:y val="0.15880912541815947"/>
          <c:w val="0.83315583333333976"/>
          <c:h val="0.70645567031393863"/>
        </c:manualLayout>
      </c:layout>
      <c:barChart>
        <c:barDir val="col"/>
        <c:grouping val="stacked"/>
        <c:ser>
          <c:idx val="3"/>
          <c:order val="0"/>
          <c:tx>
            <c:strRef>
              <c:f>'5.2abcd'!$Q$2</c:f>
              <c:strCache>
                <c:ptCount val="1"/>
                <c:pt idx="0">
                  <c:v>Bus new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'5.2abcd'!$R$3:$R$31</c:f>
              <c:strCache>
                <c:ptCount val="29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strCache>
            </c:strRef>
          </c:cat>
          <c:val>
            <c:numRef>
              <c:f>'5.2abcd'!$Q$4:$Q$37</c:f>
              <c:numCache>
                <c:formatCode>General</c:formatCode>
                <c:ptCount val="34"/>
                <c:pt idx="0">
                  <c:v>-2</c:v>
                </c:pt>
                <c:pt idx="1">
                  <c:v>0</c:v>
                </c:pt>
                <c:pt idx="2">
                  <c:v>-6</c:v>
                </c:pt>
                <c:pt idx="3">
                  <c:v>-3</c:v>
                </c:pt>
                <c:pt idx="4">
                  <c:v>-4</c:v>
                </c:pt>
                <c:pt idx="5">
                  <c:v>-6</c:v>
                </c:pt>
                <c:pt idx="6">
                  <c:v>-7</c:v>
                </c:pt>
                <c:pt idx="7">
                  <c:v>-10</c:v>
                </c:pt>
                <c:pt idx="8">
                  <c:v>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</c:v>
                </c:pt>
                <c:pt idx="13">
                  <c:v>-3</c:v>
                </c:pt>
                <c:pt idx="14">
                  <c:v>-5</c:v>
                </c:pt>
                <c:pt idx="15">
                  <c:v>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-8</c:v>
                </c:pt>
                <c:pt idx="21">
                  <c:v>0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-1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'5.2abcd'!$O$2</c:f>
              <c:strCache>
                <c:ptCount val="1"/>
                <c:pt idx="0">
                  <c:v>Bus used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strRef>
              <c:f>'5.2abcd'!$R$3:$R$30</c:f>
              <c:strCache>
                <c:ptCount val="28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</c:strCache>
            </c:strRef>
          </c:cat>
          <c:val>
            <c:numRef>
              <c:f>'5.2abcd'!$O$3:$O$37</c:f>
              <c:numCache>
                <c:formatCode>General</c:formatCode>
                <c:ptCount val="35"/>
                <c:pt idx="0">
                  <c:v>-3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-4</c:v>
                </c:pt>
                <c:pt idx="5">
                  <c:v>-2</c:v>
                </c:pt>
                <c:pt idx="6">
                  <c:v>-10</c:v>
                </c:pt>
                <c:pt idx="7">
                  <c:v>-8</c:v>
                </c:pt>
                <c:pt idx="8">
                  <c:v>-6</c:v>
                </c:pt>
                <c:pt idx="9">
                  <c:v>-15</c:v>
                </c:pt>
                <c:pt idx="10">
                  <c:v>-3</c:v>
                </c:pt>
                <c:pt idx="11">
                  <c:v>-1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-9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-1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'5.2abcd'!$P$2</c:f>
              <c:strCache>
                <c:ptCount val="1"/>
                <c:pt idx="0">
                  <c:v>Bus new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'5.2abcd'!$R$3:$R$31</c:f>
              <c:strCache>
                <c:ptCount val="29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strCache>
            </c:strRef>
          </c:cat>
          <c:val>
            <c:numRef>
              <c:f>'5.2abcd'!$P$3:$P$37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312</c:v>
                </c:pt>
              </c:numCache>
            </c:numRef>
          </c:val>
        </c:ser>
        <c:ser>
          <c:idx val="0"/>
          <c:order val="3"/>
          <c:tx>
            <c:strRef>
              <c:f>'5.2abcd'!$N$2</c:f>
              <c:strCache>
                <c:ptCount val="1"/>
                <c:pt idx="0">
                  <c:v>Bus used in</c:v>
                </c:pt>
              </c:strCache>
            </c:strRef>
          </c:tx>
          <c:spPr>
            <a:solidFill>
              <a:srgbClr val="0085C6"/>
            </a:solidFill>
            <a:ln w="25400">
              <a:noFill/>
            </a:ln>
          </c:spPr>
          <c:cat>
            <c:strRef>
              <c:f>'5.2abcd'!$R$3:$R$37</c:f>
              <c:strCache>
                <c:ptCount val="35"/>
                <c:pt idx="0">
                  <c:v>to 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strCache>
            </c:strRef>
          </c:cat>
          <c:val>
            <c:numRef>
              <c:f>'5.2abcd'!$N$3:$N$37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10</c:v>
                </c:pt>
                <c:pt idx="28">
                  <c:v>33</c:v>
                </c:pt>
                <c:pt idx="29">
                  <c:v>12</c:v>
                </c:pt>
                <c:pt idx="30">
                  <c:v>15</c:v>
                </c:pt>
                <c:pt idx="31">
                  <c:v>5</c:v>
                </c:pt>
                <c:pt idx="32">
                  <c:v>2</c:v>
                </c:pt>
                <c:pt idx="33">
                  <c:v>3</c:v>
                </c:pt>
                <c:pt idx="34">
                  <c:v>7</c:v>
                </c:pt>
              </c:numCache>
            </c:numRef>
          </c:val>
        </c:ser>
        <c:overlap val="100"/>
        <c:axId val="116615040"/>
        <c:axId val="116629504"/>
      </c:barChart>
      <c:catAx>
        <c:axId val="11661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435483893425789"/>
              <c:y val="0.933003507304949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29504"/>
        <c:crossesAt val="0"/>
        <c:lblAlgn val="ctr"/>
        <c:lblOffset val="80"/>
        <c:tickLblSkip val="4"/>
        <c:tickMarkSkip val="1"/>
      </c:catAx>
      <c:valAx>
        <c:axId val="116629504"/>
        <c:scaling>
          <c:orientation val="minMax"/>
          <c:max val="350"/>
          <c:min val="-1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Exited                                     Entered</a:t>
                </a:r>
              </a:p>
            </c:rich>
          </c:tx>
          <c:layout>
            <c:manualLayout>
              <c:xMode val="edge"/>
              <c:yMode val="edge"/>
              <c:x val="6.3270605763139014E-4"/>
              <c:y val="0.14270550252014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1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948655290767698"/>
          <c:y val="0.15136506166817645"/>
          <c:w val="0.24617640301593605"/>
          <c:h val="0.2109181706269017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 5.3b : Diesel vehicles entering/leaving the light 2014 fleet </a:t>
            </a:r>
          </a:p>
        </c:rich>
      </c:tx>
      <c:layout>
        <c:manualLayout>
          <c:xMode val="edge"/>
          <c:yMode val="edge"/>
          <c:x val="0.15131950681231165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677416666666671"/>
          <c:y val="0.12189084336822679"/>
          <c:w val="0.75770750000000064"/>
          <c:h val="0.74737268518518563"/>
        </c:manualLayout>
      </c:layout>
      <c:barChart>
        <c:barDir val="bar"/>
        <c:grouping val="stacked"/>
        <c:ser>
          <c:idx val="0"/>
          <c:order val="0"/>
          <c:tx>
            <c:strRef>
              <c:f>'5.3'!$D$2</c:f>
              <c:strCache>
                <c:ptCount val="1"/>
                <c:pt idx="0">
                  <c:v>Diesel NZ new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'5.3'!$D$5:$D$33</c:f>
              <c:numCache>
                <c:formatCode>General</c:formatCode>
                <c:ptCount val="29"/>
                <c:pt idx="0">
                  <c:v>0</c:v>
                </c:pt>
                <c:pt idx="3">
                  <c:v>9</c:v>
                </c:pt>
                <c:pt idx="6">
                  <c:v>35</c:v>
                </c:pt>
                <c:pt idx="9">
                  <c:v>777</c:v>
                </c:pt>
                <c:pt idx="12">
                  <c:v>6053</c:v>
                </c:pt>
                <c:pt idx="15">
                  <c:v>5401</c:v>
                </c:pt>
                <c:pt idx="18">
                  <c:v>6212</c:v>
                </c:pt>
                <c:pt idx="21">
                  <c:v>16684</c:v>
                </c:pt>
                <c:pt idx="24">
                  <c:v>8247</c:v>
                </c:pt>
                <c:pt idx="27">
                  <c:v>673</c:v>
                </c:pt>
              </c:numCache>
            </c:numRef>
          </c:val>
        </c:ser>
        <c:ser>
          <c:idx val="1"/>
          <c:order val="1"/>
          <c:tx>
            <c:strRef>
              <c:f>'5.3'!$E$2</c:f>
              <c:strCache>
                <c:ptCount val="1"/>
                <c:pt idx="0">
                  <c:v>Diesel used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'5.3'!$E$5:$E$33</c:f>
              <c:numCache>
                <c:formatCode>General</c:formatCode>
                <c:ptCount val="29"/>
                <c:pt idx="0">
                  <c:v>4</c:v>
                </c:pt>
                <c:pt idx="3">
                  <c:v>4</c:v>
                </c:pt>
                <c:pt idx="6">
                  <c:v>9</c:v>
                </c:pt>
                <c:pt idx="9">
                  <c:v>43</c:v>
                </c:pt>
                <c:pt idx="12">
                  <c:v>467</c:v>
                </c:pt>
                <c:pt idx="15">
                  <c:v>324</c:v>
                </c:pt>
                <c:pt idx="18">
                  <c:v>340</c:v>
                </c:pt>
                <c:pt idx="21">
                  <c:v>2919</c:v>
                </c:pt>
                <c:pt idx="24">
                  <c:v>243</c:v>
                </c:pt>
                <c:pt idx="27">
                  <c:v>170</c:v>
                </c:pt>
              </c:numCache>
            </c:numRef>
          </c:val>
        </c:ser>
        <c:ser>
          <c:idx val="4"/>
          <c:order val="2"/>
          <c:tx>
            <c:strRef>
              <c:f>'5.3'!$H$3</c:f>
              <c:strCache>
                <c:ptCount val="1"/>
                <c:pt idx="0">
                  <c:v>Diesel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'5.3'!$H$5:$H$33</c:f>
              <c:numCache>
                <c:formatCode>General</c:formatCode>
                <c:ptCount val="29"/>
                <c:pt idx="1">
                  <c:v>0</c:v>
                </c:pt>
                <c:pt idx="4">
                  <c:v>1</c:v>
                </c:pt>
                <c:pt idx="7">
                  <c:v>10</c:v>
                </c:pt>
                <c:pt idx="10">
                  <c:v>60</c:v>
                </c:pt>
                <c:pt idx="13">
                  <c:v>545</c:v>
                </c:pt>
                <c:pt idx="16">
                  <c:v>241</c:v>
                </c:pt>
                <c:pt idx="19">
                  <c:v>2022</c:v>
                </c:pt>
                <c:pt idx="22">
                  <c:v>3090</c:v>
                </c:pt>
                <c:pt idx="25">
                  <c:v>190</c:v>
                </c:pt>
                <c:pt idx="28">
                  <c:v>137</c:v>
                </c:pt>
              </c:numCache>
            </c:numRef>
          </c:val>
        </c:ser>
        <c:ser>
          <c:idx val="5"/>
          <c:order val="3"/>
          <c:tx>
            <c:strRef>
              <c:f>'5.3'!$I$3</c:f>
              <c:strCache>
                <c:ptCount val="1"/>
                <c:pt idx="0">
                  <c:v>Diesel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'5.3'!$I$5:$I$33</c:f>
              <c:numCache>
                <c:formatCode>General</c:formatCode>
                <c:ptCount val="29"/>
                <c:pt idx="1">
                  <c:v>5</c:v>
                </c:pt>
                <c:pt idx="4">
                  <c:v>1</c:v>
                </c:pt>
                <c:pt idx="7">
                  <c:v>39</c:v>
                </c:pt>
                <c:pt idx="10">
                  <c:v>85</c:v>
                </c:pt>
                <c:pt idx="13">
                  <c:v>1591</c:v>
                </c:pt>
                <c:pt idx="16">
                  <c:v>809</c:v>
                </c:pt>
                <c:pt idx="19">
                  <c:v>2296</c:v>
                </c:pt>
                <c:pt idx="22">
                  <c:v>5634</c:v>
                </c:pt>
                <c:pt idx="25">
                  <c:v>1690</c:v>
                </c:pt>
                <c:pt idx="28">
                  <c:v>492</c:v>
                </c:pt>
              </c:numCache>
            </c:numRef>
          </c:val>
        </c:ser>
        <c:gapWidth val="30"/>
        <c:overlap val="100"/>
        <c:axId val="116550656"/>
        <c:axId val="116573312"/>
      </c:barChart>
      <c:catAx>
        <c:axId val="116550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CC</a:t>
                </a:r>
              </a:p>
            </c:rich>
          </c:tx>
          <c:layout>
            <c:manualLayout>
              <c:xMode val="edge"/>
              <c:yMode val="edge"/>
              <c:x val="3.3626433300611961E-3"/>
              <c:y val="0.46268738531577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73312"/>
        <c:crosses val="autoZero"/>
        <c:auto val="1"/>
        <c:lblAlgn val="ctr"/>
        <c:lblOffset val="100"/>
        <c:tickLblSkip val="1"/>
        <c:tickMarkSkip val="1"/>
      </c:catAx>
      <c:valAx>
        <c:axId val="116573312"/>
        <c:scaling>
          <c:orientation val="minMax"/>
          <c:max val="50000"/>
          <c:min val="0"/>
        </c:scaling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0.51122649456616331"/>
              <c:y val="0.9305762664622672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50656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33344472524489"/>
          <c:y val="0.12676700810628763"/>
          <c:w val="0.23500017404986173"/>
          <c:h val="0.191542517362320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 5.3a : Petrol vehicles entering/leaving the light 2014 fleet </a:t>
            </a:r>
          </a:p>
        </c:rich>
      </c:tx>
      <c:layout>
        <c:manualLayout>
          <c:xMode val="edge"/>
          <c:yMode val="edge"/>
          <c:x val="0.1442639431344292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73833333333454"/>
          <c:y val="0.1655638888888889"/>
          <c:w val="0.74774333333333975"/>
          <c:h val="0.69229305555555565"/>
        </c:manualLayout>
      </c:layout>
      <c:barChart>
        <c:barDir val="bar"/>
        <c:grouping val="stacked"/>
        <c:ser>
          <c:idx val="0"/>
          <c:order val="0"/>
          <c:tx>
            <c:strRef>
              <c:f>'5.3'!$B$2</c:f>
              <c:strCache>
                <c:ptCount val="1"/>
                <c:pt idx="0">
                  <c:v>Petrol NZ new in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'5.3'!$B$5:$B$33</c:f>
              <c:numCache>
                <c:formatCode>General</c:formatCode>
                <c:ptCount val="29"/>
                <c:pt idx="0">
                  <c:v>799</c:v>
                </c:pt>
                <c:pt idx="3">
                  <c:v>2431</c:v>
                </c:pt>
                <c:pt idx="6">
                  <c:v>15017</c:v>
                </c:pt>
                <c:pt idx="9">
                  <c:v>7246</c:v>
                </c:pt>
                <c:pt idx="12">
                  <c:v>27043</c:v>
                </c:pt>
                <c:pt idx="15">
                  <c:v>11</c:v>
                </c:pt>
                <c:pt idx="18">
                  <c:v>13813</c:v>
                </c:pt>
                <c:pt idx="21">
                  <c:v>1900</c:v>
                </c:pt>
                <c:pt idx="24">
                  <c:v>7943</c:v>
                </c:pt>
                <c:pt idx="27">
                  <c:v>1525</c:v>
                </c:pt>
              </c:numCache>
            </c:numRef>
          </c:val>
        </c:ser>
        <c:ser>
          <c:idx val="1"/>
          <c:order val="1"/>
          <c:tx>
            <c:strRef>
              <c:f>'5.3'!$C$2</c:f>
              <c:strCache>
                <c:ptCount val="1"/>
                <c:pt idx="0">
                  <c:v>Petrol used in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'5.3'!$C$5:$C$33</c:f>
              <c:numCache>
                <c:formatCode>General</c:formatCode>
                <c:ptCount val="29"/>
                <c:pt idx="0">
                  <c:v>769</c:v>
                </c:pt>
                <c:pt idx="3">
                  <c:v>3971</c:v>
                </c:pt>
                <c:pt idx="6">
                  <c:v>44117</c:v>
                </c:pt>
                <c:pt idx="9">
                  <c:v>4635</c:v>
                </c:pt>
                <c:pt idx="12">
                  <c:v>36595</c:v>
                </c:pt>
                <c:pt idx="15">
                  <c:v>461</c:v>
                </c:pt>
                <c:pt idx="18">
                  <c:v>26639</c:v>
                </c:pt>
                <c:pt idx="21">
                  <c:v>4872</c:v>
                </c:pt>
                <c:pt idx="24">
                  <c:v>6232</c:v>
                </c:pt>
                <c:pt idx="27">
                  <c:v>3534</c:v>
                </c:pt>
              </c:numCache>
            </c:numRef>
          </c:val>
        </c:ser>
        <c:ser>
          <c:idx val="4"/>
          <c:order val="2"/>
          <c:tx>
            <c:strRef>
              <c:f>'5.3'!$F$3</c:f>
              <c:strCache>
                <c:ptCount val="1"/>
                <c:pt idx="0">
                  <c:v>Petrol NZ new out</c:v>
                </c:pt>
              </c:strCache>
            </c:strRef>
          </c:tx>
          <c:spPr>
            <a:solidFill>
              <a:srgbClr val="0093D3">
                <a:alpha val="45000"/>
              </a:srgbClr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'5.3'!$F$5:$F$33</c:f>
              <c:numCache>
                <c:formatCode>General</c:formatCode>
                <c:ptCount val="29"/>
                <c:pt idx="1">
                  <c:v>851</c:v>
                </c:pt>
                <c:pt idx="4">
                  <c:v>685</c:v>
                </c:pt>
                <c:pt idx="7">
                  <c:v>8878</c:v>
                </c:pt>
                <c:pt idx="10">
                  <c:v>8625</c:v>
                </c:pt>
                <c:pt idx="13">
                  <c:v>13023</c:v>
                </c:pt>
                <c:pt idx="16">
                  <c:v>4967</c:v>
                </c:pt>
                <c:pt idx="19">
                  <c:v>3316</c:v>
                </c:pt>
                <c:pt idx="22">
                  <c:v>3826</c:v>
                </c:pt>
                <c:pt idx="25">
                  <c:v>7638</c:v>
                </c:pt>
                <c:pt idx="28">
                  <c:v>1827</c:v>
                </c:pt>
              </c:numCache>
            </c:numRef>
          </c:val>
        </c:ser>
        <c:ser>
          <c:idx val="5"/>
          <c:order val="3"/>
          <c:tx>
            <c:strRef>
              <c:f>'5.3'!$G$3</c:f>
              <c:strCache>
                <c:ptCount val="1"/>
                <c:pt idx="0">
                  <c:v>Petrol used out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Lit>
              <c:ptCount val="29"/>
              <c:pt idx="1">
                <c:v>0001-0999</c:v>
              </c:pt>
              <c:pt idx="4">
                <c:v>1000-1249</c:v>
              </c:pt>
              <c:pt idx="7">
                <c:v>1250-1499</c:v>
              </c:pt>
              <c:pt idx="10">
                <c:v>1500-1749</c:v>
              </c:pt>
              <c:pt idx="13">
                <c:v>1750-1999</c:v>
              </c:pt>
              <c:pt idx="16">
                <c:v>2000-2249</c:v>
              </c:pt>
              <c:pt idx="19">
                <c:v>2250-2499</c:v>
              </c:pt>
              <c:pt idx="22">
                <c:v>2500-2999</c:v>
              </c:pt>
              <c:pt idx="25">
                <c:v>3000-3999</c:v>
              </c:pt>
              <c:pt idx="28">
                <c:v>4000+</c:v>
              </c:pt>
            </c:strLit>
          </c:cat>
          <c:val>
            <c:numRef>
              <c:f>'5.3'!$G$5:$G$33</c:f>
              <c:numCache>
                <c:formatCode>General</c:formatCode>
                <c:ptCount val="29"/>
                <c:pt idx="1">
                  <c:v>481</c:v>
                </c:pt>
                <c:pt idx="4">
                  <c:v>277</c:v>
                </c:pt>
                <c:pt idx="7">
                  <c:v>18440</c:v>
                </c:pt>
                <c:pt idx="10">
                  <c:v>6790</c:v>
                </c:pt>
                <c:pt idx="13">
                  <c:v>38618</c:v>
                </c:pt>
                <c:pt idx="16">
                  <c:v>3282</c:v>
                </c:pt>
                <c:pt idx="19">
                  <c:v>10352</c:v>
                </c:pt>
                <c:pt idx="22">
                  <c:v>4329</c:v>
                </c:pt>
                <c:pt idx="25">
                  <c:v>2052</c:v>
                </c:pt>
                <c:pt idx="28">
                  <c:v>648</c:v>
                </c:pt>
              </c:numCache>
            </c:numRef>
          </c:val>
        </c:ser>
        <c:gapWidth val="30"/>
        <c:overlap val="100"/>
        <c:axId val="116739456"/>
        <c:axId val="116749824"/>
      </c:barChart>
      <c:catAx>
        <c:axId val="1167394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CC</a:t>
                </a:r>
              </a:p>
            </c:rich>
          </c:tx>
          <c:layout>
            <c:manualLayout>
              <c:xMode val="edge"/>
              <c:yMode val="edge"/>
              <c:x val="3.3626433300611961E-3"/>
              <c:y val="0.468567114951338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49824"/>
        <c:crosses val="autoZero"/>
        <c:auto val="1"/>
        <c:lblAlgn val="ctr"/>
        <c:lblOffset val="100"/>
        <c:tickLblSkip val="1"/>
        <c:tickMarkSkip val="1"/>
      </c:catAx>
      <c:valAx>
        <c:axId val="116749824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0.47947645801569239"/>
              <c:y val="0.9305762664622672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9456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294179076421814"/>
          <c:y val="0.14970617610851739"/>
          <c:w val="0.23500017404986173"/>
          <c:h val="0.1915425173623208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6.2a : Average age of light used imports entering the fleet </a:t>
            </a:r>
          </a:p>
        </c:rich>
      </c:tx>
      <c:layout>
        <c:manualLayout>
          <c:xMode val="edge"/>
          <c:yMode val="edge"/>
          <c:x val="0.1326864248069787"/>
          <c:y val="3.21840522147121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954444444444768E-2"/>
          <c:y val="0.14588859416445624"/>
          <c:w val="0.87339805555556005"/>
          <c:h val="0.72435833333333688"/>
        </c:manualLayout>
      </c:layout>
      <c:barChart>
        <c:barDir val="col"/>
        <c:grouping val="clustered"/>
        <c:ser>
          <c:idx val="0"/>
          <c:order val="0"/>
          <c:tx>
            <c:strRef>
              <c:f>'6.1,6.2a,c'!$A$11</c:f>
              <c:strCache>
                <c:ptCount val="1"/>
                <c:pt idx="0">
                  <c:v>Bus 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'6.1,6.2a,c'!$B$48:$B$62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'6.1,6.2a,c'!$E$48:$E$62</c:f>
              <c:numCache>
                <c:formatCode>0.00</c:formatCode>
                <c:ptCount val="15"/>
                <c:pt idx="0">
                  <c:v>7.2473134085000002</c:v>
                </c:pt>
                <c:pt idx="1">
                  <c:v>7.4366795948000002</c:v>
                </c:pt>
                <c:pt idx="2">
                  <c:v>7.0723820023000004</c:v>
                </c:pt>
                <c:pt idx="3">
                  <c:v>7.1930578553000002</c:v>
                </c:pt>
                <c:pt idx="4">
                  <c:v>7.6115656217999996</c:v>
                </c:pt>
                <c:pt idx="5">
                  <c:v>8.0322972468000007</c:v>
                </c:pt>
                <c:pt idx="6">
                  <c:v>8.2194374323999995</c:v>
                </c:pt>
                <c:pt idx="7">
                  <c:v>8.1762115917999996</c:v>
                </c:pt>
                <c:pt idx="8">
                  <c:v>8.2737954610000006</c:v>
                </c:pt>
                <c:pt idx="9">
                  <c:v>7.8626729342999999</c:v>
                </c:pt>
                <c:pt idx="10">
                  <c:v>7.9390822958999996</c:v>
                </c:pt>
                <c:pt idx="11">
                  <c:v>8.6405069666000003</c:v>
                </c:pt>
                <c:pt idx="12">
                  <c:v>7.8395886763</c:v>
                </c:pt>
                <c:pt idx="13">
                  <c:v>7.7079764530999997</c:v>
                </c:pt>
                <c:pt idx="14">
                  <c:v>8.1378463568000008</c:v>
                </c:pt>
              </c:numCache>
            </c:numRef>
          </c:val>
        </c:ser>
        <c:axId val="116855168"/>
        <c:axId val="116857088"/>
      </c:barChart>
      <c:catAx>
        <c:axId val="11685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year</a:t>
                </a:r>
              </a:p>
            </c:rich>
          </c:tx>
          <c:layout>
            <c:manualLayout>
              <c:xMode val="edge"/>
              <c:yMode val="edge"/>
              <c:x val="0.48634571872149934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57088"/>
        <c:crosses val="autoZero"/>
        <c:auto val="1"/>
        <c:lblAlgn val="ctr"/>
        <c:lblOffset val="100"/>
        <c:tickLblSkip val="2"/>
        <c:tickMarkSkip val="1"/>
      </c:catAx>
      <c:valAx>
        <c:axId val="116857088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age</a:t>
                </a:r>
              </a:p>
            </c:rich>
          </c:tx>
          <c:layout>
            <c:manualLayout>
              <c:xMode val="edge"/>
              <c:yMode val="edge"/>
              <c:x val="2.0702186762463714E-3"/>
              <c:y val="0.360920261073560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55168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6.1 : Vehicles entering the light fleet </a:t>
            </a:r>
          </a:p>
        </c:rich>
      </c:tx>
      <c:layout>
        <c:manualLayout>
          <c:xMode val="edge"/>
          <c:yMode val="edge"/>
          <c:x val="0.18136079143953163"/>
          <c:y val="1.477992242120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48777777777794"/>
          <c:y val="0.10920748542795802"/>
          <c:w val="0.82845138888888892"/>
          <c:h val="0.74927083333334044"/>
        </c:manualLayout>
      </c:layout>
      <c:barChart>
        <c:barDir val="col"/>
        <c:grouping val="stacked"/>
        <c:ser>
          <c:idx val="0"/>
          <c:order val="0"/>
          <c:tx>
            <c:strRef>
              <c:f>'6.1,6.2a,c'!$D$2</c:f>
              <c:strCache>
                <c:ptCount val="1"/>
                <c:pt idx="0">
                  <c:v>New vehicles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'6.1,6.2a,c'!$B$48:$B$62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'6.1,6.2a,c'!$D$48:$D$62</c:f>
              <c:numCache>
                <c:formatCode>General</c:formatCode>
                <c:ptCount val="15"/>
                <c:pt idx="0">
                  <c:v>75064</c:v>
                </c:pt>
                <c:pt idx="1">
                  <c:v>72355</c:v>
                </c:pt>
                <c:pt idx="2">
                  <c:v>80233</c:v>
                </c:pt>
                <c:pt idx="3">
                  <c:v>87846</c:v>
                </c:pt>
                <c:pt idx="4">
                  <c:v>94050</c:v>
                </c:pt>
                <c:pt idx="5">
                  <c:v>98439</c:v>
                </c:pt>
                <c:pt idx="6">
                  <c:v>95906</c:v>
                </c:pt>
                <c:pt idx="7">
                  <c:v>98177</c:v>
                </c:pt>
                <c:pt idx="8">
                  <c:v>92789</c:v>
                </c:pt>
                <c:pt idx="9">
                  <c:v>67307</c:v>
                </c:pt>
                <c:pt idx="10">
                  <c:v>77933</c:v>
                </c:pt>
                <c:pt idx="11">
                  <c:v>81535</c:v>
                </c:pt>
                <c:pt idx="12">
                  <c:v>97454</c:v>
                </c:pt>
                <c:pt idx="13">
                  <c:v>109023</c:v>
                </c:pt>
                <c:pt idx="14">
                  <c:v>122073</c:v>
                </c:pt>
              </c:numCache>
            </c:numRef>
          </c:val>
        </c:ser>
        <c:ser>
          <c:idx val="1"/>
          <c:order val="1"/>
          <c:tx>
            <c:strRef>
              <c:f>'6.1,6.2a,c'!$F$2</c:f>
              <c:strCache>
                <c:ptCount val="1"/>
                <c:pt idx="0">
                  <c:v>Used vehicles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'6.1,6.2a,c'!$B$48:$B$62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'6.1,6.2a,c'!$F$48:$F$62</c:f>
              <c:numCache>
                <c:formatCode>General</c:formatCode>
                <c:ptCount val="15"/>
                <c:pt idx="0">
                  <c:v>122460</c:v>
                </c:pt>
                <c:pt idx="1">
                  <c:v>132785</c:v>
                </c:pt>
                <c:pt idx="2">
                  <c:v>142418</c:v>
                </c:pt>
                <c:pt idx="3">
                  <c:v>164272</c:v>
                </c:pt>
                <c:pt idx="4">
                  <c:v>162568</c:v>
                </c:pt>
                <c:pt idx="5">
                  <c:v>160540</c:v>
                </c:pt>
                <c:pt idx="6">
                  <c:v>130331</c:v>
                </c:pt>
                <c:pt idx="7">
                  <c:v>127642</c:v>
                </c:pt>
                <c:pt idx="8">
                  <c:v>95659</c:v>
                </c:pt>
                <c:pt idx="9">
                  <c:v>71053</c:v>
                </c:pt>
                <c:pt idx="10">
                  <c:v>90770</c:v>
                </c:pt>
                <c:pt idx="11">
                  <c:v>83398</c:v>
                </c:pt>
                <c:pt idx="12">
                  <c:v>81104</c:v>
                </c:pt>
                <c:pt idx="13">
                  <c:v>103793</c:v>
                </c:pt>
                <c:pt idx="14">
                  <c:v>136420</c:v>
                </c:pt>
              </c:numCache>
            </c:numRef>
          </c:val>
        </c:ser>
        <c:overlap val="100"/>
        <c:axId val="116873856"/>
        <c:axId val="116900608"/>
      </c:barChart>
      <c:catAx>
        <c:axId val="11687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612899183358065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00608"/>
        <c:crosses val="autoZero"/>
        <c:auto val="1"/>
        <c:lblAlgn val="ctr"/>
        <c:lblOffset val="100"/>
        <c:tickLblSkip val="2"/>
        <c:tickMarkSkip val="1"/>
      </c:catAx>
      <c:valAx>
        <c:axId val="11690060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1.5876132194351039E-3"/>
              <c:y val="0.4289276008640514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73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340211783871841"/>
          <c:y val="0.10460641534852394"/>
          <c:w val="0.2191365734455607"/>
          <c:h val="0.1097256869439992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6.2c : Average age of heavy used imports entering the fleet </a:t>
            </a:r>
          </a:p>
        </c:rich>
      </c:tx>
      <c:layout>
        <c:manualLayout>
          <c:xMode val="edge"/>
          <c:yMode val="edge"/>
          <c:x val="0.1379017941059755"/>
          <c:y val="6.364248716698025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0016276068407"/>
          <c:y val="0.12686597983223491"/>
          <c:w val="0.86666807725925432"/>
          <c:h val="0.72149318336741652"/>
        </c:manualLayout>
      </c:layout>
      <c:barChart>
        <c:barDir val="col"/>
        <c:grouping val="clustered"/>
        <c:ser>
          <c:idx val="1"/>
          <c:order val="0"/>
          <c:tx>
            <c:strRef>
              <c:f>'6.1,6.2a,c'!$A$3</c:f>
              <c:strCache>
                <c:ptCount val="1"/>
                <c:pt idx="0">
                  <c:v>Bus 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'6.1,6.2a,c'!$B$3:$B$17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'6.1,6.2a,c'!$E$3:$E$17</c:f>
              <c:numCache>
                <c:formatCode>0.00</c:formatCode>
                <c:ptCount val="15"/>
                <c:pt idx="0">
                  <c:v>10.508333332999999</c:v>
                </c:pt>
                <c:pt idx="1">
                  <c:v>10.744813278000001</c:v>
                </c:pt>
                <c:pt idx="2">
                  <c:v>11.378859857</c:v>
                </c:pt>
                <c:pt idx="3">
                  <c:v>11.780882353000001</c:v>
                </c:pt>
                <c:pt idx="4">
                  <c:v>11.451104101</c:v>
                </c:pt>
                <c:pt idx="5">
                  <c:v>11.564189189</c:v>
                </c:pt>
                <c:pt idx="6">
                  <c:v>11.980769231</c:v>
                </c:pt>
                <c:pt idx="7">
                  <c:v>11.900212313999999</c:v>
                </c:pt>
                <c:pt idx="8">
                  <c:v>12.112288136</c:v>
                </c:pt>
                <c:pt idx="9">
                  <c:v>4.7346938775999998</c:v>
                </c:pt>
                <c:pt idx="10">
                  <c:v>6.03125</c:v>
                </c:pt>
                <c:pt idx="11">
                  <c:v>4.9782608695999997</c:v>
                </c:pt>
                <c:pt idx="12">
                  <c:v>3.6721311475</c:v>
                </c:pt>
                <c:pt idx="13">
                  <c:v>4.8346456693000004</c:v>
                </c:pt>
                <c:pt idx="14">
                  <c:v>5.375</c:v>
                </c:pt>
              </c:numCache>
            </c:numRef>
          </c:val>
        </c:ser>
        <c:ser>
          <c:idx val="3"/>
          <c:order val="1"/>
          <c:tx>
            <c:strRef>
              <c:f>'6.1,6.2a,c'!$A$67</c:f>
              <c:strCache>
                <c:ptCount val="1"/>
                <c:pt idx="0">
                  <c:v>Mcycl 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'6.1,6.2a,c'!$B$3:$B$17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'6.1,6.2a,c'!$E$93:$E$107</c:f>
              <c:numCache>
                <c:formatCode>0.00</c:formatCode>
                <c:ptCount val="15"/>
                <c:pt idx="0">
                  <c:v>8.6776740846999996</c:v>
                </c:pt>
                <c:pt idx="1">
                  <c:v>8.9475275703000001</c:v>
                </c:pt>
                <c:pt idx="2">
                  <c:v>8.9198186528000001</c:v>
                </c:pt>
                <c:pt idx="3">
                  <c:v>9.5298735725999997</c:v>
                </c:pt>
                <c:pt idx="4">
                  <c:v>10.084456716</c:v>
                </c:pt>
                <c:pt idx="5">
                  <c:v>10.31785848</c:v>
                </c:pt>
                <c:pt idx="6">
                  <c:v>10.450552890000001</c:v>
                </c:pt>
                <c:pt idx="7">
                  <c:v>10.223966226</c:v>
                </c:pt>
                <c:pt idx="8">
                  <c:v>10.392242636000001</c:v>
                </c:pt>
                <c:pt idx="9">
                  <c:v>5.5851206433999998</c:v>
                </c:pt>
                <c:pt idx="10">
                  <c:v>7.6904761905000001</c:v>
                </c:pt>
                <c:pt idx="11">
                  <c:v>7.5480072464000001</c:v>
                </c:pt>
                <c:pt idx="12">
                  <c:v>5.8352745423999997</c:v>
                </c:pt>
                <c:pt idx="13">
                  <c:v>6.0629699248</c:v>
                </c:pt>
                <c:pt idx="14">
                  <c:v>6.1879350347999997</c:v>
                </c:pt>
              </c:numCache>
            </c:numRef>
          </c:val>
        </c:ser>
        <c:axId val="116930048"/>
        <c:axId val="116931968"/>
      </c:barChart>
      <c:catAx>
        <c:axId val="11693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46881792295856922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31968"/>
        <c:crosses val="autoZero"/>
        <c:auto val="1"/>
        <c:lblAlgn val="ctr"/>
        <c:lblOffset val="100"/>
        <c:tickLblSkip val="2"/>
        <c:tickMarkSkip val="1"/>
      </c:catAx>
      <c:valAx>
        <c:axId val="116931968"/>
        <c:scaling>
          <c:orientation val="minMax"/>
          <c:max val="13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age</a:t>
                </a:r>
              </a:p>
            </c:rich>
          </c:tx>
          <c:layout>
            <c:manualLayout>
              <c:xMode val="edge"/>
              <c:yMode val="edge"/>
              <c:x val="5.1683062163648662E-3"/>
              <c:y val="0.3681601746684319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30048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46243655882545"/>
          <c:y val="0.12668524841474463"/>
          <c:w val="0.14392837500087033"/>
          <c:h val="0.11100364666806029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6.2b : Used imports entering the light fleet in 2014, by year of manufacture and fuel type</a:t>
            </a:r>
          </a:p>
        </c:rich>
      </c:tx>
      <c:layout>
        <c:manualLayout>
          <c:xMode val="edge"/>
          <c:yMode val="edge"/>
          <c:x val="0.13613595382805266"/>
          <c:y val="4.568322764964114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25805555555571"/>
          <c:y val="0.16137407407407386"/>
          <c:w val="0.81642944444444465"/>
          <c:h val="0.67888935185185184"/>
        </c:manualLayout>
      </c:layout>
      <c:barChart>
        <c:barDir val="col"/>
        <c:grouping val="clustered"/>
        <c:ser>
          <c:idx val="0"/>
          <c:order val="0"/>
          <c:tx>
            <c:strRef>
              <c:f>'6.2b'!$B$34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'6.2b'!$A$35:$A$46</c:f>
              <c:strCache>
                <c:ptCount val="12"/>
                <c:pt idx="0">
                  <c:v>Pre 2000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2010-2014</c:v>
                </c:pt>
              </c:strCache>
            </c:strRef>
          </c:cat>
          <c:val>
            <c:numRef>
              <c:f>'6.2b'!$B$35:$B$46</c:f>
              <c:numCache>
                <c:formatCode>_-* #,##0_-;\-* #,##0_-;_-* "-"??_-;_-@_-</c:formatCode>
                <c:ptCount val="12"/>
                <c:pt idx="0">
                  <c:v>184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27</c:v>
                </c:pt>
                <c:pt idx="6">
                  <c:v>28</c:v>
                </c:pt>
                <c:pt idx="7">
                  <c:v>80</c:v>
                </c:pt>
                <c:pt idx="8">
                  <c:v>264</c:v>
                </c:pt>
                <c:pt idx="9" formatCode="General">
                  <c:v>1023</c:v>
                </c:pt>
                <c:pt idx="10">
                  <c:v>675</c:v>
                </c:pt>
                <c:pt idx="11">
                  <c:v>2211</c:v>
                </c:pt>
              </c:numCache>
            </c:numRef>
          </c:val>
        </c:ser>
        <c:ser>
          <c:idx val="1"/>
          <c:order val="1"/>
          <c:tx>
            <c:strRef>
              <c:f>'6.2b'!$C$34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strRef>
              <c:f>'6.2b'!$A$35:$A$46</c:f>
              <c:strCache>
                <c:ptCount val="12"/>
                <c:pt idx="0">
                  <c:v>Pre 2000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2010-2014</c:v>
                </c:pt>
              </c:strCache>
            </c:strRef>
          </c:cat>
          <c:val>
            <c:numRef>
              <c:f>'6.2b'!$C$35:$C$46</c:f>
              <c:numCache>
                <c:formatCode>_-* #,##0_-;\-* #,##0_-;_-* "-"??_-;_-@_-</c:formatCode>
                <c:ptCount val="12"/>
                <c:pt idx="0">
                  <c:v>2040</c:v>
                </c:pt>
                <c:pt idx="1">
                  <c:v>82</c:v>
                </c:pt>
                <c:pt idx="2">
                  <c:v>92</c:v>
                </c:pt>
                <c:pt idx="3">
                  <c:v>163</c:v>
                </c:pt>
                <c:pt idx="4">
                  <c:v>665</c:v>
                </c:pt>
                <c:pt idx="5">
                  <c:v>20116</c:v>
                </c:pt>
                <c:pt idx="6">
                  <c:v>40263</c:v>
                </c:pt>
                <c:pt idx="7">
                  <c:v>21327</c:v>
                </c:pt>
                <c:pt idx="8">
                  <c:v>21026</c:v>
                </c:pt>
                <c:pt idx="9">
                  <c:v>11054</c:v>
                </c:pt>
                <c:pt idx="10">
                  <c:v>7305</c:v>
                </c:pt>
                <c:pt idx="11">
                  <c:v>7765</c:v>
                </c:pt>
              </c:numCache>
            </c:numRef>
          </c:val>
        </c:ser>
        <c:axId val="114852608"/>
        <c:axId val="114854528"/>
      </c:barChart>
      <c:catAx>
        <c:axId val="11485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097498555386147"/>
              <c:y val="0.93357210879613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4528"/>
        <c:crosses val="autoZero"/>
        <c:auto val="1"/>
        <c:lblAlgn val="ctr"/>
        <c:lblOffset val="100"/>
        <c:tickLblSkip val="1"/>
        <c:tickMarkSkip val="1"/>
      </c:catAx>
      <c:valAx>
        <c:axId val="11485452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r>
                  <a:rPr lang="en-NZ" sz="700">
                    <a:latin typeface="Arial" pitchFamily="34" charset="0"/>
                    <a:cs typeface="Arial" pitchFamily="34" charset="0"/>
                  </a:rPr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4.2103357769933923E-3"/>
              <c:y val="0.31108540635960341"/>
            </c:manualLayout>
          </c:layout>
        </c:title>
        <c:numFmt formatCode="General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52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52071541455209"/>
          <c:y val="0.2595298817736279"/>
          <c:w val="0.10722167686598863"/>
          <c:h val="0.1413573966970943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6.3 : Average engine size of vehicles entering the light fleet</a:t>
            </a:r>
          </a:p>
        </c:rich>
      </c:tx>
      <c:layout>
        <c:manualLayout>
          <c:xMode val="edge"/>
          <c:yMode val="edge"/>
          <c:x val="0.13447760674478021"/>
          <c:y val="1.49420481731818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66688096823073"/>
          <c:y val="0.13432868452824873"/>
          <c:w val="0.84833471408644867"/>
          <c:h val="0.70646937788930808"/>
        </c:manualLayout>
      </c:layout>
      <c:barChart>
        <c:barDir val="col"/>
        <c:grouping val="clustered"/>
        <c:ser>
          <c:idx val="0"/>
          <c:order val="0"/>
          <c:tx>
            <c:strRef>
              <c:f>'6.3'!$B$2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'6.3'!$A$3:$A$17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'6.3'!$B$3:$B$17</c:f>
              <c:numCache>
                <c:formatCode>0</c:formatCode>
                <c:ptCount val="15"/>
                <c:pt idx="0">
                  <c:v>2150.8679780000002</c:v>
                </c:pt>
                <c:pt idx="1">
                  <c:v>2173.0862044999999</c:v>
                </c:pt>
                <c:pt idx="2">
                  <c:v>2212.131339</c:v>
                </c:pt>
                <c:pt idx="3">
                  <c:v>2243.5136591</c:v>
                </c:pt>
                <c:pt idx="4">
                  <c:v>2283.6334364999998</c:v>
                </c:pt>
                <c:pt idx="5">
                  <c:v>2235.3222239000002</c:v>
                </c:pt>
                <c:pt idx="6">
                  <c:v>2208.5286575</c:v>
                </c:pt>
                <c:pt idx="7">
                  <c:v>2231.1243092999998</c:v>
                </c:pt>
                <c:pt idx="8">
                  <c:v>2192.3478648999999</c:v>
                </c:pt>
                <c:pt idx="9">
                  <c:v>2120.2302402</c:v>
                </c:pt>
                <c:pt idx="10">
                  <c:v>2128.6612903999999</c:v>
                </c:pt>
                <c:pt idx="11">
                  <c:v>2113.8684456000001</c:v>
                </c:pt>
                <c:pt idx="12">
                  <c:v>2053.0325928000002</c:v>
                </c:pt>
                <c:pt idx="13">
                  <c:v>2039.1029607999999</c:v>
                </c:pt>
                <c:pt idx="14">
                  <c:v>2048.9630308000001</c:v>
                </c:pt>
              </c:numCache>
            </c:numRef>
          </c:val>
        </c:ser>
        <c:ser>
          <c:idx val="1"/>
          <c:order val="1"/>
          <c:tx>
            <c:strRef>
              <c:f>'6.3'!$C$2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'6.3'!$A$3:$A$10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'6.3'!$C$3:$C$17</c:f>
              <c:numCache>
                <c:formatCode>0</c:formatCode>
                <c:ptCount val="15"/>
                <c:pt idx="0">
                  <c:v>2728.2786162000002</c:v>
                </c:pt>
                <c:pt idx="1">
                  <c:v>2732.9984337000001</c:v>
                </c:pt>
                <c:pt idx="2">
                  <c:v>2801.0729451000002</c:v>
                </c:pt>
                <c:pt idx="3">
                  <c:v>2839.4929536</c:v>
                </c:pt>
                <c:pt idx="4">
                  <c:v>2836.9637237000002</c:v>
                </c:pt>
                <c:pt idx="5">
                  <c:v>2819.8384107000002</c:v>
                </c:pt>
                <c:pt idx="6">
                  <c:v>2771.0005551999998</c:v>
                </c:pt>
                <c:pt idx="7">
                  <c:v>2796.5978448999999</c:v>
                </c:pt>
                <c:pt idx="8">
                  <c:v>2694.228642</c:v>
                </c:pt>
                <c:pt idx="9">
                  <c:v>2591.6173236999998</c:v>
                </c:pt>
                <c:pt idx="10">
                  <c:v>2605.9155854999999</c:v>
                </c:pt>
                <c:pt idx="11">
                  <c:v>2615.1308546</c:v>
                </c:pt>
                <c:pt idx="12">
                  <c:v>2611.8438271</c:v>
                </c:pt>
                <c:pt idx="13">
                  <c:v>2651.4518539000001</c:v>
                </c:pt>
                <c:pt idx="14">
                  <c:v>2699.5737236</c:v>
                </c:pt>
              </c:numCache>
            </c:numRef>
          </c:val>
        </c:ser>
        <c:axId val="114871680"/>
        <c:axId val="116712960"/>
      </c:barChart>
      <c:catAx>
        <c:axId val="11487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47448916365560417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12960"/>
        <c:crosses val="autoZero"/>
        <c:auto val="1"/>
        <c:lblAlgn val="ctr"/>
        <c:lblOffset val="100"/>
        <c:tickLblSkip val="2"/>
        <c:tickMarkSkip val="1"/>
      </c:catAx>
      <c:valAx>
        <c:axId val="116712960"/>
        <c:scaling>
          <c:orientation val="minMax"/>
          <c:max val="3000"/>
          <c:min val="15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engine capacity (CC)</a:t>
                </a:r>
              </a:p>
            </c:rich>
          </c:tx>
          <c:layout>
            <c:manualLayout>
              <c:xMode val="edge"/>
              <c:yMode val="edge"/>
              <c:x val="8.5674303974602687E-3"/>
              <c:y val="0.250620862657654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71680"/>
        <c:crosses val="autoZero"/>
        <c:crossBetween val="between"/>
        <c:majorUnit val="5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527795762930166"/>
          <c:y val="0.14427891203865001"/>
          <c:w val="0.1371390379916039"/>
          <c:h val="9.452767519104365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6.4b : Engine size of used imports entering the light fleet </a:t>
            </a:r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2967581047381124"/>
          <c:w val="0.8534330555555556"/>
          <c:h val="0.62278254942058664"/>
        </c:manualLayout>
      </c:layout>
      <c:barChart>
        <c:barDir val="col"/>
        <c:grouping val="stacked"/>
        <c:ser>
          <c:idx val="0"/>
          <c:order val="0"/>
          <c:tx>
            <c:strRef>
              <c:f>'6.4a,b'!$H$4</c:f>
              <c:strCache>
                <c:ptCount val="1"/>
                <c:pt idx="0">
                  <c:v>Used import &lt; 1350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'6.4a,b'!$H$5:$H$19</c:f>
              <c:numCache>
                <c:formatCode>General</c:formatCode>
                <c:ptCount val="15"/>
                <c:pt idx="0">
                  <c:v>4694</c:v>
                </c:pt>
                <c:pt idx="1">
                  <c:v>6062</c:v>
                </c:pt>
                <c:pt idx="2">
                  <c:v>7639</c:v>
                </c:pt>
                <c:pt idx="3">
                  <c:v>9394</c:v>
                </c:pt>
                <c:pt idx="4">
                  <c:v>9146</c:v>
                </c:pt>
                <c:pt idx="5">
                  <c:v>10073</c:v>
                </c:pt>
                <c:pt idx="6">
                  <c:v>11579</c:v>
                </c:pt>
                <c:pt idx="7">
                  <c:v>12704</c:v>
                </c:pt>
                <c:pt idx="8">
                  <c:v>10771</c:v>
                </c:pt>
                <c:pt idx="9">
                  <c:v>10315</c:v>
                </c:pt>
                <c:pt idx="10">
                  <c:v>11214</c:v>
                </c:pt>
                <c:pt idx="11">
                  <c:v>10661</c:v>
                </c:pt>
                <c:pt idx="12">
                  <c:v>12804</c:v>
                </c:pt>
                <c:pt idx="13">
                  <c:v>17414</c:v>
                </c:pt>
                <c:pt idx="14">
                  <c:v>20926</c:v>
                </c:pt>
              </c:numCache>
            </c:numRef>
          </c:val>
        </c:ser>
        <c:ser>
          <c:idx val="1"/>
          <c:order val="1"/>
          <c:tx>
            <c:strRef>
              <c:f>'6.4a,b'!$I$4</c:f>
              <c:strCache>
                <c:ptCount val="1"/>
                <c:pt idx="0">
                  <c:v>Used import 1350-1599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'6.4a,b'!$I$5:$I$19</c:f>
              <c:numCache>
                <c:formatCode>General</c:formatCode>
                <c:ptCount val="15"/>
                <c:pt idx="0">
                  <c:v>26275</c:v>
                </c:pt>
                <c:pt idx="1">
                  <c:v>28540</c:v>
                </c:pt>
                <c:pt idx="2">
                  <c:v>29047</c:v>
                </c:pt>
                <c:pt idx="3">
                  <c:v>29227</c:v>
                </c:pt>
                <c:pt idx="4">
                  <c:v>26453</c:v>
                </c:pt>
                <c:pt idx="5">
                  <c:v>26129</c:v>
                </c:pt>
                <c:pt idx="6">
                  <c:v>22725</c:v>
                </c:pt>
                <c:pt idx="7">
                  <c:v>20537</c:v>
                </c:pt>
                <c:pt idx="8">
                  <c:v>16832</c:v>
                </c:pt>
                <c:pt idx="9">
                  <c:v>14232</c:v>
                </c:pt>
                <c:pt idx="10">
                  <c:v>18349</c:v>
                </c:pt>
                <c:pt idx="11">
                  <c:v>15928</c:v>
                </c:pt>
                <c:pt idx="12">
                  <c:v>18979</c:v>
                </c:pt>
                <c:pt idx="13">
                  <c:v>23742</c:v>
                </c:pt>
                <c:pt idx="14">
                  <c:v>31349</c:v>
                </c:pt>
              </c:numCache>
            </c:numRef>
          </c:val>
        </c:ser>
        <c:ser>
          <c:idx val="2"/>
          <c:order val="2"/>
          <c:tx>
            <c:strRef>
              <c:f>'6.4a,b'!$J$4</c:f>
              <c:strCache>
                <c:ptCount val="1"/>
                <c:pt idx="0">
                  <c:v>Used import 1600-1999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'6.4a,b'!$J$5:$J$19</c:f>
              <c:numCache>
                <c:formatCode>General</c:formatCode>
                <c:ptCount val="15"/>
                <c:pt idx="0">
                  <c:v>56132</c:v>
                </c:pt>
                <c:pt idx="1">
                  <c:v>60214</c:v>
                </c:pt>
                <c:pt idx="2">
                  <c:v>56354</c:v>
                </c:pt>
                <c:pt idx="3">
                  <c:v>62687</c:v>
                </c:pt>
                <c:pt idx="4">
                  <c:v>59880</c:v>
                </c:pt>
                <c:pt idx="5">
                  <c:v>62692</c:v>
                </c:pt>
                <c:pt idx="6">
                  <c:v>50409</c:v>
                </c:pt>
                <c:pt idx="7">
                  <c:v>48565</c:v>
                </c:pt>
                <c:pt idx="8">
                  <c:v>36262</c:v>
                </c:pt>
                <c:pt idx="9">
                  <c:v>25441</c:v>
                </c:pt>
                <c:pt idx="10">
                  <c:v>32862</c:v>
                </c:pt>
                <c:pt idx="11">
                  <c:v>29232</c:v>
                </c:pt>
                <c:pt idx="12">
                  <c:v>25099</c:v>
                </c:pt>
                <c:pt idx="13">
                  <c:v>29391</c:v>
                </c:pt>
                <c:pt idx="14">
                  <c:v>38409</c:v>
                </c:pt>
              </c:numCache>
            </c:numRef>
          </c:val>
        </c:ser>
        <c:ser>
          <c:idx val="3"/>
          <c:order val="3"/>
          <c:tx>
            <c:strRef>
              <c:f>'6.4a,b'!$K$4</c:f>
              <c:strCache>
                <c:ptCount val="1"/>
                <c:pt idx="0">
                  <c:v>Used import 2000-2999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'6.4a,b'!$K$5:$K$19</c:f>
              <c:numCache>
                <c:formatCode>General</c:formatCode>
                <c:ptCount val="15"/>
                <c:pt idx="0">
                  <c:v>28969</c:v>
                </c:pt>
                <c:pt idx="1">
                  <c:v>30984</c:v>
                </c:pt>
                <c:pt idx="2">
                  <c:v>39340</c:v>
                </c:pt>
                <c:pt idx="3">
                  <c:v>50183</c:v>
                </c:pt>
                <c:pt idx="4">
                  <c:v>53659</c:v>
                </c:pt>
                <c:pt idx="5">
                  <c:v>49857</c:v>
                </c:pt>
                <c:pt idx="6">
                  <c:v>37230</c:v>
                </c:pt>
                <c:pt idx="7">
                  <c:v>36814</c:v>
                </c:pt>
                <c:pt idx="8">
                  <c:v>24848</c:v>
                </c:pt>
                <c:pt idx="9">
                  <c:v>17577</c:v>
                </c:pt>
                <c:pt idx="10">
                  <c:v>23228</c:v>
                </c:pt>
                <c:pt idx="11">
                  <c:v>22287</c:v>
                </c:pt>
                <c:pt idx="12">
                  <c:v>19531</c:v>
                </c:pt>
                <c:pt idx="13">
                  <c:v>26513</c:v>
                </c:pt>
                <c:pt idx="14">
                  <c:v>35556</c:v>
                </c:pt>
              </c:numCache>
            </c:numRef>
          </c:val>
        </c:ser>
        <c:ser>
          <c:idx val="4"/>
          <c:order val="4"/>
          <c:tx>
            <c:strRef>
              <c:f>'6.4a,b'!$L$4</c:f>
              <c:strCache>
                <c:ptCount val="1"/>
                <c:pt idx="0">
                  <c:v>Used import 3000-3999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'6.4a,b'!$L$5:$L$19</c:f>
              <c:numCache>
                <c:formatCode>General</c:formatCode>
                <c:ptCount val="15"/>
                <c:pt idx="0">
                  <c:v>4534</c:v>
                </c:pt>
                <c:pt idx="1">
                  <c:v>5384</c:v>
                </c:pt>
                <c:pt idx="2">
                  <c:v>7725</c:v>
                </c:pt>
                <c:pt idx="3">
                  <c:v>9353</c:v>
                </c:pt>
                <c:pt idx="4">
                  <c:v>9828</c:v>
                </c:pt>
                <c:pt idx="5">
                  <c:v>8503</c:v>
                </c:pt>
                <c:pt idx="6">
                  <c:v>5718</c:v>
                </c:pt>
                <c:pt idx="7">
                  <c:v>5610</c:v>
                </c:pt>
                <c:pt idx="8">
                  <c:v>3862</c:v>
                </c:pt>
                <c:pt idx="9">
                  <c:v>1965</c:v>
                </c:pt>
                <c:pt idx="10">
                  <c:v>3063</c:v>
                </c:pt>
                <c:pt idx="11">
                  <c:v>3047</c:v>
                </c:pt>
                <c:pt idx="12">
                  <c:v>2436</c:v>
                </c:pt>
                <c:pt idx="13">
                  <c:v>3763</c:v>
                </c:pt>
                <c:pt idx="14">
                  <c:v>6476</c:v>
                </c:pt>
              </c:numCache>
            </c:numRef>
          </c:val>
        </c:ser>
        <c:ser>
          <c:idx val="5"/>
          <c:order val="5"/>
          <c:tx>
            <c:strRef>
              <c:f>'6.4a,b'!$M$4</c:f>
              <c:strCache>
                <c:ptCount val="1"/>
                <c:pt idx="0">
                  <c:v>Used import 4000+</c:v>
                </c:pt>
              </c:strCache>
            </c:strRef>
          </c:tx>
          <c:spPr>
            <a:solidFill>
              <a:srgbClr val="515A5E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'6.4a,b'!$M$5:$M$19</c:f>
              <c:numCache>
                <c:formatCode>General</c:formatCode>
                <c:ptCount val="15"/>
                <c:pt idx="0">
                  <c:v>1856</c:v>
                </c:pt>
                <c:pt idx="1">
                  <c:v>1602</c:v>
                </c:pt>
                <c:pt idx="2">
                  <c:v>2313</c:v>
                </c:pt>
                <c:pt idx="3">
                  <c:v>3428</c:v>
                </c:pt>
                <c:pt idx="4">
                  <c:v>3602</c:v>
                </c:pt>
                <c:pt idx="5">
                  <c:v>3286</c:v>
                </c:pt>
                <c:pt idx="6">
                  <c:v>2671</c:v>
                </c:pt>
                <c:pt idx="7">
                  <c:v>3412</c:v>
                </c:pt>
                <c:pt idx="8">
                  <c:v>3084</c:v>
                </c:pt>
                <c:pt idx="9">
                  <c:v>1523</c:v>
                </c:pt>
                <c:pt idx="10">
                  <c:v>2054</c:v>
                </c:pt>
                <c:pt idx="11">
                  <c:v>2243</c:v>
                </c:pt>
                <c:pt idx="12">
                  <c:v>2255</c:v>
                </c:pt>
                <c:pt idx="13">
                  <c:v>2970</c:v>
                </c:pt>
                <c:pt idx="14">
                  <c:v>3704</c:v>
                </c:pt>
              </c:numCache>
            </c:numRef>
          </c:val>
        </c:ser>
        <c:overlap val="100"/>
        <c:axId val="115795840"/>
        <c:axId val="115797376"/>
      </c:barChart>
      <c:catAx>
        <c:axId val="11579584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97376"/>
        <c:crosses val="autoZero"/>
        <c:auto val="1"/>
        <c:lblAlgn val="ctr"/>
        <c:lblOffset val="100"/>
        <c:tickLblSkip val="2"/>
        <c:tickMarkSkip val="1"/>
      </c:catAx>
      <c:valAx>
        <c:axId val="115797376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95840"/>
        <c:crosses val="autoZero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0222296483496593E-2"/>
          <c:y val="0.84126077160708901"/>
          <c:w val="0.84892165667620489"/>
          <c:h val="0.1587392283929110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6.4a : Engine size of NZ new vehicles entering the light fleet </a:t>
            </a:r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2967581047381116"/>
          <c:w val="0.8534330555555556"/>
          <c:h val="0.62278254942058664"/>
        </c:manualLayout>
      </c:layout>
      <c:barChart>
        <c:barDir val="col"/>
        <c:grouping val="stacked"/>
        <c:ser>
          <c:idx val="0"/>
          <c:order val="0"/>
          <c:tx>
            <c:strRef>
              <c:f>'6.4a,b'!$B$4</c:f>
              <c:strCache>
                <c:ptCount val="1"/>
                <c:pt idx="0">
                  <c:v>NZ new &lt; 1350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'6.4a,b'!$B$5:$B$19</c:f>
              <c:numCache>
                <c:formatCode>General</c:formatCode>
                <c:ptCount val="15"/>
                <c:pt idx="0">
                  <c:v>4885</c:v>
                </c:pt>
                <c:pt idx="1">
                  <c:v>2877</c:v>
                </c:pt>
                <c:pt idx="2">
                  <c:v>3802</c:v>
                </c:pt>
                <c:pt idx="3">
                  <c:v>5152</c:v>
                </c:pt>
                <c:pt idx="4">
                  <c:v>5639</c:v>
                </c:pt>
                <c:pt idx="5">
                  <c:v>5613</c:v>
                </c:pt>
                <c:pt idx="6">
                  <c:v>5150</c:v>
                </c:pt>
                <c:pt idx="7">
                  <c:v>4356</c:v>
                </c:pt>
                <c:pt idx="8">
                  <c:v>4088</c:v>
                </c:pt>
                <c:pt idx="9">
                  <c:v>2554</c:v>
                </c:pt>
                <c:pt idx="10">
                  <c:v>2838</c:v>
                </c:pt>
                <c:pt idx="11">
                  <c:v>4351</c:v>
                </c:pt>
                <c:pt idx="12">
                  <c:v>4345</c:v>
                </c:pt>
                <c:pt idx="13">
                  <c:v>5886</c:v>
                </c:pt>
                <c:pt idx="14">
                  <c:v>6187</c:v>
                </c:pt>
              </c:numCache>
            </c:numRef>
          </c:val>
        </c:ser>
        <c:ser>
          <c:idx val="1"/>
          <c:order val="1"/>
          <c:tx>
            <c:strRef>
              <c:f>'6.4a,b'!$C$4</c:f>
              <c:strCache>
                <c:ptCount val="1"/>
                <c:pt idx="0">
                  <c:v>NZ new 1350-1599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'6.4a,b'!$C$5:$C$19</c:f>
              <c:numCache>
                <c:formatCode>General</c:formatCode>
                <c:ptCount val="15"/>
                <c:pt idx="0">
                  <c:v>11641</c:v>
                </c:pt>
                <c:pt idx="1">
                  <c:v>8516</c:v>
                </c:pt>
                <c:pt idx="2">
                  <c:v>5429</c:v>
                </c:pt>
                <c:pt idx="3">
                  <c:v>5688</c:v>
                </c:pt>
                <c:pt idx="4">
                  <c:v>6228</c:v>
                </c:pt>
                <c:pt idx="5">
                  <c:v>8132</c:v>
                </c:pt>
                <c:pt idx="6">
                  <c:v>8879</c:v>
                </c:pt>
                <c:pt idx="7">
                  <c:v>10930</c:v>
                </c:pt>
                <c:pt idx="8">
                  <c:v>15326</c:v>
                </c:pt>
                <c:pt idx="9">
                  <c:v>11782</c:v>
                </c:pt>
                <c:pt idx="10">
                  <c:v>12286</c:v>
                </c:pt>
                <c:pt idx="11">
                  <c:v>13760</c:v>
                </c:pt>
                <c:pt idx="12">
                  <c:v>17423</c:v>
                </c:pt>
                <c:pt idx="13">
                  <c:v>17438</c:v>
                </c:pt>
                <c:pt idx="14">
                  <c:v>19742</c:v>
                </c:pt>
              </c:numCache>
            </c:numRef>
          </c:val>
        </c:ser>
        <c:ser>
          <c:idx val="2"/>
          <c:order val="2"/>
          <c:tx>
            <c:strRef>
              <c:f>'6.4a,b'!$D$4</c:f>
              <c:strCache>
                <c:ptCount val="1"/>
                <c:pt idx="0">
                  <c:v>NZ new 1600-1999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'6.4a,b'!$D$5:$D$19</c:f>
              <c:numCache>
                <c:formatCode>General</c:formatCode>
                <c:ptCount val="15"/>
                <c:pt idx="0">
                  <c:v>16761</c:v>
                </c:pt>
                <c:pt idx="1">
                  <c:v>17656</c:v>
                </c:pt>
                <c:pt idx="2">
                  <c:v>21434</c:v>
                </c:pt>
                <c:pt idx="3">
                  <c:v>21368</c:v>
                </c:pt>
                <c:pt idx="4">
                  <c:v>21185</c:v>
                </c:pt>
                <c:pt idx="5">
                  <c:v>23501</c:v>
                </c:pt>
                <c:pt idx="6">
                  <c:v>24142</c:v>
                </c:pt>
                <c:pt idx="7">
                  <c:v>22572</c:v>
                </c:pt>
                <c:pt idx="8">
                  <c:v>21610</c:v>
                </c:pt>
                <c:pt idx="9">
                  <c:v>17266</c:v>
                </c:pt>
                <c:pt idx="10">
                  <c:v>19897</c:v>
                </c:pt>
                <c:pt idx="11">
                  <c:v>19024</c:v>
                </c:pt>
                <c:pt idx="12">
                  <c:v>27010</c:v>
                </c:pt>
                <c:pt idx="13">
                  <c:v>30061</c:v>
                </c:pt>
                <c:pt idx="14">
                  <c:v>33736</c:v>
                </c:pt>
              </c:numCache>
            </c:numRef>
          </c:val>
        </c:ser>
        <c:ser>
          <c:idx val="3"/>
          <c:order val="3"/>
          <c:tx>
            <c:strRef>
              <c:f>'6.4a,b'!$E$4</c:f>
              <c:strCache>
                <c:ptCount val="1"/>
                <c:pt idx="0">
                  <c:v>NZ new 2000-2999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'6.4a,b'!$E$5:$E$19</c:f>
              <c:numCache>
                <c:formatCode>General</c:formatCode>
                <c:ptCount val="15"/>
                <c:pt idx="0">
                  <c:v>24971</c:v>
                </c:pt>
                <c:pt idx="1">
                  <c:v>26347</c:v>
                </c:pt>
                <c:pt idx="2">
                  <c:v>30541</c:v>
                </c:pt>
                <c:pt idx="3">
                  <c:v>31594</c:v>
                </c:pt>
                <c:pt idx="4">
                  <c:v>33583</c:v>
                </c:pt>
                <c:pt idx="5">
                  <c:v>35863</c:v>
                </c:pt>
                <c:pt idx="6">
                  <c:v>35573</c:v>
                </c:pt>
                <c:pt idx="7">
                  <c:v>37980</c:v>
                </c:pt>
                <c:pt idx="8">
                  <c:v>34384</c:v>
                </c:pt>
                <c:pt idx="9">
                  <c:v>24514</c:v>
                </c:pt>
                <c:pt idx="10">
                  <c:v>32129</c:v>
                </c:pt>
                <c:pt idx="11">
                  <c:v>34399</c:v>
                </c:pt>
                <c:pt idx="12">
                  <c:v>35138</c:v>
                </c:pt>
                <c:pt idx="13">
                  <c:v>40096</c:v>
                </c:pt>
                <c:pt idx="14">
                  <c:v>44021</c:v>
                </c:pt>
              </c:numCache>
            </c:numRef>
          </c:val>
        </c:ser>
        <c:ser>
          <c:idx val="4"/>
          <c:order val="4"/>
          <c:tx>
            <c:strRef>
              <c:f>'6.4a,b'!$F$4</c:f>
              <c:strCache>
                <c:ptCount val="1"/>
                <c:pt idx="0">
                  <c:v>NZ new 3000-3999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'6.4a,b'!$F$5:$F$19</c:f>
              <c:numCache>
                <c:formatCode>General</c:formatCode>
                <c:ptCount val="15"/>
                <c:pt idx="0">
                  <c:v>12457</c:v>
                </c:pt>
                <c:pt idx="1">
                  <c:v>12517</c:v>
                </c:pt>
                <c:pt idx="2">
                  <c:v>13277</c:v>
                </c:pt>
                <c:pt idx="3">
                  <c:v>17463</c:v>
                </c:pt>
                <c:pt idx="4">
                  <c:v>21035</c:v>
                </c:pt>
                <c:pt idx="5">
                  <c:v>19992</c:v>
                </c:pt>
                <c:pt idx="6">
                  <c:v>17885</c:v>
                </c:pt>
                <c:pt idx="7">
                  <c:v>17775</c:v>
                </c:pt>
                <c:pt idx="8">
                  <c:v>14045</c:v>
                </c:pt>
                <c:pt idx="9">
                  <c:v>9499</c:v>
                </c:pt>
                <c:pt idx="10">
                  <c:v>8815</c:v>
                </c:pt>
                <c:pt idx="11">
                  <c:v>8133</c:v>
                </c:pt>
                <c:pt idx="12">
                  <c:v>11896</c:v>
                </c:pt>
                <c:pt idx="13">
                  <c:v>13521</c:v>
                </c:pt>
                <c:pt idx="14">
                  <c:v>16190</c:v>
                </c:pt>
              </c:numCache>
            </c:numRef>
          </c:val>
        </c:ser>
        <c:ser>
          <c:idx val="5"/>
          <c:order val="5"/>
          <c:tx>
            <c:strRef>
              <c:f>'6.4a,b'!$G$4</c:f>
              <c:strCache>
                <c:ptCount val="1"/>
                <c:pt idx="0">
                  <c:v>NZ new 4000+</c:v>
                </c:pt>
              </c:strCache>
            </c:strRef>
          </c:tx>
          <c:spPr>
            <a:solidFill>
              <a:srgbClr val="515A5E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'6.4a,b'!$G$5:$G$19</c:f>
              <c:numCache>
                <c:formatCode>General</c:formatCode>
                <c:ptCount val="15"/>
                <c:pt idx="0">
                  <c:v>4346</c:v>
                </c:pt>
                <c:pt idx="1">
                  <c:v>4442</c:v>
                </c:pt>
                <c:pt idx="2">
                  <c:v>5751</c:v>
                </c:pt>
                <c:pt idx="3">
                  <c:v>6581</c:v>
                </c:pt>
                <c:pt idx="4">
                  <c:v>6380</c:v>
                </c:pt>
                <c:pt idx="5">
                  <c:v>5338</c:v>
                </c:pt>
                <c:pt idx="6">
                  <c:v>4277</c:v>
                </c:pt>
                <c:pt idx="7">
                  <c:v>4564</c:v>
                </c:pt>
                <c:pt idx="8">
                  <c:v>3336</c:v>
                </c:pt>
                <c:pt idx="9">
                  <c:v>1692</c:v>
                </c:pt>
                <c:pt idx="10">
                  <c:v>1968</c:v>
                </c:pt>
                <c:pt idx="11">
                  <c:v>1868</c:v>
                </c:pt>
                <c:pt idx="12">
                  <c:v>1642</c:v>
                </c:pt>
                <c:pt idx="13">
                  <c:v>2021</c:v>
                </c:pt>
                <c:pt idx="14">
                  <c:v>2198</c:v>
                </c:pt>
              </c:numCache>
            </c:numRef>
          </c:val>
        </c:ser>
        <c:overlap val="100"/>
        <c:axId val="117160960"/>
        <c:axId val="117183232"/>
      </c:barChart>
      <c:catAx>
        <c:axId val="11716096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83232"/>
        <c:crosses val="autoZero"/>
        <c:auto val="1"/>
        <c:lblAlgn val="ctr"/>
        <c:lblOffset val="100"/>
        <c:tickLblSkip val="2"/>
        <c:tickMarkSkip val="1"/>
      </c:catAx>
      <c:valAx>
        <c:axId val="117183232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60960"/>
        <c:crosses val="autoZero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0222296483496593E-2"/>
          <c:y val="0.84126077160708901"/>
          <c:w val="0.84892165667620489"/>
          <c:h val="0.1587392283929110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6.5a : </a:t>
            </a:r>
            <a:r>
              <a:rPr lang="en-NZ" sz="900" b="1" i="0" u="none" strike="noStrike" baseline="0"/>
              <a:t>New Zealand new motorcycles entering the fleet</a:t>
            </a:r>
            <a:endParaRPr lang="en-NZ" sz="900"/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5907407407407406"/>
          <c:w val="0.8534330555555556"/>
          <c:h val="0.62866203703703705"/>
        </c:manualLayout>
      </c:layout>
      <c:barChart>
        <c:barDir val="col"/>
        <c:grouping val="stacked"/>
        <c:ser>
          <c:idx val="0"/>
          <c:order val="0"/>
          <c:tx>
            <c:strRef>
              <c:f>'6.5a,b'!$B$5</c:f>
              <c:strCache>
                <c:ptCount val="1"/>
                <c:pt idx="0">
                  <c:v>up to 60cc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'6.5a,b'!$B$6:$B$20</c:f>
              <c:numCache>
                <c:formatCode>General</c:formatCode>
                <c:ptCount val="15"/>
                <c:pt idx="0">
                  <c:v>690</c:v>
                </c:pt>
                <c:pt idx="1">
                  <c:v>797</c:v>
                </c:pt>
                <c:pt idx="2">
                  <c:v>904</c:v>
                </c:pt>
                <c:pt idx="3">
                  <c:v>1363</c:v>
                </c:pt>
                <c:pt idx="4">
                  <c:v>2168</c:v>
                </c:pt>
                <c:pt idx="5">
                  <c:v>4881</c:v>
                </c:pt>
                <c:pt idx="6">
                  <c:v>5171</c:v>
                </c:pt>
                <c:pt idx="7">
                  <c:v>4944</c:v>
                </c:pt>
                <c:pt idx="8">
                  <c:v>6263</c:v>
                </c:pt>
                <c:pt idx="9">
                  <c:v>3145</c:v>
                </c:pt>
                <c:pt idx="10">
                  <c:v>2422</c:v>
                </c:pt>
                <c:pt idx="11">
                  <c:v>2626</c:v>
                </c:pt>
                <c:pt idx="12">
                  <c:v>1825</c:v>
                </c:pt>
                <c:pt idx="13">
                  <c:v>2328</c:v>
                </c:pt>
                <c:pt idx="14">
                  <c:v>2375</c:v>
                </c:pt>
              </c:numCache>
            </c:numRef>
          </c:val>
        </c:ser>
        <c:ser>
          <c:idx val="1"/>
          <c:order val="1"/>
          <c:tx>
            <c:strRef>
              <c:f>'6.5a,b'!$C$5</c:f>
              <c:strCache>
                <c:ptCount val="1"/>
                <c:pt idx="0">
                  <c:v>61-125cc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'6.5a,b'!$C$6:$C$20</c:f>
              <c:numCache>
                <c:formatCode>General</c:formatCode>
                <c:ptCount val="15"/>
                <c:pt idx="0">
                  <c:v>455</c:v>
                </c:pt>
                <c:pt idx="1">
                  <c:v>159</c:v>
                </c:pt>
                <c:pt idx="2">
                  <c:v>247</c:v>
                </c:pt>
                <c:pt idx="3">
                  <c:v>385</c:v>
                </c:pt>
                <c:pt idx="4">
                  <c:v>400</c:v>
                </c:pt>
                <c:pt idx="5">
                  <c:v>503</c:v>
                </c:pt>
                <c:pt idx="6">
                  <c:v>573</c:v>
                </c:pt>
                <c:pt idx="7">
                  <c:v>706</c:v>
                </c:pt>
                <c:pt idx="8">
                  <c:v>1224</c:v>
                </c:pt>
                <c:pt idx="9">
                  <c:v>568</c:v>
                </c:pt>
                <c:pt idx="10">
                  <c:v>436</c:v>
                </c:pt>
                <c:pt idx="11">
                  <c:v>698</c:v>
                </c:pt>
                <c:pt idx="12">
                  <c:v>607</c:v>
                </c:pt>
                <c:pt idx="13">
                  <c:v>748</c:v>
                </c:pt>
                <c:pt idx="14">
                  <c:v>615</c:v>
                </c:pt>
              </c:numCache>
            </c:numRef>
          </c:val>
        </c:ser>
        <c:ser>
          <c:idx val="2"/>
          <c:order val="2"/>
          <c:tx>
            <c:strRef>
              <c:f>'6.5a,b'!$D$5</c:f>
              <c:strCache>
                <c:ptCount val="1"/>
                <c:pt idx="0">
                  <c:v>126-250cc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'6.5a,b'!$D$6:$D$20</c:f>
              <c:numCache>
                <c:formatCode>General</c:formatCode>
                <c:ptCount val="15"/>
                <c:pt idx="0">
                  <c:v>1020</c:v>
                </c:pt>
                <c:pt idx="1">
                  <c:v>699</c:v>
                </c:pt>
                <c:pt idx="2">
                  <c:v>629</c:v>
                </c:pt>
                <c:pt idx="3">
                  <c:v>668</c:v>
                </c:pt>
                <c:pt idx="4">
                  <c:v>1378</c:v>
                </c:pt>
                <c:pt idx="5">
                  <c:v>1571</c:v>
                </c:pt>
                <c:pt idx="6">
                  <c:v>2333</c:v>
                </c:pt>
                <c:pt idx="7">
                  <c:v>2389</c:v>
                </c:pt>
                <c:pt idx="8">
                  <c:v>2889</c:v>
                </c:pt>
                <c:pt idx="9">
                  <c:v>1323</c:v>
                </c:pt>
                <c:pt idx="10">
                  <c:v>905</c:v>
                </c:pt>
                <c:pt idx="11">
                  <c:v>894</c:v>
                </c:pt>
                <c:pt idx="12">
                  <c:v>794</c:v>
                </c:pt>
                <c:pt idx="13">
                  <c:v>844</c:v>
                </c:pt>
                <c:pt idx="14">
                  <c:v>793</c:v>
                </c:pt>
              </c:numCache>
            </c:numRef>
          </c:val>
        </c:ser>
        <c:ser>
          <c:idx val="3"/>
          <c:order val="3"/>
          <c:tx>
            <c:strRef>
              <c:f>'6.5a,b'!$E$5</c:f>
              <c:strCache>
                <c:ptCount val="1"/>
                <c:pt idx="0">
                  <c:v>251-600cc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'6.5a,b'!$E$6:$E$20</c:f>
              <c:numCache>
                <c:formatCode>General</c:formatCode>
                <c:ptCount val="15"/>
                <c:pt idx="0">
                  <c:v>791</c:v>
                </c:pt>
                <c:pt idx="1">
                  <c:v>469</c:v>
                </c:pt>
                <c:pt idx="2">
                  <c:v>555</c:v>
                </c:pt>
                <c:pt idx="3">
                  <c:v>607</c:v>
                </c:pt>
                <c:pt idx="4">
                  <c:v>629</c:v>
                </c:pt>
                <c:pt idx="5">
                  <c:v>737</c:v>
                </c:pt>
                <c:pt idx="6">
                  <c:v>929</c:v>
                </c:pt>
                <c:pt idx="7">
                  <c:v>1026</c:v>
                </c:pt>
                <c:pt idx="8">
                  <c:v>1088</c:v>
                </c:pt>
                <c:pt idx="9">
                  <c:v>706</c:v>
                </c:pt>
                <c:pt idx="10">
                  <c:v>577</c:v>
                </c:pt>
                <c:pt idx="11">
                  <c:v>531</c:v>
                </c:pt>
                <c:pt idx="12">
                  <c:v>651</c:v>
                </c:pt>
                <c:pt idx="13">
                  <c:v>827</c:v>
                </c:pt>
                <c:pt idx="14">
                  <c:v>1131</c:v>
                </c:pt>
              </c:numCache>
            </c:numRef>
          </c:val>
        </c:ser>
        <c:ser>
          <c:idx val="4"/>
          <c:order val="4"/>
          <c:tx>
            <c:strRef>
              <c:f>'6.5a,b'!$F$5</c:f>
              <c:strCache>
                <c:ptCount val="1"/>
                <c:pt idx="0">
                  <c:v>601-1000cc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'6.5a,b'!$F$6:$F$20</c:f>
              <c:numCache>
                <c:formatCode>General</c:formatCode>
                <c:ptCount val="15"/>
                <c:pt idx="0">
                  <c:v>1134</c:v>
                </c:pt>
                <c:pt idx="1">
                  <c:v>718</c:v>
                </c:pt>
                <c:pt idx="2">
                  <c:v>871</c:v>
                </c:pt>
                <c:pt idx="3">
                  <c:v>1139</c:v>
                </c:pt>
                <c:pt idx="4">
                  <c:v>1440</c:v>
                </c:pt>
                <c:pt idx="5">
                  <c:v>1676</c:v>
                </c:pt>
                <c:pt idx="6">
                  <c:v>2231</c:v>
                </c:pt>
                <c:pt idx="7">
                  <c:v>2661</c:v>
                </c:pt>
                <c:pt idx="8">
                  <c:v>2414</c:v>
                </c:pt>
                <c:pt idx="9">
                  <c:v>1719</c:v>
                </c:pt>
                <c:pt idx="10">
                  <c:v>1315</c:v>
                </c:pt>
                <c:pt idx="11">
                  <c:v>1129</c:v>
                </c:pt>
                <c:pt idx="12">
                  <c:v>1342</c:v>
                </c:pt>
                <c:pt idx="13">
                  <c:v>1543</c:v>
                </c:pt>
                <c:pt idx="14">
                  <c:v>1950</c:v>
                </c:pt>
              </c:numCache>
            </c:numRef>
          </c:val>
        </c:ser>
        <c:ser>
          <c:idx val="6"/>
          <c:order val="5"/>
          <c:tx>
            <c:strRef>
              <c:f>'6.5a,b'!$G$5</c:f>
              <c:strCache>
                <c:ptCount val="1"/>
                <c:pt idx="0">
                  <c:v>1001cc +</c:v>
                </c:pt>
              </c:strCache>
            </c:strRef>
          </c:tx>
          <c:spPr>
            <a:solidFill>
              <a:schemeClr val="bg1">
                <a:lumMod val="25000"/>
              </a:schemeClr>
            </a:solidFill>
          </c:spPr>
          <c:val>
            <c:numRef>
              <c:f>'6.5a,b'!$G$6:$G$20</c:f>
              <c:numCache>
                <c:formatCode>General</c:formatCode>
                <c:ptCount val="15"/>
                <c:pt idx="0">
                  <c:v>824</c:v>
                </c:pt>
                <c:pt idx="1">
                  <c:v>860</c:v>
                </c:pt>
                <c:pt idx="2">
                  <c:v>856</c:v>
                </c:pt>
                <c:pt idx="3">
                  <c:v>1008</c:v>
                </c:pt>
                <c:pt idx="4">
                  <c:v>1105</c:v>
                </c:pt>
                <c:pt idx="5">
                  <c:v>1384</c:v>
                </c:pt>
                <c:pt idx="6">
                  <c:v>1697</c:v>
                </c:pt>
                <c:pt idx="7">
                  <c:v>2219</c:v>
                </c:pt>
                <c:pt idx="8">
                  <c:v>2023</c:v>
                </c:pt>
                <c:pt idx="9">
                  <c:v>1695</c:v>
                </c:pt>
                <c:pt idx="10">
                  <c:v>1371</c:v>
                </c:pt>
                <c:pt idx="11">
                  <c:v>1152</c:v>
                </c:pt>
                <c:pt idx="12">
                  <c:v>1108</c:v>
                </c:pt>
                <c:pt idx="13">
                  <c:v>1221</c:v>
                </c:pt>
                <c:pt idx="14">
                  <c:v>1342</c:v>
                </c:pt>
              </c:numCache>
            </c:numRef>
          </c:val>
        </c:ser>
        <c:overlap val="100"/>
        <c:axId val="117265152"/>
        <c:axId val="117266688"/>
      </c:barChart>
      <c:catAx>
        <c:axId val="11726515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6688"/>
        <c:crosses val="autoZero"/>
        <c:auto val="1"/>
        <c:lblAlgn val="ctr"/>
        <c:lblOffset val="100"/>
        <c:tickLblSkip val="2"/>
        <c:tickMarkSkip val="1"/>
      </c:catAx>
      <c:valAx>
        <c:axId val="117266688"/>
        <c:scaling>
          <c:orientation val="minMax"/>
          <c:max val="160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51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077765478254209"/>
          <c:y val="0.87065895524121439"/>
          <c:w val="0.75929099048295345"/>
          <c:h val="0.12337583908206161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6.5b : Used </a:t>
            </a:r>
            <a:r>
              <a:rPr lang="en-NZ" sz="900" b="1" i="0" u="none" strike="noStrike" baseline="0"/>
              <a:t>motorcycles entering the fleet</a:t>
            </a:r>
            <a:endParaRPr lang="en-NZ" sz="900"/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1791666666666668"/>
          <c:w val="0.8534330555555556"/>
          <c:h val="0.66981944444444586"/>
        </c:manualLayout>
      </c:layout>
      <c:barChart>
        <c:barDir val="col"/>
        <c:grouping val="stacked"/>
        <c:ser>
          <c:idx val="0"/>
          <c:order val="0"/>
          <c:tx>
            <c:strRef>
              <c:f>'6.5a,b'!$H$5</c:f>
              <c:strCache>
                <c:ptCount val="1"/>
                <c:pt idx="0">
                  <c:v>up to 60cc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'6.5a,b'!$H$6:$H$20</c:f>
              <c:numCache>
                <c:formatCode>General</c:formatCode>
                <c:ptCount val="15"/>
                <c:pt idx="0">
                  <c:v>753</c:v>
                </c:pt>
                <c:pt idx="1">
                  <c:v>752</c:v>
                </c:pt>
                <c:pt idx="2">
                  <c:v>817</c:v>
                </c:pt>
                <c:pt idx="3">
                  <c:v>943</c:v>
                </c:pt>
                <c:pt idx="4">
                  <c:v>798</c:v>
                </c:pt>
                <c:pt idx="5">
                  <c:v>888</c:v>
                </c:pt>
                <c:pt idx="6">
                  <c:v>1088</c:v>
                </c:pt>
                <c:pt idx="7">
                  <c:v>993</c:v>
                </c:pt>
                <c:pt idx="8">
                  <c:v>1316</c:v>
                </c:pt>
                <c:pt idx="9">
                  <c:v>1059</c:v>
                </c:pt>
                <c:pt idx="10">
                  <c:v>1045</c:v>
                </c:pt>
                <c:pt idx="11">
                  <c:v>964</c:v>
                </c:pt>
                <c:pt idx="12">
                  <c:v>528</c:v>
                </c:pt>
                <c:pt idx="13">
                  <c:v>699</c:v>
                </c:pt>
                <c:pt idx="14">
                  <c:v>859</c:v>
                </c:pt>
              </c:numCache>
            </c:numRef>
          </c:val>
        </c:ser>
        <c:ser>
          <c:idx val="1"/>
          <c:order val="1"/>
          <c:tx>
            <c:strRef>
              <c:f>'6.5a,b'!$I$5</c:f>
              <c:strCache>
                <c:ptCount val="1"/>
                <c:pt idx="0">
                  <c:v>61-125cc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'6.5a,b'!$I$6:$I$20</c:f>
              <c:numCache>
                <c:formatCode>General</c:formatCode>
                <c:ptCount val="15"/>
                <c:pt idx="0">
                  <c:v>35</c:v>
                </c:pt>
                <c:pt idx="1">
                  <c:v>35</c:v>
                </c:pt>
                <c:pt idx="2">
                  <c:v>52</c:v>
                </c:pt>
                <c:pt idx="3">
                  <c:v>47</c:v>
                </c:pt>
                <c:pt idx="4">
                  <c:v>30</c:v>
                </c:pt>
                <c:pt idx="5">
                  <c:v>45</c:v>
                </c:pt>
                <c:pt idx="6">
                  <c:v>53</c:v>
                </c:pt>
                <c:pt idx="7">
                  <c:v>49</c:v>
                </c:pt>
                <c:pt idx="8">
                  <c:v>35</c:v>
                </c:pt>
                <c:pt idx="9">
                  <c:v>46</c:v>
                </c:pt>
                <c:pt idx="10">
                  <c:v>61</c:v>
                </c:pt>
                <c:pt idx="11">
                  <c:v>66</c:v>
                </c:pt>
                <c:pt idx="12">
                  <c:v>90</c:v>
                </c:pt>
                <c:pt idx="13">
                  <c:v>47</c:v>
                </c:pt>
                <c:pt idx="14">
                  <c:v>45</c:v>
                </c:pt>
              </c:numCache>
            </c:numRef>
          </c:val>
        </c:ser>
        <c:ser>
          <c:idx val="2"/>
          <c:order val="2"/>
          <c:tx>
            <c:strRef>
              <c:f>'6.5a,b'!$J$5</c:f>
              <c:strCache>
                <c:ptCount val="1"/>
                <c:pt idx="0">
                  <c:v>126-250cc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'6.5a,b'!$J$6:$J$20</c:f>
              <c:numCache>
                <c:formatCode>General</c:formatCode>
                <c:ptCount val="15"/>
                <c:pt idx="0">
                  <c:v>531</c:v>
                </c:pt>
                <c:pt idx="1">
                  <c:v>432</c:v>
                </c:pt>
                <c:pt idx="2">
                  <c:v>469</c:v>
                </c:pt>
                <c:pt idx="3">
                  <c:v>443</c:v>
                </c:pt>
                <c:pt idx="4">
                  <c:v>469</c:v>
                </c:pt>
                <c:pt idx="5">
                  <c:v>580</c:v>
                </c:pt>
                <c:pt idx="6">
                  <c:v>737</c:v>
                </c:pt>
                <c:pt idx="7">
                  <c:v>827</c:v>
                </c:pt>
                <c:pt idx="8">
                  <c:v>783</c:v>
                </c:pt>
                <c:pt idx="9">
                  <c:v>430</c:v>
                </c:pt>
                <c:pt idx="10">
                  <c:v>262</c:v>
                </c:pt>
                <c:pt idx="11">
                  <c:v>254</c:v>
                </c:pt>
                <c:pt idx="12">
                  <c:v>177</c:v>
                </c:pt>
                <c:pt idx="13">
                  <c:v>167</c:v>
                </c:pt>
                <c:pt idx="14">
                  <c:v>177</c:v>
                </c:pt>
              </c:numCache>
            </c:numRef>
          </c:val>
        </c:ser>
        <c:ser>
          <c:idx val="3"/>
          <c:order val="3"/>
          <c:tx>
            <c:strRef>
              <c:f>'6.5a,b'!$K$5</c:f>
              <c:strCache>
                <c:ptCount val="1"/>
                <c:pt idx="0">
                  <c:v>251-600cc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'6.5a,b'!$K$6:$K$20</c:f>
              <c:numCache>
                <c:formatCode>General</c:formatCode>
                <c:ptCount val="15"/>
                <c:pt idx="0">
                  <c:v>352</c:v>
                </c:pt>
                <c:pt idx="1">
                  <c:v>273</c:v>
                </c:pt>
                <c:pt idx="2">
                  <c:v>311</c:v>
                </c:pt>
                <c:pt idx="3">
                  <c:v>353</c:v>
                </c:pt>
                <c:pt idx="4">
                  <c:v>443</c:v>
                </c:pt>
                <c:pt idx="5">
                  <c:v>410</c:v>
                </c:pt>
                <c:pt idx="6">
                  <c:v>529</c:v>
                </c:pt>
                <c:pt idx="7">
                  <c:v>366</c:v>
                </c:pt>
                <c:pt idx="8">
                  <c:v>393</c:v>
                </c:pt>
                <c:pt idx="9">
                  <c:v>480</c:v>
                </c:pt>
                <c:pt idx="10">
                  <c:v>396</c:v>
                </c:pt>
                <c:pt idx="11">
                  <c:v>335</c:v>
                </c:pt>
                <c:pt idx="12">
                  <c:v>381</c:v>
                </c:pt>
                <c:pt idx="13">
                  <c:v>451</c:v>
                </c:pt>
                <c:pt idx="14">
                  <c:v>536</c:v>
                </c:pt>
              </c:numCache>
            </c:numRef>
          </c:val>
        </c:ser>
        <c:ser>
          <c:idx val="4"/>
          <c:order val="4"/>
          <c:tx>
            <c:strRef>
              <c:f>'6.5a,b'!$L$5</c:f>
              <c:strCache>
                <c:ptCount val="1"/>
                <c:pt idx="0">
                  <c:v>601-1000cc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'6.5a,b'!$L$6:$L$20</c:f>
              <c:numCache>
                <c:formatCode>General</c:formatCode>
                <c:ptCount val="15"/>
                <c:pt idx="0">
                  <c:v>418</c:v>
                </c:pt>
                <c:pt idx="1">
                  <c:v>292</c:v>
                </c:pt>
                <c:pt idx="2">
                  <c:v>422</c:v>
                </c:pt>
                <c:pt idx="3">
                  <c:v>569</c:v>
                </c:pt>
                <c:pt idx="4">
                  <c:v>760</c:v>
                </c:pt>
                <c:pt idx="5">
                  <c:v>888</c:v>
                </c:pt>
                <c:pt idx="6">
                  <c:v>923</c:v>
                </c:pt>
                <c:pt idx="7">
                  <c:v>1084</c:v>
                </c:pt>
                <c:pt idx="8">
                  <c:v>1154</c:v>
                </c:pt>
                <c:pt idx="9">
                  <c:v>664</c:v>
                </c:pt>
                <c:pt idx="10">
                  <c:v>569</c:v>
                </c:pt>
                <c:pt idx="11">
                  <c:v>402</c:v>
                </c:pt>
                <c:pt idx="12">
                  <c:v>381</c:v>
                </c:pt>
                <c:pt idx="13">
                  <c:v>491</c:v>
                </c:pt>
                <c:pt idx="14">
                  <c:v>593</c:v>
                </c:pt>
              </c:numCache>
            </c:numRef>
          </c:val>
        </c:ser>
        <c:ser>
          <c:idx val="6"/>
          <c:order val="5"/>
          <c:tx>
            <c:strRef>
              <c:f>'6.5a,b'!$M$5</c:f>
              <c:strCache>
                <c:ptCount val="1"/>
                <c:pt idx="0">
                  <c:v>1001cc +</c:v>
                </c:pt>
              </c:strCache>
            </c:strRef>
          </c:tx>
          <c:spPr>
            <a:solidFill>
              <a:schemeClr val="bg1">
                <a:lumMod val="25000"/>
              </a:schemeClr>
            </a:solidFill>
          </c:spPr>
          <c:val>
            <c:numRef>
              <c:f>'6.5a,b'!$M$6:$M$20</c:f>
              <c:numCache>
                <c:formatCode>General</c:formatCode>
                <c:ptCount val="15"/>
                <c:pt idx="0">
                  <c:v>167</c:v>
                </c:pt>
                <c:pt idx="1">
                  <c:v>152</c:v>
                </c:pt>
                <c:pt idx="2">
                  <c:v>217</c:v>
                </c:pt>
                <c:pt idx="3">
                  <c:v>357</c:v>
                </c:pt>
                <c:pt idx="4">
                  <c:v>454</c:v>
                </c:pt>
                <c:pt idx="5">
                  <c:v>794</c:v>
                </c:pt>
                <c:pt idx="6">
                  <c:v>955</c:v>
                </c:pt>
                <c:pt idx="7">
                  <c:v>1128</c:v>
                </c:pt>
                <c:pt idx="8">
                  <c:v>1281</c:v>
                </c:pt>
                <c:pt idx="9">
                  <c:v>639</c:v>
                </c:pt>
                <c:pt idx="10">
                  <c:v>651</c:v>
                </c:pt>
                <c:pt idx="11">
                  <c:v>610</c:v>
                </c:pt>
                <c:pt idx="12">
                  <c:v>656</c:v>
                </c:pt>
                <c:pt idx="13">
                  <c:v>773</c:v>
                </c:pt>
                <c:pt idx="14">
                  <c:v>911</c:v>
                </c:pt>
              </c:numCache>
            </c:numRef>
          </c:val>
        </c:ser>
        <c:overlap val="100"/>
        <c:axId val="117397760"/>
        <c:axId val="117403648"/>
      </c:barChart>
      <c:catAx>
        <c:axId val="11739776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03648"/>
        <c:crosses val="autoZero"/>
        <c:auto val="1"/>
        <c:lblAlgn val="ctr"/>
        <c:lblOffset val="100"/>
        <c:tickLblSkip val="2"/>
        <c:tickMarkSkip val="1"/>
      </c:catAx>
      <c:valAx>
        <c:axId val="117403648"/>
        <c:scaling>
          <c:orientation val="minMax"/>
          <c:max val="160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97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077765478254209"/>
          <c:y val="0.87065895524121439"/>
          <c:w val="0.75929099048295345"/>
          <c:h val="0.12337583908206161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/>
              <a:t>New Zealand new motorcycles entering the fleet</a:t>
            </a:r>
            <a:endParaRPr lang="en-NZ" sz="900"/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5907407407407406"/>
          <c:w val="0.8534330555555556"/>
          <c:h val="0.62866203703703705"/>
        </c:manualLayout>
      </c:layout>
      <c:barChart>
        <c:barDir val="col"/>
        <c:grouping val="percentStacked"/>
        <c:ser>
          <c:idx val="0"/>
          <c:order val="0"/>
          <c:tx>
            <c:strRef>
              <c:f>'6.5a,b'!$B$5</c:f>
              <c:strCache>
                <c:ptCount val="1"/>
                <c:pt idx="0">
                  <c:v>up to 60cc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'6.5a,b'!$B$6:$B$20</c:f>
              <c:numCache>
                <c:formatCode>General</c:formatCode>
                <c:ptCount val="15"/>
                <c:pt idx="0">
                  <c:v>690</c:v>
                </c:pt>
                <c:pt idx="1">
                  <c:v>797</c:v>
                </c:pt>
                <c:pt idx="2">
                  <c:v>904</c:v>
                </c:pt>
                <c:pt idx="3">
                  <c:v>1363</c:v>
                </c:pt>
                <c:pt idx="4">
                  <c:v>2168</c:v>
                </c:pt>
                <c:pt idx="5">
                  <c:v>4881</c:v>
                </c:pt>
                <c:pt idx="6">
                  <c:v>5171</c:v>
                </c:pt>
                <c:pt idx="7">
                  <c:v>4944</c:v>
                </c:pt>
                <c:pt idx="8">
                  <c:v>6263</c:v>
                </c:pt>
                <c:pt idx="9">
                  <c:v>3145</c:v>
                </c:pt>
                <c:pt idx="10">
                  <c:v>2422</c:v>
                </c:pt>
                <c:pt idx="11">
                  <c:v>2626</c:v>
                </c:pt>
                <c:pt idx="12">
                  <c:v>1825</c:v>
                </c:pt>
                <c:pt idx="13">
                  <c:v>2328</c:v>
                </c:pt>
                <c:pt idx="14">
                  <c:v>2375</c:v>
                </c:pt>
              </c:numCache>
            </c:numRef>
          </c:val>
        </c:ser>
        <c:ser>
          <c:idx val="1"/>
          <c:order val="1"/>
          <c:tx>
            <c:strRef>
              <c:f>'6.5a,b'!$C$5</c:f>
              <c:strCache>
                <c:ptCount val="1"/>
                <c:pt idx="0">
                  <c:v>61-125cc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'6.5a,b'!$C$6:$C$20</c:f>
              <c:numCache>
                <c:formatCode>General</c:formatCode>
                <c:ptCount val="15"/>
                <c:pt idx="0">
                  <c:v>455</c:v>
                </c:pt>
                <c:pt idx="1">
                  <c:v>159</c:v>
                </c:pt>
                <c:pt idx="2">
                  <c:v>247</c:v>
                </c:pt>
                <c:pt idx="3">
                  <c:v>385</c:v>
                </c:pt>
                <c:pt idx="4">
                  <c:v>400</c:v>
                </c:pt>
                <c:pt idx="5">
                  <c:v>503</c:v>
                </c:pt>
                <c:pt idx="6">
                  <c:v>573</c:v>
                </c:pt>
                <c:pt idx="7">
                  <c:v>706</c:v>
                </c:pt>
                <c:pt idx="8">
                  <c:v>1224</c:v>
                </c:pt>
                <c:pt idx="9">
                  <c:v>568</c:v>
                </c:pt>
                <c:pt idx="10">
                  <c:v>436</c:v>
                </c:pt>
                <c:pt idx="11">
                  <c:v>698</c:v>
                </c:pt>
                <c:pt idx="12">
                  <c:v>607</c:v>
                </c:pt>
                <c:pt idx="13">
                  <c:v>748</c:v>
                </c:pt>
                <c:pt idx="14">
                  <c:v>615</c:v>
                </c:pt>
              </c:numCache>
            </c:numRef>
          </c:val>
        </c:ser>
        <c:ser>
          <c:idx val="2"/>
          <c:order val="2"/>
          <c:tx>
            <c:strRef>
              <c:f>'6.5a,b'!$D$5</c:f>
              <c:strCache>
                <c:ptCount val="1"/>
                <c:pt idx="0">
                  <c:v>126-250cc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'6.5a,b'!$D$6:$D$20</c:f>
              <c:numCache>
                <c:formatCode>General</c:formatCode>
                <c:ptCount val="15"/>
                <c:pt idx="0">
                  <c:v>1020</c:v>
                </c:pt>
                <c:pt idx="1">
                  <c:v>699</c:v>
                </c:pt>
                <c:pt idx="2">
                  <c:v>629</c:v>
                </c:pt>
                <c:pt idx="3">
                  <c:v>668</c:v>
                </c:pt>
                <c:pt idx="4">
                  <c:v>1378</c:v>
                </c:pt>
                <c:pt idx="5">
                  <c:v>1571</c:v>
                </c:pt>
                <c:pt idx="6">
                  <c:v>2333</c:v>
                </c:pt>
                <c:pt idx="7">
                  <c:v>2389</c:v>
                </c:pt>
                <c:pt idx="8">
                  <c:v>2889</c:v>
                </c:pt>
                <c:pt idx="9">
                  <c:v>1323</c:v>
                </c:pt>
                <c:pt idx="10">
                  <c:v>905</c:v>
                </c:pt>
                <c:pt idx="11">
                  <c:v>894</c:v>
                </c:pt>
                <c:pt idx="12">
                  <c:v>794</c:v>
                </c:pt>
                <c:pt idx="13">
                  <c:v>844</c:v>
                </c:pt>
                <c:pt idx="14">
                  <c:v>793</c:v>
                </c:pt>
              </c:numCache>
            </c:numRef>
          </c:val>
        </c:ser>
        <c:ser>
          <c:idx val="3"/>
          <c:order val="3"/>
          <c:tx>
            <c:strRef>
              <c:f>'6.5a,b'!$E$5</c:f>
              <c:strCache>
                <c:ptCount val="1"/>
                <c:pt idx="0">
                  <c:v>251-600cc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'6.5a,b'!$E$6:$E$20</c:f>
              <c:numCache>
                <c:formatCode>General</c:formatCode>
                <c:ptCount val="15"/>
                <c:pt idx="0">
                  <c:v>791</c:v>
                </c:pt>
                <c:pt idx="1">
                  <c:v>469</c:v>
                </c:pt>
                <c:pt idx="2">
                  <c:v>555</c:v>
                </c:pt>
                <c:pt idx="3">
                  <c:v>607</c:v>
                </c:pt>
                <c:pt idx="4">
                  <c:v>629</c:v>
                </c:pt>
                <c:pt idx="5">
                  <c:v>737</c:v>
                </c:pt>
                <c:pt idx="6">
                  <c:v>929</c:v>
                </c:pt>
                <c:pt idx="7">
                  <c:v>1026</c:v>
                </c:pt>
                <c:pt idx="8">
                  <c:v>1088</c:v>
                </c:pt>
                <c:pt idx="9">
                  <c:v>706</c:v>
                </c:pt>
                <c:pt idx="10">
                  <c:v>577</c:v>
                </c:pt>
                <c:pt idx="11">
                  <c:v>531</c:v>
                </c:pt>
                <c:pt idx="12">
                  <c:v>651</c:v>
                </c:pt>
                <c:pt idx="13">
                  <c:v>827</c:v>
                </c:pt>
                <c:pt idx="14">
                  <c:v>1131</c:v>
                </c:pt>
              </c:numCache>
            </c:numRef>
          </c:val>
        </c:ser>
        <c:ser>
          <c:idx val="4"/>
          <c:order val="4"/>
          <c:tx>
            <c:strRef>
              <c:f>'6.5a,b'!$F$5</c:f>
              <c:strCache>
                <c:ptCount val="1"/>
                <c:pt idx="0">
                  <c:v>601-1000cc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'6.5a,b'!$F$6:$F$20</c:f>
              <c:numCache>
                <c:formatCode>General</c:formatCode>
                <c:ptCount val="15"/>
                <c:pt idx="0">
                  <c:v>1134</c:v>
                </c:pt>
                <c:pt idx="1">
                  <c:v>718</c:v>
                </c:pt>
                <c:pt idx="2">
                  <c:v>871</c:v>
                </c:pt>
                <c:pt idx="3">
                  <c:v>1139</c:v>
                </c:pt>
                <c:pt idx="4">
                  <c:v>1440</c:v>
                </c:pt>
                <c:pt idx="5">
                  <c:v>1676</c:v>
                </c:pt>
                <c:pt idx="6">
                  <c:v>2231</c:v>
                </c:pt>
                <c:pt idx="7">
                  <c:v>2661</c:v>
                </c:pt>
                <c:pt idx="8">
                  <c:v>2414</c:v>
                </c:pt>
                <c:pt idx="9">
                  <c:v>1719</c:v>
                </c:pt>
                <c:pt idx="10">
                  <c:v>1315</c:v>
                </c:pt>
                <c:pt idx="11">
                  <c:v>1129</c:v>
                </c:pt>
                <c:pt idx="12">
                  <c:v>1342</c:v>
                </c:pt>
                <c:pt idx="13">
                  <c:v>1543</c:v>
                </c:pt>
                <c:pt idx="14">
                  <c:v>1950</c:v>
                </c:pt>
              </c:numCache>
            </c:numRef>
          </c:val>
        </c:ser>
        <c:ser>
          <c:idx val="6"/>
          <c:order val="5"/>
          <c:tx>
            <c:strRef>
              <c:f>'6.5a,b'!$G$5</c:f>
              <c:strCache>
                <c:ptCount val="1"/>
                <c:pt idx="0">
                  <c:v>1001cc +</c:v>
                </c:pt>
              </c:strCache>
            </c:strRef>
          </c:tx>
          <c:spPr>
            <a:solidFill>
              <a:schemeClr val="bg1">
                <a:lumMod val="25000"/>
              </a:schemeClr>
            </a:solidFill>
          </c:spPr>
          <c:val>
            <c:numRef>
              <c:f>'6.5a,b'!$G$6:$G$20</c:f>
              <c:numCache>
                <c:formatCode>General</c:formatCode>
                <c:ptCount val="15"/>
                <c:pt idx="0">
                  <c:v>824</c:v>
                </c:pt>
                <c:pt idx="1">
                  <c:v>860</c:v>
                </c:pt>
                <c:pt idx="2">
                  <c:v>856</c:v>
                </c:pt>
                <c:pt idx="3">
                  <c:v>1008</c:v>
                </c:pt>
                <c:pt idx="4">
                  <c:v>1105</c:v>
                </c:pt>
                <c:pt idx="5">
                  <c:v>1384</c:v>
                </c:pt>
                <c:pt idx="6">
                  <c:v>1697</c:v>
                </c:pt>
                <c:pt idx="7">
                  <c:v>2219</c:v>
                </c:pt>
                <c:pt idx="8">
                  <c:v>2023</c:v>
                </c:pt>
                <c:pt idx="9">
                  <c:v>1695</c:v>
                </c:pt>
                <c:pt idx="10">
                  <c:v>1371</c:v>
                </c:pt>
                <c:pt idx="11">
                  <c:v>1152</c:v>
                </c:pt>
                <c:pt idx="12">
                  <c:v>1108</c:v>
                </c:pt>
                <c:pt idx="13">
                  <c:v>1221</c:v>
                </c:pt>
                <c:pt idx="14">
                  <c:v>1342</c:v>
                </c:pt>
              </c:numCache>
            </c:numRef>
          </c:val>
        </c:ser>
        <c:overlap val="100"/>
        <c:axId val="117525888"/>
        <c:axId val="117531776"/>
      </c:barChart>
      <c:catAx>
        <c:axId val="11752588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31776"/>
        <c:crosses val="autoZero"/>
        <c:auto val="1"/>
        <c:lblAlgn val="ctr"/>
        <c:lblOffset val="100"/>
        <c:tickLblSkip val="2"/>
        <c:tickMarkSkip val="1"/>
      </c:catAx>
      <c:valAx>
        <c:axId val="11753177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25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077765478254209"/>
          <c:y val="0.87065895524121439"/>
          <c:w val="0.85922234521745777"/>
          <c:h val="8.079669244884217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Used </a:t>
            </a:r>
            <a:r>
              <a:rPr lang="en-NZ" sz="900" b="1" i="0" u="none" strike="noStrike" baseline="0"/>
              <a:t>motorcycles entering the fleet</a:t>
            </a:r>
            <a:endParaRPr lang="en-NZ" sz="900"/>
          </a:p>
        </c:rich>
      </c:tx>
      <c:layout>
        <c:manualLayout>
          <c:xMode val="edge"/>
          <c:yMode val="edge"/>
          <c:x val="0.11980589959411569"/>
          <c:y val="8.1912990964625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8916666666666"/>
          <c:y val="0.11791666666666668"/>
          <c:w val="0.8534330555555556"/>
          <c:h val="0.6698194444444463"/>
        </c:manualLayout>
      </c:layout>
      <c:barChart>
        <c:barDir val="col"/>
        <c:grouping val="percentStacked"/>
        <c:ser>
          <c:idx val="0"/>
          <c:order val="0"/>
          <c:tx>
            <c:strRef>
              <c:f>'6.5a,b'!$H$5</c:f>
              <c:strCache>
                <c:ptCount val="1"/>
                <c:pt idx="0">
                  <c:v>up to 60cc</c:v>
                </c:pt>
              </c:strCache>
            </c:strRef>
          </c:tx>
          <c:spPr>
            <a:solidFill>
              <a:srgbClr val="AADDFA">
                <a:alpha val="70196"/>
              </a:srgbClr>
            </a:solidFill>
            <a:ln w="25400">
              <a:noFill/>
            </a:ln>
          </c:spPr>
          <c:cat>
            <c:numRef>
              <c:f>'6.4a,b'!$A$5:$A$19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'6.5a,b'!$H$6:$H$20</c:f>
              <c:numCache>
                <c:formatCode>General</c:formatCode>
                <c:ptCount val="15"/>
                <c:pt idx="0">
                  <c:v>753</c:v>
                </c:pt>
                <c:pt idx="1">
                  <c:v>752</c:v>
                </c:pt>
                <c:pt idx="2">
                  <c:v>817</c:v>
                </c:pt>
                <c:pt idx="3">
                  <c:v>943</c:v>
                </c:pt>
                <c:pt idx="4">
                  <c:v>798</c:v>
                </c:pt>
                <c:pt idx="5">
                  <c:v>888</c:v>
                </c:pt>
                <c:pt idx="6">
                  <c:v>1088</c:v>
                </c:pt>
                <c:pt idx="7">
                  <c:v>993</c:v>
                </c:pt>
                <c:pt idx="8">
                  <c:v>1316</c:v>
                </c:pt>
                <c:pt idx="9">
                  <c:v>1059</c:v>
                </c:pt>
                <c:pt idx="10">
                  <c:v>1045</c:v>
                </c:pt>
                <c:pt idx="11">
                  <c:v>964</c:v>
                </c:pt>
                <c:pt idx="12">
                  <c:v>528</c:v>
                </c:pt>
                <c:pt idx="13">
                  <c:v>699</c:v>
                </c:pt>
                <c:pt idx="14">
                  <c:v>859</c:v>
                </c:pt>
              </c:numCache>
            </c:numRef>
          </c:val>
        </c:ser>
        <c:ser>
          <c:idx val="1"/>
          <c:order val="1"/>
          <c:tx>
            <c:strRef>
              <c:f>'6.5a,b'!$I$5</c:f>
              <c:strCache>
                <c:ptCount val="1"/>
                <c:pt idx="0">
                  <c:v>61-125cc</c:v>
                </c:pt>
              </c:strCache>
            </c:strRef>
          </c:tx>
          <c:spPr>
            <a:solidFill>
              <a:srgbClr val="75CBF6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'6.5a,b'!$I$6:$I$20</c:f>
              <c:numCache>
                <c:formatCode>General</c:formatCode>
                <c:ptCount val="15"/>
                <c:pt idx="0">
                  <c:v>35</c:v>
                </c:pt>
                <c:pt idx="1">
                  <c:v>35</c:v>
                </c:pt>
                <c:pt idx="2">
                  <c:v>52</c:v>
                </c:pt>
                <c:pt idx="3">
                  <c:v>47</c:v>
                </c:pt>
                <c:pt idx="4">
                  <c:v>30</c:v>
                </c:pt>
                <c:pt idx="5">
                  <c:v>45</c:v>
                </c:pt>
                <c:pt idx="6">
                  <c:v>53</c:v>
                </c:pt>
                <c:pt idx="7">
                  <c:v>49</c:v>
                </c:pt>
                <c:pt idx="8">
                  <c:v>35</c:v>
                </c:pt>
                <c:pt idx="9">
                  <c:v>46</c:v>
                </c:pt>
                <c:pt idx="10">
                  <c:v>61</c:v>
                </c:pt>
                <c:pt idx="11">
                  <c:v>66</c:v>
                </c:pt>
                <c:pt idx="12">
                  <c:v>90</c:v>
                </c:pt>
                <c:pt idx="13">
                  <c:v>47</c:v>
                </c:pt>
                <c:pt idx="14">
                  <c:v>45</c:v>
                </c:pt>
              </c:numCache>
            </c:numRef>
          </c:val>
        </c:ser>
        <c:ser>
          <c:idx val="2"/>
          <c:order val="2"/>
          <c:tx>
            <c:strRef>
              <c:f>'6.5a,b'!$J$5</c:f>
              <c:strCache>
                <c:ptCount val="1"/>
                <c:pt idx="0">
                  <c:v>126-250cc</c:v>
                </c:pt>
              </c:strCache>
            </c:strRef>
          </c:tx>
          <c:spPr>
            <a:solidFill>
              <a:srgbClr val="22B0F1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'6.5a,b'!$J$6:$J$20</c:f>
              <c:numCache>
                <c:formatCode>General</c:formatCode>
                <c:ptCount val="15"/>
                <c:pt idx="0">
                  <c:v>531</c:v>
                </c:pt>
                <c:pt idx="1">
                  <c:v>432</c:v>
                </c:pt>
                <c:pt idx="2">
                  <c:v>469</c:v>
                </c:pt>
                <c:pt idx="3">
                  <c:v>443</c:v>
                </c:pt>
                <c:pt idx="4">
                  <c:v>469</c:v>
                </c:pt>
                <c:pt idx="5">
                  <c:v>580</c:v>
                </c:pt>
                <c:pt idx="6">
                  <c:v>737</c:v>
                </c:pt>
                <c:pt idx="7">
                  <c:v>827</c:v>
                </c:pt>
                <c:pt idx="8">
                  <c:v>783</c:v>
                </c:pt>
                <c:pt idx="9">
                  <c:v>430</c:v>
                </c:pt>
                <c:pt idx="10">
                  <c:v>262</c:v>
                </c:pt>
                <c:pt idx="11">
                  <c:v>254</c:v>
                </c:pt>
                <c:pt idx="12">
                  <c:v>177</c:v>
                </c:pt>
                <c:pt idx="13">
                  <c:v>167</c:v>
                </c:pt>
                <c:pt idx="14">
                  <c:v>177</c:v>
                </c:pt>
              </c:numCache>
            </c:numRef>
          </c:val>
        </c:ser>
        <c:ser>
          <c:idx val="3"/>
          <c:order val="3"/>
          <c:tx>
            <c:strRef>
              <c:f>'6.5a,b'!$K$5</c:f>
              <c:strCache>
                <c:ptCount val="1"/>
                <c:pt idx="0">
                  <c:v>251-600cc</c:v>
                </c:pt>
              </c:strCache>
            </c:strRef>
          </c:tx>
          <c:spPr>
            <a:solidFill>
              <a:srgbClr val="B3B8B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'6.5a,b'!$K$6:$K$20</c:f>
              <c:numCache>
                <c:formatCode>General</c:formatCode>
                <c:ptCount val="15"/>
                <c:pt idx="0">
                  <c:v>352</c:v>
                </c:pt>
                <c:pt idx="1">
                  <c:v>273</c:v>
                </c:pt>
                <c:pt idx="2">
                  <c:v>311</c:v>
                </c:pt>
                <c:pt idx="3">
                  <c:v>353</c:v>
                </c:pt>
                <c:pt idx="4">
                  <c:v>443</c:v>
                </c:pt>
                <c:pt idx="5">
                  <c:v>410</c:v>
                </c:pt>
                <c:pt idx="6">
                  <c:v>529</c:v>
                </c:pt>
                <c:pt idx="7">
                  <c:v>366</c:v>
                </c:pt>
                <c:pt idx="8">
                  <c:v>393</c:v>
                </c:pt>
                <c:pt idx="9">
                  <c:v>480</c:v>
                </c:pt>
                <c:pt idx="10">
                  <c:v>396</c:v>
                </c:pt>
                <c:pt idx="11">
                  <c:v>335</c:v>
                </c:pt>
                <c:pt idx="12">
                  <c:v>381</c:v>
                </c:pt>
                <c:pt idx="13">
                  <c:v>451</c:v>
                </c:pt>
                <c:pt idx="14">
                  <c:v>536</c:v>
                </c:pt>
              </c:numCache>
            </c:numRef>
          </c:val>
        </c:ser>
        <c:ser>
          <c:idx val="4"/>
          <c:order val="4"/>
          <c:tx>
            <c:strRef>
              <c:f>'6.5a,b'!$L$5</c:f>
              <c:strCache>
                <c:ptCount val="1"/>
                <c:pt idx="0">
                  <c:v>601-1000cc</c:v>
                </c:pt>
              </c:strCache>
            </c:strRef>
          </c:tx>
          <c:spPr>
            <a:solidFill>
              <a:srgbClr val="7F878A"/>
            </a:solidFill>
            <a:ln w="25400">
              <a:noFill/>
            </a:ln>
          </c:spPr>
          <c:cat>
            <c:numRef>
              <c:f>'6.4a,b'!$A$5:$A$12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'6.5a,b'!$L$6:$L$20</c:f>
              <c:numCache>
                <c:formatCode>General</c:formatCode>
                <c:ptCount val="15"/>
                <c:pt idx="0">
                  <c:v>418</c:v>
                </c:pt>
                <c:pt idx="1">
                  <c:v>292</c:v>
                </c:pt>
                <c:pt idx="2">
                  <c:v>422</c:v>
                </c:pt>
                <c:pt idx="3">
                  <c:v>569</c:v>
                </c:pt>
                <c:pt idx="4">
                  <c:v>760</c:v>
                </c:pt>
                <c:pt idx="5">
                  <c:v>888</c:v>
                </c:pt>
                <c:pt idx="6">
                  <c:v>923</c:v>
                </c:pt>
                <c:pt idx="7">
                  <c:v>1084</c:v>
                </c:pt>
                <c:pt idx="8">
                  <c:v>1154</c:v>
                </c:pt>
                <c:pt idx="9">
                  <c:v>664</c:v>
                </c:pt>
                <c:pt idx="10">
                  <c:v>569</c:v>
                </c:pt>
                <c:pt idx="11">
                  <c:v>402</c:v>
                </c:pt>
                <c:pt idx="12">
                  <c:v>381</c:v>
                </c:pt>
                <c:pt idx="13">
                  <c:v>491</c:v>
                </c:pt>
                <c:pt idx="14">
                  <c:v>593</c:v>
                </c:pt>
              </c:numCache>
            </c:numRef>
          </c:val>
        </c:ser>
        <c:ser>
          <c:idx val="6"/>
          <c:order val="5"/>
          <c:tx>
            <c:strRef>
              <c:f>'6.5a,b'!$M$5</c:f>
              <c:strCache>
                <c:ptCount val="1"/>
                <c:pt idx="0">
                  <c:v>1001cc +</c:v>
                </c:pt>
              </c:strCache>
            </c:strRef>
          </c:tx>
          <c:spPr>
            <a:solidFill>
              <a:schemeClr val="bg1">
                <a:lumMod val="25000"/>
              </a:schemeClr>
            </a:solidFill>
          </c:spPr>
          <c:val>
            <c:numRef>
              <c:f>'6.5a,b'!$M$6:$M$20</c:f>
              <c:numCache>
                <c:formatCode>General</c:formatCode>
                <c:ptCount val="15"/>
                <c:pt idx="0">
                  <c:v>167</c:v>
                </c:pt>
                <c:pt idx="1">
                  <c:v>152</c:v>
                </c:pt>
                <c:pt idx="2">
                  <c:v>217</c:v>
                </c:pt>
                <c:pt idx="3">
                  <c:v>357</c:v>
                </c:pt>
                <c:pt idx="4">
                  <c:v>454</c:v>
                </c:pt>
                <c:pt idx="5">
                  <c:v>794</c:v>
                </c:pt>
                <c:pt idx="6">
                  <c:v>955</c:v>
                </c:pt>
                <c:pt idx="7">
                  <c:v>1128</c:v>
                </c:pt>
                <c:pt idx="8">
                  <c:v>1281</c:v>
                </c:pt>
                <c:pt idx="9">
                  <c:v>639</c:v>
                </c:pt>
                <c:pt idx="10">
                  <c:v>651</c:v>
                </c:pt>
                <c:pt idx="11">
                  <c:v>610</c:v>
                </c:pt>
                <c:pt idx="12">
                  <c:v>656</c:v>
                </c:pt>
                <c:pt idx="13">
                  <c:v>773</c:v>
                </c:pt>
                <c:pt idx="14">
                  <c:v>911</c:v>
                </c:pt>
              </c:numCache>
            </c:numRef>
          </c:val>
        </c:ser>
        <c:overlap val="100"/>
        <c:axId val="117350784"/>
        <c:axId val="117352320"/>
      </c:barChart>
      <c:catAx>
        <c:axId val="11735078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52320"/>
        <c:crosses val="autoZero"/>
        <c:auto val="1"/>
        <c:lblAlgn val="ctr"/>
        <c:lblOffset val="100"/>
        <c:tickLblSkip val="2"/>
        <c:tickMarkSkip val="1"/>
      </c:catAx>
      <c:valAx>
        <c:axId val="11735232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50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077765478254209"/>
          <c:y val="0.87065895524121439"/>
          <c:w val="0.85922234521745777"/>
          <c:h val="8.079669244884217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style val="40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/>
              <a:t>Origins of LPV entering the fleet in 2014</a:t>
            </a:r>
          </a:p>
        </c:rich>
      </c:tx>
      <c:layout>
        <c:manualLayout>
          <c:xMode val="edge"/>
          <c:yMode val="edge"/>
          <c:x val="0.14892474155016341"/>
          <c:y val="2.2332370324213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000056966239418"/>
          <c:y val="0.10447786574419345"/>
          <c:w val="0.40666732856010479"/>
          <c:h val="0.60696664860912464"/>
        </c:manualLayout>
      </c:layout>
      <c:pieChart>
        <c:varyColors val="1"/>
        <c:ser>
          <c:idx val="0"/>
          <c:order val="0"/>
          <c:spPr>
            <a:solidFill>
              <a:srgbClr val="AD682E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9525">
                <a:noFill/>
              </a:ln>
            </c:spPr>
          </c:dPt>
          <c:dPt>
            <c:idx val="1"/>
            <c:spPr>
              <a:solidFill>
                <a:srgbClr val="6BB6D2"/>
              </a:solidFill>
              <a:ln w="9525">
                <a:noFill/>
              </a:ln>
            </c:spPr>
          </c:dPt>
          <c:dPt>
            <c:idx val="2"/>
            <c:spPr>
              <a:solidFill>
                <a:srgbClr val="0093D3">
                  <a:alpha val="23000"/>
                </a:srgbClr>
              </a:solidFill>
              <a:ln w="9525">
                <a:noFill/>
              </a:ln>
            </c:spPr>
          </c:dPt>
          <c:dPt>
            <c:idx val="3"/>
            <c:spPr>
              <a:solidFill>
                <a:srgbClr val="BDC1C1"/>
              </a:solidFill>
              <a:ln w="9525">
                <a:noFill/>
              </a:ln>
            </c:spPr>
          </c:dPt>
          <c:dPt>
            <c:idx val="4"/>
            <c:spPr>
              <a:solidFill>
                <a:srgbClr val="202222"/>
              </a:solidFill>
              <a:ln w="9525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9525">
                <a:noFill/>
              </a:ln>
            </c:spPr>
          </c:dPt>
          <c:dPt>
            <c:idx val="6"/>
            <c:spPr>
              <a:solidFill>
                <a:srgbClr val="006087"/>
              </a:solidFill>
              <a:ln w="9525">
                <a:noFill/>
              </a:ln>
            </c:spPr>
          </c:dPt>
          <c:dPt>
            <c:idx val="7"/>
            <c:spPr>
              <a:solidFill>
                <a:srgbClr val="5B7686"/>
              </a:solidFill>
              <a:ln w="9525">
                <a:noFill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'6.7'!$C$47:$J$47</c:f>
              <c:numCache>
                <c:formatCode>General</c:formatCode>
                <c:ptCount val="8"/>
                <c:pt idx="0">
                  <c:v>16942</c:v>
                </c:pt>
                <c:pt idx="1">
                  <c:v>56655</c:v>
                </c:pt>
                <c:pt idx="2">
                  <c:v>7547</c:v>
                </c:pt>
                <c:pt idx="3">
                  <c:v>47</c:v>
                </c:pt>
                <c:pt idx="4">
                  <c:v>15305</c:v>
                </c:pt>
                <c:pt idx="5">
                  <c:v>110120</c:v>
                </c:pt>
                <c:pt idx="6">
                  <c:v>605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spPr>
            <a:solidFill>
              <a:srgbClr val="C67736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'6.7'!$D$20</c:f>
              <c:numCache>
                <c:formatCode>General</c:formatCode>
                <c:ptCount val="1"/>
                <c:pt idx="0">
                  <c:v>13639</c:v>
                </c:pt>
              </c:numCache>
            </c:numRef>
          </c:val>
        </c:ser>
        <c:ser>
          <c:idx val="2"/>
          <c:order val="2"/>
          <c:spPr>
            <a:solidFill>
              <a:srgbClr val="DB843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'6.7'!$E$20</c:f>
              <c:numCache>
                <c:formatCode>General</c:formatCode>
                <c:ptCount val="1"/>
                <c:pt idx="0">
                  <c:v>1519</c:v>
                </c:pt>
              </c:numCache>
            </c:numRef>
          </c:val>
        </c:ser>
        <c:ser>
          <c:idx val="3"/>
          <c:order val="3"/>
          <c:spPr>
            <a:solidFill>
              <a:srgbClr val="EE9043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8A064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'6.7'!$G$20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5"/>
          <c:order val="5"/>
          <c:spPr>
            <a:solidFill>
              <a:srgbClr val="F9B590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'6.7'!$H$20</c:f>
              <c:numCache>
                <c:formatCode>General</c:formatCode>
                <c:ptCount val="1"/>
                <c:pt idx="0">
                  <c:v>6190</c:v>
                </c:pt>
              </c:numCache>
            </c:numRef>
          </c:val>
        </c:ser>
        <c:ser>
          <c:idx val="6"/>
          <c:order val="6"/>
          <c:spPr>
            <a:solidFill>
              <a:srgbClr val="FAC7A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'6.7'!$I$20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spPr>
            <a:solidFill>
              <a:srgbClr val="FBD7C7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1"/>
            <c:spPr>
              <a:solidFill>
                <a:srgbClr val="C67736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2"/>
            <c:spPr>
              <a:solidFill>
                <a:srgbClr val="DB843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3"/>
            <c:spPr>
              <a:solidFill>
                <a:srgbClr val="EE9043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4"/>
            <c:spPr>
              <a:solidFill>
                <a:srgbClr val="F8A064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5"/>
            <c:spPr>
              <a:solidFill>
                <a:srgbClr val="F9B590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6"/>
            <c:spPr>
              <a:solidFill>
                <a:srgbClr val="FAC7A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'6.7'!$C$20:$J$20</c:f>
              <c:numCache>
                <c:formatCode>General</c:formatCode>
                <c:ptCount val="8"/>
                <c:pt idx="0">
                  <c:v>456</c:v>
                </c:pt>
                <c:pt idx="1">
                  <c:v>13639</c:v>
                </c:pt>
                <c:pt idx="2">
                  <c:v>1519</c:v>
                </c:pt>
                <c:pt idx="3">
                  <c:v>2</c:v>
                </c:pt>
                <c:pt idx="4">
                  <c:v>42</c:v>
                </c:pt>
                <c:pt idx="5">
                  <c:v>6190</c:v>
                </c:pt>
                <c:pt idx="6">
                  <c:v>47</c:v>
                </c:pt>
                <c:pt idx="7">
                  <c:v>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33360115699824"/>
          <c:y val="0.84577314526331693"/>
          <c:w val="0.62000107129465964"/>
          <c:h val="0.11442814252534984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style val="40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/>
              <a:t>Origins of motorcycles entering the fleet in 2014</a:t>
            </a:r>
          </a:p>
        </c:rich>
      </c:tx>
      <c:layout>
        <c:manualLayout>
          <c:xMode val="edge"/>
          <c:yMode val="edge"/>
          <c:x val="0.14892474155016341"/>
          <c:y val="2.23322722957502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000056966239418"/>
          <c:y val="0.10447786574419345"/>
          <c:w val="0.40666732856010479"/>
          <c:h val="0.60696664860912464"/>
        </c:manualLayout>
      </c:layout>
      <c:pieChart>
        <c:varyColors val="1"/>
        <c:ser>
          <c:idx val="0"/>
          <c:order val="0"/>
          <c:spPr>
            <a:solidFill>
              <a:srgbClr val="AD682E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9525">
                <a:noFill/>
              </a:ln>
            </c:spPr>
          </c:dPt>
          <c:dPt>
            <c:idx val="1"/>
            <c:spPr>
              <a:solidFill>
                <a:srgbClr val="6EB5CE"/>
              </a:solidFill>
              <a:ln w="9525">
                <a:noFill/>
              </a:ln>
            </c:spPr>
          </c:dPt>
          <c:dPt>
            <c:idx val="2"/>
            <c:spPr>
              <a:solidFill>
                <a:srgbClr val="0093D3">
                  <a:alpha val="23000"/>
                </a:srgbClr>
              </a:solidFill>
              <a:ln w="9525">
                <a:noFill/>
              </a:ln>
            </c:spPr>
          </c:dPt>
          <c:dPt>
            <c:idx val="3"/>
            <c:spPr>
              <a:solidFill>
                <a:srgbClr val="BDC1C1"/>
              </a:solidFill>
              <a:ln w="9525">
                <a:noFill/>
              </a:ln>
            </c:spPr>
          </c:dPt>
          <c:dPt>
            <c:idx val="4"/>
            <c:spPr>
              <a:solidFill>
                <a:srgbClr val="202222"/>
              </a:solidFill>
              <a:ln w="9525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9525">
                <a:noFill/>
              </a:ln>
            </c:spPr>
          </c:dPt>
          <c:dPt>
            <c:idx val="6"/>
            <c:spPr>
              <a:solidFill>
                <a:srgbClr val="006188"/>
              </a:solidFill>
              <a:ln w="9525">
                <a:noFill/>
              </a:ln>
            </c:spPr>
          </c:dPt>
          <c:dPt>
            <c:idx val="7"/>
            <c:spPr>
              <a:solidFill>
                <a:srgbClr val="587888"/>
              </a:solidFill>
              <a:ln w="9525">
                <a:noFill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'6.7'!$C$77:$J$77</c:f>
              <c:numCache>
                <c:formatCode>General</c:formatCode>
                <c:ptCount val="8"/>
                <c:pt idx="0">
                  <c:v>1159</c:v>
                </c:pt>
                <c:pt idx="1">
                  <c:v>5528</c:v>
                </c:pt>
                <c:pt idx="2">
                  <c:v>4</c:v>
                </c:pt>
                <c:pt idx="3">
                  <c:v>191</c:v>
                </c:pt>
                <c:pt idx="4">
                  <c:v>442</c:v>
                </c:pt>
                <c:pt idx="5">
                  <c:v>1276</c:v>
                </c:pt>
                <c:pt idx="6">
                  <c:v>31</c:v>
                </c:pt>
                <c:pt idx="7">
                  <c:v>396</c:v>
                </c:pt>
              </c:numCache>
            </c:numRef>
          </c:val>
        </c:ser>
        <c:ser>
          <c:idx val="1"/>
          <c:order val="1"/>
          <c:spPr>
            <a:solidFill>
              <a:srgbClr val="C67736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'6.7'!$D$20</c:f>
              <c:numCache>
                <c:formatCode>General</c:formatCode>
                <c:ptCount val="1"/>
                <c:pt idx="0">
                  <c:v>13639</c:v>
                </c:pt>
              </c:numCache>
            </c:numRef>
          </c:val>
        </c:ser>
        <c:ser>
          <c:idx val="2"/>
          <c:order val="2"/>
          <c:spPr>
            <a:solidFill>
              <a:srgbClr val="DB843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'6.7'!$E$20</c:f>
              <c:numCache>
                <c:formatCode>General</c:formatCode>
                <c:ptCount val="1"/>
                <c:pt idx="0">
                  <c:v>1519</c:v>
                </c:pt>
              </c:numCache>
            </c:numRef>
          </c:val>
        </c:ser>
        <c:ser>
          <c:idx val="3"/>
          <c:order val="3"/>
          <c:spPr>
            <a:solidFill>
              <a:srgbClr val="EE9043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8A064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'6.7'!$G$20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5"/>
          <c:order val="5"/>
          <c:spPr>
            <a:solidFill>
              <a:srgbClr val="F9B590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'6.7'!$H$20</c:f>
              <c:numCache>
                <c:formatCode>General</c:formatCode>
                <c:ptCount val="1"/>
                <c:pt idx="0">
                  <c:v>6190</c:v>
                </c:pt>
              </c:numCache>
            </c:numRef>
          </c:val>
        </c:ser>
        <c:ser>
          <c:idx val="6"/>
          <c:order val="6"/>
          <c:spPr>
            <a:solidFill>
              <a:srgbClr val="FAC7A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'6.7'!$I$20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spPr>
            <a:solidFill>
              <a:srgbClr val="FBD7C7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1"/>
            <c:spPr>
              <a:solidFill>
                <a:srgbClr val="C67736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2"/>
            <c:spPr>
              <a:solidFill>
                <a:srgbClr val="DB843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3"/>
            <c:spPr>
              <a:solidFill>
                <a:srgbClr val="EE9043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4"/>
            <c:spPr>
              <a:solidFill>
                <a:srgbClr val="F8A064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5"/>
            <c:spPr>
              <a:solidFill>
                <a:srgbClr val="F9B590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6"/>
            <c:spPr>
              <a:solidFill>
                <a:srgbClr val="FAC7A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'6.7'!$C$20:$J$20</c:f>
              <c:numCache>
                <c:formatCode>General</c:formatCode>
                <c:ptCount val="8"/>
                <c:pt idx="0">
                  <c:v>456</c:v>
                </c:pt>
                <c:pt idx="1">
                  <c:v>13639</c:v>
                </c:pt>
                <c:pt idx="2">
                  <c:v>1519</c:v>
                </c:pt>
                <c:pt idx="3">
                  <c:v>2</c:v>
                </c:pt>
                <c:pt idx="4">
                  <c:v>42</c:v>
                </c:pt>
                <c:pt idx="5">
                  <c:v>6190</c:v>
                </c:pt>
                <c:pt idx="6">
                  <c:v>47</c:v>
                </c:pt>
                <c:pt idx="7">
                  <c:v>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33360115699824"/>
          <c:y val="0.84577338470989005"/>
          <c:w val="0.62000107129465964"/>
          <c:h val="0.11442810074272625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style val="40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/>
              <a:t>Origins of trucks entering the fleet in 2014</a:t>
            </a:r>
          </a:p>
        </c:rich>
      </c:tx>
      <c:layout>
        <c:manualLayout>
          <c:xMode val="edge"/>
          <c:yMode val="edge"/>
          <c:x val="0.14892484281249843"/>
          <c:y val="2.2332625088530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000056966239418"/>
          <c:y val="0.10447786574419345"/>
          <c:w val="0.40666732856010479"/>
          <c:h val="0.60696664860912464"/>
        </c:manualLayout>
      </c:layout>
      <c:pieChart>
        <c:varyColors val="1"/>
        <c:ser>
          <c:idx val="0"/>
          <c:order val="0"/>
          <c:spPr>
            <a:solidFill>
              <a:srgbClr val="AD682E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9525">
                <a:noFill/>
              </a:ln>
            </c:spPr>
          </c:dPt>
          <c:dPt>
            <c:idx val="1"/>
            <c:spPr>
              <a:solidFill>
                <a:srgbClr val="6BB5D9"/>
              </a:solidFill>
              <a:ln w="9525">
                <a:noFill/>
              </a:ln>
            </c:spPr>
          </c:dPt>
          <c:dPt>
            <c:idx val="2"/>
            <c:spPr>
              <a:solidFill>
                <a:srgbClr val="0093D3">
                  <a:alpha val="23000"/>
                </a:srgbClr>
              </a:solidFill>
              <a:ln w="9525">
                <a:noFill/>
              </a:ln>
            </c:spPr>
          </c:dPt>
          <c:dPt>
            <c:idx val="3"/>
            <c:spPr>
              <a:solidFill>
                <a:srgbClr val="BDC1C1"/>
              </a:solidFill>
              <a:ln w="9525">
                <a:noFill/>
              </a:ln>
            </c:spPr>
          </c:dPt>
          <c:dPt>
            <c:idx val="4"/>
            <c:spPr>
              <a:solidFill>
                <a:srgbClr val="202222"/>
              </a:solidFill>
              <a:ln w="9525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9525">
                <a:noFill/>
              </a:ln>
            </c:spPr>
          </c:dPt>
          <c:dPt>
            <c:idx val="6"/>
            <c:spPr>
              <a:solidFill>
                <a:srgbClr val="006188"/>
              </a:solidFill>
              <a:ln w="9525">
                <a:noFill/>
              </a:ln>
            </c:spPr>
          </c:dPt>
          <c:dPt>
            <c:idx val="7"/>
            <c:spPr>
              <a:solidFill>
                <a:srgbClr val="557A8C"/>
              </a:solidFill>
              <a:ln w="9525">
                <a:noFill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'6.7'!$C$107:$J$107</c:f>
              <c:numCache>
                <c:formatCode>General</c:formatCode>
                <c:ptCount val="8"/>
                <c:pt idx="0">
                  <c:v>1610</c:v>
                </c:pt>
                <c:pt idx="1">
                  <c:v>2581</c:v>
                </c:pt>
                <c:pt idx="2">
                  <c:v>262</c:v>
                </c:pt>
                <c:pt idx="3">
                  <c:v>22</c:v>
                </c:pt>
                <c:pt idx="4">
                  <c:v>90</c:v>
                </c:pt>
                <c:pt idx="5">
                  <c:v>1032</c:v>
                </c:pt>
                <c:pt idx="6">
                  <c:v>28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C67736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'6.7'!$D$20</c:f>
              <c:numCache>
                <c:formatCode>General</c:formatCode>
                <c:ptCount val="1"/>
                <c:pt idx="0">
                  <c:v>13639</c:v>
                </c:pt>
              </c:numCache>
            </c:numRef>
          </c:val>
        </c:ser>
        <c:ser>
          <c:idx val="2"/>
          <c:order val="2"/>
          <c:spPr>
            <a:solidFill>
              <a:srgbClr val="DB843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'6.7'!$E$20</c:f>
              <c:numCache>
                <c:formatCode>General</c:formatCode>
                <c:ptCount val="1"/>
                <c:pt idx="0">
                  <c:v>1519</c:v>
                </c:pt>
              </c:numCache>
            </c:numRef>
          </c:val>
        </c:ser>
        <c:ser>
          <c:idx val="3"/>
          <c:order val="3"/>
          <c:spPr>
            <a:solidFill>
              <a:srgbClr val="EE9043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8A064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'6.7'!$G$20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5"/>
          <c:order val="5"/>
          <c:spPr>
            <a:solidFill>
              <a:srgbClr val="F9B590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'6.7'!$H$20</c:f>
              <c:numCache>
                <c:formatCode>General</c:formatCode>
                <c:ptCount val="1"/>
                <c:pt idx="0">
                  <c:v>6190</c:v>
                </c:pt>
              </c:numCache>
            </c:numRef>
          </c:val>
        </c:ser>
        <c:ser>
          <c:idx val="6"/>
          <c:order val="6"/>
          <c:spPr>
            <a:solidFill>
              <a:srgbClr val="FAC7A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'6.7'!$I$20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spPr>
            <a:solidFill>
              <a:srgbClr val="FBD7C7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1"/>
            <c:spPr>
              <a:solidFill>
                <a:srgbClr val="C67736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2"/>
            <c:spPr>
              <a:solidFill>
                <a:srgbClr val="DB843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3"/>
            <c:spPr>
              <a:solidFill>
                <a:srgbClr val="EE9043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4"/>
            <c:spPr>
              <a:solidFill>
                <a:srgbClr val="F8A064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5"/>
            <c:spPr>
              <a:solidFill>
                <a:srgbClr val="F9B590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6"/>
            <c:spPr>
              <a:solidFill>
                <a:srgbClr val="FAC7A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'6.7'!$C$20:$J$20</c:f>
              <c:numCache>
                <c:formatCode>General</c:formatCode>
                <c:ptCount val="8"/>
                <c:pt idx="0">
                  <c:v>456</c:v>
                </c:pt>
                <c:pt idx="1">
                  <c:v>13639</c:v>
                </c:pt>
                <c:pt idx="2">
                  <c:v>1519</c:v>
                </c:pt>
                <c:pt idx="3">
                  <c:v>2</c:v>
                </c:pt>
                <c:pt idx="4">
                  <c:v>42</c:v>
                </c:pt>
                <c:pt idx="5">
                  <c:v>6190</c:v>
                </c:pt>
                <c:pt idx="6">
                  <c:v>47</c:v>
                </c:pt>
                <c:pt idx="7">
                  <c:v>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33367938541151"/>
          <c:y val="0.84577302837145363"/>
          <c:w val="0.62000095829806279"/>
          <c:h val="0.11442819647544056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style val="40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/>
              <a:t>Origins of buses entering the fleet in 2014</a:t>
            </a:r>
          </a:p>
        </c:rich>
      </c:tx>
      <c:layout>
        <c:manualLayout>
          <c:xMode val="edge"/>
          <c:yMode val="edge"/>
          <c:x val="0.14892473806627832"/>
          <c:y val="2.23324914574357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4666723090369611"/>
          <c:y val="8.7064888120161207E-2"/>
          <c:w val="0.41333400607748388"/>
          <c:h val="0.61691692153714228"/>
        </c:manualLayout>
      </c:layout>
      <c:pieChart>
        <c:varyColors val="1"/>
        <c:ser>
          <c:idx val="0"/>
          <c:order val="0"/>
          <c:spPr>
            <a:solidFill>
              <a:srgbClr val="AD682E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9525">
                <a:noFill/>
              </a:ln>
            </c:spPr>
          </c:dPt>
          <c:dPt>
            <c:idx val="1"/>
            <c:spPr>
              <a:solidFill>
                <a:srgbClr val="6BB6D2"/>
              </a:solidFill>
              <a:ln w="9525">
                <a:noFill/>
              </a:ln>
            </c:spPr>
          </c:dPt>
          <c:dPt>
            <c:idx val="2"/>
            <c:spPr>
              <a:solidFill>
                <a:srgbClr val="0093D3">
                  <a:alpha val="23000"/>
                </a:srgbClr>
              </a:solidFill>
              <a:ln w="9525">
                <a:noFill/>
              </a:ln>
            </c:spPr>
          </c:dPt>
          <c:dPt>
            <c:idx val="3"/>
            <c:spPr>
              <a:solidFill>
                <a:srgbClr val="BDC1C1"/>
              </a:solidFill>
              <a:ln w="9525">
                <a:noFill/>
              </a:ln>
            </c:spPr>
          </c:dPt>
          <c:dPt>
            <c:idx val="4"/>
            <c:spPr>
              <a:solidFill>
                <a:srgbClr val="202222"/>
              </a:solidFill>
              <a:ln w="9525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9525">
                <a:noFill/>
              </a:ln>
            </c:spPr>
          </c:dPt>
          <c:dPt>
            <c:idx val="6"/>
            <c:spPr>
              <a:solidFill>
                <a:srgbClr val="006188"/>
              </a:solidFill>
              <a:ln w="9525">
                <a:noFill/>
              </a:ln>
            </c:spPr>
          </c:dPt>
          <c:dPt>
            <c:idx val="7"/>
            <c:spPr>
              <a:solidFill>
                <a:srgbClr val="557A8C"/>
              </a:solidFill>
              <a:ln w="9525">
                <a:noFill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'6.7'!$C$17:$J$17</c:f>
              <c:numCache>
                <c:formatCode>General</c:formatCode>
                <c:ptCount val="8"/>
                <c:pt idx="0">
                  <c:v>139</c:v>
                </c:pt>
                <c:pt idx="1">
                  <c:v>113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56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67736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'6.7'!$D$20</c:f>
              <c:numCache>
                <c:formatCode>General</c:formatCode>
                <c:ptCount val="1"/>
                <c:pt idx="0">
                  <c:v>13639</c:v>
                </c:pt>
              </c:numCache>
            </c:numRef>
          </c:val>
        </c:ser>
        <c:ser>
          <c:idx val="2"/>
          <c:order val="2"/>
          <c:spPr>
            <a:solidFill>
              <a:srgbClr val="DB843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'6.7'!$E$20</c:f>
              <c:numCache>
                <c:formatCode>General</c:formatCode>
                <c:ptCount val="1"/>
                <c:pt idx="0">
                  <c:v>1519</c:v>
                </c:pt>
              </c:numCache>
            </c:numRef>
          </c:val>
        </c:ser>
        <c:ser>
          <c:idx val="3"/>
          <c:order val="3"/>
          <c:spPr>
            <a:solidFill>
              <a:srgbClr val="EE9043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8A064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'6.7'!$G$20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5"/>
          <c:order val="5"/>
          <c:spPr>
            <a:solidFill>
              <a:srgbClr val="F9B590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'6.7'!$H$20</c:f>
              <c:numCache>
                <c:formatCode>General</c:formatCode>
                <c:ptCount val="1"/>
                <c:pt idx="0">
                  <c:v>6190</c:v>
                </c:pt>
              </c:numCache>
            </c:numRef>
          </c:val>
        </c:ser>
        <c:ser>
          <c:idx val="6"/>
          <c:order val="6"/>
          <c:spPr>
            <a:solidFill>
              <a:srgbClr val="FAC7A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'6.7'!$I$20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spPr>
            <a:solidFill>
              <a:srgbClr val="FBD7C7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1"/>
            <c:spPr>
              <a:solidFill>
                <a:srgbClr val="C67736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2"/>
            <c:spPr>
              <a:solidFill>
                <a:srgbClr val="DB843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3"/>
            <c:spPr>
              <a:solidFill>
                <a:srgbClr val="EE9043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4"/>
            <c:spPr>
              <a:solidFill>
                <a:srgbClr val="F8A064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5"/>
            <c:spPr>
              <a:solidFill>
                <a:srgbClr val="F9B590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6"/>
            <c:spPr>
              <a:solidFill>
                <a:srgbClr val="FAC7A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'6.7'!$C$20:$J$20</c:f>
              <c:numCache>
                <c:formatCode>General</c:formatCode>
                <c:ptCount val="8"/>
                <c:pt idx="0">
                  <c:v>456</c:v>
                </c:pt>
                <c:pt idx="1">
                  <c:v>13639</c:v>
                </c:pt>
                <c:pt idx="2">
                  <c:v>1519</c:v>
                </c:pt>
                <c:pt idx="3">
                  <c:v>2</c:v>
                </c:pt>
                <c:pt idx="4">
                  <c:v>42</c:v>
                </c:pt>
                <c:pt idx="5">
                  <c:v>6190</c:v>
                </c:pt>
                <c:pt idx="6">
                  <c:v>47</c:v>
                </c:pt>
                <c:pt idx="7">
                  <c:v>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333376010925476"/>
          <c:y val="0.87562383004011313"/>
          <c:w val="0.6200010669398035"/>
          <c:h val="0.1144281681770911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style val="40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000"/>
              <a:t>Origins of LCV entering the fleet in 2014</a:t>
            </a:r>
          </a:p>
        </c:rich>
      </c:tx>
      <c:layout>
        <c:manualLayout>
          <c:xMode val="edge"/>
          <c:yMode val="edge"/>
          <c:x val="0.14892474155016341"/>
          <c:y val="2.2332370324213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000056966239435"/>
          <c:y val="0.10447786574419345"/>
          <c:w val="0.40666732856010479"/>
          <c:h val="0.60696664860912464"/>
        </c:manualLayout>
      </c:layout>
      <c:pieChart>
        <c:varyColors val="1"/>
        <c:ser>
          <c:idx val="0"/>
          <c:order val="0"/>
          <c:spPr>
            <a:solidFill>
              <a:srgbClr val="AD682E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434646"/>
              </a:solidFill>
              <a:ln w="9525">
                <a:noFill/>
              </a:ln>
            </c:spPr>
          </c:dPt>
          <c:dPt>
            <c:idx val="1"/>
            <c:spPr>
              <a:solidFill>
                <a:srgbClr val="6BB6D2"/>
              </a:solidFill>
              <a:ln w="9525">
                <a:noFill/>
              </a:ln>
            </c:spPr>
          </c:dPt>
          <c:dPt>
            <c:idx val="2"/>
            <c:spPr>
              <a:solidFill>
                <a:srgbClr val="0093D3">
                  <a:alpha val="23000"/>
                </a:srgbClr>
              </a:solidFill>
              <a:ln w="9525">
                <a:noFill/>
              </a:ln>
            </c:spPr>
          </c:dPt>
          <c:dPt>
            <c:idx val="3"/>
            <c:spPr>
              <a:solidFill>
                <a:srgbClr val="BDC1C1"/>
              </a:solidFill>
              <a:ln w="9525">
                <a:noFill/>
              </a:ln>
            </c:spPr>
          </c:dPt>
          <c:dPt>
            <c:idx val="4"/>
            <c:spPr>
              <a:solidFill>
                <a:srgbClr val="202222"/>
              </a:solidFill>
              <a:ln w="9525">
                <a:noFill/>
              </a:ln>
            </c:spPr>
          </c:dPt>
          <c:dPt>
            <c:idx val="5"/>
            <c:spPr>
              <a:solidFill>
                <a:srgbClr val="0093D3"/>
              </a:solidFill>
              <a:ln w="9525">
                <a:noFill/>
              </a:ln>
            </c:spPr>
          </c:dPt>
          <c:dPt>
            <c:idx val="6"/>
            <c:spPr>
              <a:solidFill>
                <a:srgbClr val="006087"/>
              </a:solidFill>
              <a:ln w="9525">
                <a:noFill/>
              </a:ln>
            </c:spPr>
          </c:dPt>
          <c:dPt>
            <c:idx val="7"/>
            <c:spPr>
              <a:solidFill>
                <a:srgbClr val="5B7686"/>
              </a:solidFill>
              <a:ln w="9525">
                <a:noFill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'6.7'!$C$32:$J$32</c:f>
              <c:numCache>
                <c:formatCode>General</c:formatCode>
                <c:ptCount val="8"/>
                <c:pt idx="0">
                  <c:v>3500</c:v>
                </c:pt>
                <c:pt idx="1">
                  <c:v>27576</c:v>
                </c:pt>
                <c:pt idx="2">
                  <c:v>294</c:v>
                </c:pt>
                <c:pt idx="3">
                  <c:v>6</c:v>
                </c:pt>
                <c:pt idx="4">
                  <c:v>267</c:v>
                </c:pt>
                <c:pt idx="5">
                  <c:v>5672</c:v>
                </c:pt>
                <c:pt idx="6">
                  <c:v>207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67736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'6.7'!$D$20</c:f>
              <c:numCache>
                <c:formatCode>General</c:formatCode>
                <c:ptCount val="1"/>
                <c:pt idx="0">
                  <c:v>13639</c:v>
                </c:pt>
              </c:numCache>
            </c:numRef>
          </c:val>
        </c:ser>
        <c:ser>
          <c:idx val="2"/>
          <c:order val="2"/>
          <c:spPr>
            <a:solidFill>
              <a:srgbClr val="DB843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'6.7'!$E$20</c:f>
              <c:numCache>
                <c:formatCode>General</c:formatCode>
                <c:ptCount val="1"/>
                <c:pt idx="0">
                  <c:v>1519</c:v>
                </c:pt>
              </c:numCache>
            </c:numRef>
          </c:val>
        </c:ser>
        <c:ser>
          <c:idx val="3"/>
          <c:order val="3"/>
          <c:spPr>
            <a:solidFill>
              <a:srgbClr val="EE9043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8A064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'6.7'!$G$20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5"/>
          <c:order val="5"/>
          <c:spPr>
            <a:solidFill>
              <a:srgbClr val="F9B590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'6.7'!$H$20</c:f>
              <c:numCache>
                <c:formatCode>General</c:formatCode>
                <c:ptCount val="1"/>
                <c:pt idx="0">
                  <c:v>6190</c:v>
                </c:pt>
              </c:numCache>
            </c:numRef>
          </c:val>
        </c:ser>
        <c:ser>
          <c:idx val="6"/>
          <c:order val="6"/>
          <c:spPr>
            <a:solidFill>
              <a:srgbClr val="FAC7AD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'6.7'!$I$20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spPr>
            <a:solidFill>
              <a:srgbClr val="FBD7C7"/>
            </a:solidFill>
            <a:ln w="3175">
              <a:solidFill>
                <a:srgbClr val="434646"/>
              </a:solidFill>
              <a:prstDash val="solid"/>
            </a:ln>
          </c:spPr>
          <c:dPt>
            <c:idx val="0"/>
            <c:spPr>
              <a:solidFill>
                <a:srgbClr val="AD682E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1"/>
            <c:spPr>
              <a:solidFill>
                <a:srgbClr val="C67736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2"/>
            <c:spPr>
              <a:solidFill>
                <a:srgbClr val="DB843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3"/>
            <c:spPr>
              <a:solidFill>
                <a:srgbClr val="EE9043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4"/>
            <c:spPr>
              <a:solidFill>
                <a:srgbClr val="F8A064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5"/>
            <c:spPr>
              <a:solidFill>
                <a:srgbClr val="F9B590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dPt>
            <c:idx val="6"/>
            <c:spPr>
              <a:solidFill>
                <a:srgbClr val="FAC7AD"/>
              </a:solidFill>
              <a:ln w="3175">
                <a:solidFill>
                  <a:srgbClr val="434646"/>
                </a:solidFill>
                <a:prstDash val="solid"/>
              </a:ln>
            </c:spPr>
          </c:dPt>
          <c:cat>
            <c:strRef>
              <c:f>'6.7'!$C$2:$J$2</c:f>
              <c:strCache>
                <c:ptCount val="8"/>
                <c:pt idx="0">
                  <c:v>New Europe</c:v>
                </c:pt>
                <c:pt idx="1">
                  <c:v>New Asia</c:v>
                </c:pt>
                <c:pt idx="2">
                  <c:v>New Australia</c:v>
                </c:pt>
                <c:pt idx="3">
                  <c:v>New NZ</c:v>
                </c:pt>
                <c:pt idx="4">
                  <c:v>Used Europe</c:v>
                </c:pt>
                <c:pt idx="5">
                  <c:v>Used Asia</c:v>
                </c:pt>
                <c:pt idx="6">
                  <c:v>Used Australia</c:v>
                </c:pt>
                <c:pt idx="7">
                  <c:v>Used NZ</c:v>
                </c:pt>
              </c:strCache>
            </c:strRef>
          </c:cat>
          <c:val>
            <c:numRef>
              <c:f>'6.7'!$C$20:$J$20</c:f>
              <c:numCache>
                <c:formatCode>General</c:formatCode>
                <c:ptCount val="8"/>
                <c:pt idx="0">
                  <c:v>456</c:v>
                </c:pt>
                <c:pt idx="1">
                  <c:v>13639</c:v>
                </c:pt>
                <c:pt idx="2">
                  <c:v>1519</c:v>
                </c:pt>
                <c:pt idx="3">
                  <c:v>2</c:v>
                </c:pt>
                <c:pt idx="4">
                  <c:v>42</c:v>
                </c:pt>
                <c:pt idx="5">
                  <c:v>6190</c:v>
                </c:pt>
                <c:pt idx="6">
                  <c:v>47</c:v>
                </c:pt>
                <c:pt idx="7">
                  <c:v>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33360115699824"/>
          <c:y val="0.84577314526331693"/>
          <c:w val="0.62000107129465964"/>
          <c:h val="0.11442814252534984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Used import light registrations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82174103237124"/>
          <c:y val="0.12547462817147856"/>
          <c:w val="0.71343174603174608"/>
          <c:h val="0.72415099154272378"/>
        </c:manualLayout>
      </c:layout>
      <c:barChart>
        <c:barDir val="col"/>
        <c:grouping val="stacked"/>
        <c:ser>
          <c:idx val="0"/>
          <c:order val="0"/>
          <c:tx>
            <c:strRef>
              <c:f>'6.8'!$B$4</c:f>
              <c:strCache>
                <c:ptCount val="1"/>
                <c:pt idx="0">
                  <c:v>Diesel LPV</c:v>
                </c:pt>
              </c:strCache>
            </c:strRef>
          </c:tx>
          <c:cat>
            <c:numRef>
              <c:f>'6.8'!$A$5:$A$19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'6.8'!$I$5:$I$19</c:f>
              <c:numCache>
                <c:formatCode>General</c:formatCode>
                <c:ptCount val="15"/>
                <c:pt idx="0">
                  <c:v>14205</c:v>
                </c:pt>
                <c:pt idx="1">
                  <c:v>13149</c:v>
                </c:pt>
                <c:pt idx="2">
                  <c:v>17355</c:v>
                </c:pt>
                <c:pt idx="3">
                  <c:v>23528</c:v>
                </c:pt>
                <c:pt idx="4">
                  <c:v>20428</c:v>
                </c:pt>
                <c:pt idx="5">
                  <c:v>19260</c:v>
                </c:pt>
                <c:pt idx="6">
                  <c:v>10726</c:v>
                </c:pt>
                <c:pt idx="7">
                  <c:v>7589</c:v>
                </c:pt>
                <c:pt idx="8">
                  <c:v>2822</c:v>
                </c:pt>
                <c:pt idx="9">
                  <c:v>807</c:v>
                </c:pt>
                <c:pt idx="10">
                  <c:v>391</c:v>
                </c:pt>
                <c:pt idx="11">
                  <c:v>725</c:v>
                </c:pt>
                <c:pt idx="12">
                  <c:v>1548</c:v>
                </c:pt>
                <c:pt idx="13">
                  <c:v>2042</c:v>
                </c:pt>
                <c:pt idx="14">
                  <c:v>1927</c:v>
                </c:pt>
              </c:numCache>
            </c:numRef>
          </c:val>
        </c:ser>
        <c:ser>
          <c:idx val="2"/>
          <c:order val="1"/>
          <c:tx>
            <c:strRef>
              <c:f>'6.8'!$C$4</c:f>
              <c:strCache>
                <c:ptCount val="1"/>
                <c:pt idx="0">
                  <c:v>Diesel LCV</c:v>
                </c:pt>
              </c:strCache>
            </c:strRef>
          </c:tx>
          <c:cat>
            <c:numRef>
              <c:f>'6.8'!$A$5:$A$15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'6.8'!$J$5:$J$19</c:f>
              <c:numCache>
                <c:formatCode>General</c:formatCode>
                <c:ptCount val="15"/>
                <c:pt idx="0">
                  <c:v>3215</c:v>
                </c:pt>
                <c:pt idx="1">
                  <c:v>2801</c:v>
                </c:pt>
                <c:pt idx="2">
                  <c:v>4191</c:v>
                </c:pt>
                <c:pt idx="3">
                  <c:v>5953</c:v>
                </c:pt>
                <c:pt idx="4">
                  <c:v>7303</c:v>
                </c:pt>
                <c:pt idx="5">
                  <c:v>6398</c:v>
                </c:pt>
                <c:pt idx="6">
                  <c:v>5487</c:v>
                </c:pt>
                <c:pt idx="7">
                  <c:v>5114</c:v>
                </c:pt>
                <c:pt idx="8">
                  <c:v>2347</c:v>
                </c:pt>
                <c:pt idx="9">
                  <c:v>871</c:v>
                </c:pt>
                <c:pt idx="10">
                  <c:v>483</c:v>
                </c:pt>
                <c:pt idx="11">
                  <c:v>277</c:v>
                </c:pt>
                <c:pt idx="12">
                  <c:v>622</c:v>
                </c:pt>
                <c:pt idx="13">
                  <c:v>1978</c:v>
                </c:pt>
                <c:pt idx="14">
                  <c:v>2596</c:v>
                </c:pt>
              </c:numCache>
            </c:numRef>
          </c:val>
        </c:ser>
        <c:ser>
          <c:idx val="1"/>
          <c:order val="2"/>
          <c:tx>
            <c:strRef>
              <c:f>'6.8'!$D$4</c:f>
              <c:strCache>
                <c:ptCount val="1"/>
                <c:pt idx="0">
                  <c:v>Petrol LPV</c:v>
                </c:pt>
              </c:strCache>
            </c:strRef>
          </c:tx>
          <c:cat>
            <c:numRef>
              <c:f>'6.8'!$A$5:$A$15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'6.8'!$K$5:$K$19</c:f>
              <c:numCache>
                <c:formatCode>General</c:formatCode>
                <c:ptCount val="15"/>
                <c:pt idx="0">
                  <c:v>103410</c:v>
                </c:pt>
                <c:pt idx="1">
                  <c:v>115189</c:v>
                </c:pt>
                <c:pt idx="2">
                  <c:v>118697</c:v>
                </c:pt>
                <c:pt idx="3">
                  <c:v>133008</c:v>
                </c:pt>
                <c:pt idx="4">
                  <c:v>133124</c:v>
                </c:pt>
                <c:pt idx="5">
                  <c:v>132737</c:v>
                </c:pt>
                <c:pt idx="6">
                  <c:v>112295</c:v>
                </c:pt>
                <c:pt idx="7">
                  <c:v>112465</c:v>
                </c:pt>
                <c:pt idx="8">
                  <c:v>87872</c:v>
                </c:pt>
                <c:pt idx="9">
                  <c:v>67867</c:v>
                </c:pt>
                <c:pt idx="10">
                  <c:v>88120</c:v>
                </c:pt>
                <c:pt idx="11">
                  <c:v>79986</c:v>
                </c:pt>
                <c:pt idx="12">
                  <c:v>76656</c:v>
                </c:pt>
                <c:pt idx="13">
                  <c:v>96802</c:v>
                </c:pt>
                <c:pt idx="14">
                  <c:v>127823</c:v>
                </c:pt>
              </c:numCache>
            </c:numRef>
          </c:val>
        </c:ser>
        <c:ser>
          <c:idx val="3"/>
          <c:order val="3"/>
          <c:tx>
            <c:strRef>
              <c:f>'6.8'!$L$4</c:f>
              <c:strCache>
                <c:ptCount val="1"/>
                <c:pt idx="0">
                  <c:v>Petrol LCV</c:v>
                </c:pt>
              </c:strCache>
            </c:strRef>
          </c:tx>
          <c:cat>
            <c:numRef>
              <c:f>'6.8'!$A$5:$A$15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'6.8'!$L$5:$L$19</c:f>
              <c:numCache>
                <c:formatCode>General</c:formatCode>
                <c:ptCount val="15"/>
                <c:pt idx="0">
                  <c:v>1624</c:v>
                </c:pt>
                <c:pt idx="1">
                  <c:v>1634</c:v>
                </c:pt>
                <c:pt idx="2">
                  <c:v>2165</c:v>
                </c:pt>
                <c:pt idx="3">
                  <c:v>1777</c:v>
                </c:pt>
                <c:pt idx="4">
                  <c:v>1706</c:v>
                </c:pt>
                <c:pt idx="5">
                  <c:v>2136</c:v>
                </c:pt>
                <c:pt idx="6">
                  <c:v>1810</c:v>
                </c:pt>
                <c:pt idx="7">
                  <c:v>2465</c:v>
                </c:pt>
                <c:pt idx="8">
                  <c:v>2606</c:v>
                </c:pt>
                <c:pt idx="9">
                  <c:v>1502</c:v>
                </c:pt>
                <c:pt idx="10">
                  <c:v>1775</c:v>
                </c:pt>
                <c:pt idx="11">
                  <c:v>2401</c:v>
                </c:pt>
                <c:pt idx="12">
                  <c:v>2269</c:v>
                </c:pt>
                <c:pt idx="13">
                  <c:v>2939</c:v>
                </c:pt>
                <c:pt idx="14">
                  <c:v>3985</c:v>
                </c:pt>
              </c:numCache>
            </c:numRef>
          </c:val>
        </c:ser>
        <c:overlap val="100"/>
        <c:axId val="118109312"/>
        <c:axId val="118110848"/>
      </c:barChart>
      <c:catAx>
        <c:axId val="1181093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110848"/>
        <c:crosses val="autoZero"/>
        <c:auto val="1"/>
        <c:lblAlgn val="ctr"/>
        <c:lblOffset val="100"/>
        <c:tickLblSkip val="2"/>
        <c:tickMarkSkip val="1"/>
      </c:catAx>
      <c:valAx>
        <c:axId val="118110848"/>
        <c:scaling>
          <c:orientation val="minMax"/>
          <c:max val="180000"/>
        </c:scaling>
        <c:axPos val="l"/>
        <c:majorGridlines>
          <c:spPr>
            <a:ln>
              <a:prstDash val="dash"/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109312"/>
        <c:crosses val="autoZero"/>
        <c:crossBetween val="between"/>
        <c:majorUnit val="30000"/>
      </c:valAx>
    </c:plotArea>
    <c:legend>
      <c:legendPos val="r"/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NZ new light registrations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82174103237124"/>
          <c:y val="0.12547462817147856"/>
          <c:w val="0.71343174603174608"/>
          <c:h val="0.72415099154272378"/>
        </c:manualLayout>
      </c:layout>
      <c:barChart>
        <c:barDir val="col"/>
        <c:grouping val="stacked"/>
        <c:ser>
          <c:idx val="0"/>
          <c:order val="0"/>
          <c:tx>
            <c:strRef>
              <c:f>'6.8'!$B$4</c:f>
              <c:strCache>
                <c:ptCount val="1"/>
                <c:pt idx="0">
                  <c:v>Diesel LPV</c:v>
                </c:pt>
              </c:strCache>
            </c:strRef>
          </c:tx>
          <c:cat>
            <c:numRef>
              <c:f>'6.8'!$A$5:$A$19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'6.8'!$B$5:$B$19</c:f>
              <c:numCache>
                <c:formatCode>General</c:formatCode>
                <c:ptCount val="15"/>
                <c:pt idx="0">
                  <c:v>2835</c:v>
                </c:pt>
                <c:pt idx="1">
                  <c:v>2539</c:v>
                </c:pt>
                <c:pt idx="2">
                  <c:v>2480</c:v>
                </c:pt>
                <c:pt idx="3">
                  <c:v>2340</c:v>
                </c:pt>
                <c:pt idx="4">
                  <c:v>2693</c:v>
                </c:pt>
                <c:pt idx="5">
                  <c:v>4309</c:v>
                </c:pt>
                <c:pt idx="6">
                  <c:v>5919</c:v>
                </c:pt>
                <c:pt idx="7">
                  <c:v>7846</c:v>
                </c:pt>
                <c:pt idx="8">
                  <c:v>9652</c:v>
                </c:pt>
                <c:pt idx="9">
                  <c:v>8660</c:v>
                </c:pt>
                <c:pt idx="10">
                  <c:v>9722</c:v>
                </c:pt>
                <c:pt idx="11">
                  <c:v>10901</c:v>
                </c:pt>
                <c:pt idx="12">
                  <c:v>14105</c:v>
                </c:pt>
                <c:pt idx="13">
                  <c:v>15319</c:v>
                </c:pt>
                <c:pt idx="14">
                  <c:v>14975</c:v>
                </c:pt>
              </c:numCache>
            </c:numRef>
          </c:val>
        </c:ser>
        <c:ser>
          <c:idx val="2"/>
          <c:order val="1"/>
          <c:tx>
            <c:strRef>
              <c:f>'6.8'!$C$4</c:f>
              <c:strCache>
                <c:ptCount val="1"/>
                <c:pt idx="0">
                  <c:v>Diesel LCV</c:v>
                </c:pt>
              </c:strCache>
            </c:strRef>
          </c:tx>
          <c:cat>
            <c:numRef>
              <c:f>'6.8'!$A$5:$A$16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'6.8'!$C$5:$C$19</c:f>
              <c:numCache>
                <c:formatCode>General</c:formatCode>
                <c:ptCount val="15"/>
                <c:pt idx="0">
                  <c:v>11021</c:v>
                </c:pt>
                <c:pt idx="1">
                  <c:v>10880</c:v>
                </c:pt>
                <c:pt idx="2">
                  <c:v>11863</c:v>
                </c:pt>
                <c:pt idx="3">
                  <c:v>12741</c:v>
                </c:pt>
                <c:pt idx="4">
                  <c:v>14316</c:v>
                </c:pt>
                <c:pt idx="5">
                  <c:v>16218</c:v>
                </c:pt>
                <c:pt idx="6">
                  <c:v>15690</c:v>
                </c:pt>
                <c:pt idx="7">
                  <c:v>17593</c:v>
                </c:pt>
                <c:pt idx="8">
                  <c:v>16748</c:v>
                </c:pt>
                <c:pt idx="9">
                  <c:v>11401</c:v>
                </c:pt>
                <c:pt idx="10">
                  <c:v>14068</c:v>
                </c:pt>
                <c:pt idx="11">
                  <c:v>15853</c:v>
                </c:pt>
                <c:pt idx="12">
                  <c:v>18571</c:v>
                </c:pt>
                <c:pt idx="13">
                  <c:v>24434</c:v>
                </c:pt>
                <c:pt idx="14">
                  <c:v>29115</c:v>
                </c:pt>
              </c:numCache>
            </c:numRef>
          </c:val>
        </c:ser>
        <c:ser>
          <c:idx val="1"/>
          <c:order val="2"/>
          <c:tx>
            <c:strRef>
              <c:f>'6.8'!$D$4</c:f>
              <c:strCache>
                <c:ptCount val="1"/>
                <c:pt idx="0">
                  <c:v>Petrol LPV</c:v>
                </c:pt>
              </c:strCache>
            </c:strRef>
          </c:tx>
          <c:cat>
            <c:numRef>
              <c:f>'6.8'!$A$5:$A$16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'6.8'!$D$5:$D$19</c:f>
              <c:numCache>
                <c:formatCode>General</c:formatCode>
                <c:ptCount val="15"/>
                <c:pt idx="0">
                  <c:v>57688</c:v>
                </c:pt>
                <c:pt idx="1">
                  <c:v>55365</c:v>
                </c:pt>
                <c:pt idx="2">
                  <c:v>61381</c:v>
                </c:pt>
                <c:pt idx="3">
                  <c:v>67716</c:v>
                </c:pt>
                <c:pt idx="4">
                  <c:v>71558</c:v>
                </c:pt>
                <c:pt idx="5">
                  <c:v>72771</c:v>
                </c:pt>
                <c:pt idx="6">
                  <c:v>70074</c:v>
                </c:pt>
                <c:pt idx="7">
                  <c:v>69195</c:v>
                </c:pt>
                <c:pt idx="8">
                  <c:v>63581</c:v>
                </c:pt>
                <c:pt idx="9">
                  <c:v>45699</c:v>
                </c:pt>
                <c:pt idx="10">
                  <c:v>52255</c:v>
                </c:pt>
                <c:pt idx="11">
                  <c:v>52953</c:v>
                </c:pt>
                <c:pt idx="12">
                  <c:v>62668</c:v>
                </c:pt>
                <c:pt idx="13">
                  <c:v>67065</c:v>
                </c:pt>
                <c:pt idx="14">
                  <c:v>75228</c:v>
                </c:pt>
              </c:numCache>
            </c:numRef>
          </c:val>
        </c:ser>
        <c:ser>
          <c:idx val="3"/>
          <c:order val="3"/>
          <c:tx>
            <c:strRef>
              <c:f>'6.8'!$E$4</c:f>
              <c:strCache>
                <c:ptCount val="1"/>
                <c:pt idx="0">
                  <c:v>Petrol LCV</c:v>
                </c:pt>
              </c:strCache>
            </c:strRef>
          </c:tx>
          <c:cat>
            <c:numRef>
              <c:f>'6.8'!$A$5:$A$16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'6.8'!$E$5:$E$19</c:f>
              <c:numCache>
                <c:formatCode>General</c:formatCode>
                <c:ptCount val="15"/>
                <c:pt idx="0">
                  <c:v>3458</c:v>
                </c:pt>
                <c:pt idx="1">
                  <c:v>3406</c:v>
                </c:pt>
                <c:pt idx="2">
                  <c:v>4366</c:v>
                </c:pt>
                <c:pt idx="3">
                  <c:v>4895</c:v>
                </c:pt>
                <c:pt idx="4">
                  <c:v>5398</c:v>
                </c:pt>
                <c:pt idx="5">
                  <c:v>5011</c:v>
                </c:pt>
                <c:pt idx="6">
                  <c:v>4022</c:v>
                </c:pt>
                <c:pt idx="7">
                  <c:v>3390</c:v>
                </c:pt>
                <c:pt idx="8">
                  <c:v>2725</c:v>
                </c:pt>
                <c:pt idx="9">
                  <c:v>1499</c:v>
                </c:pt>
                <c:pt idx="10">
                  <c:v>1855</c:v>
                </c:pt>
                <c:pt idx="11">
                  <c:v>1804</c:v>
                </c:pt>
                <c:pt idx="12">
                  <c:v>2041</c:v>
                </c:pt>
                <c:pt idx="13">
                  <c:v>2137</c:v>
                </c:pt>
                <c:pt idx="14">
                  <c:v>2412</c:v>
                </c:pt>
              </c:numCache>
            </c:numRef>
          </c:val>
        </c:ser>
        <c:overlap val="100"/>
        <c:axId val="118162176"/>
        <c:axId val="118163712"/>
      </c:barChart>
      <c:catAx>
        <c:axId val="1181621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163712"/>
        <c:crosses val="autoZero"/>
        <c:auto val="1"/>
        <c:lblAlgn val="ctr"/>
        <c:lblOffset val="100"/>
        <c:tickLblSkip val="2"/>
        <c:tickMarkSkip val="1"/>
      </c:catAx>
      <c:valAx>
        <c:axId val="118163712"/>
        <c:scaling>
          <c:orientation val="minMax"/>
          <c:max val="180000"/>
          <c:min val="0"/>
        </c:scaling>
        <c:axPos val="l"/>
        <c:majorGridlines>
          <c:spPr>
            <a:ln>
              <a:prstDash val="dash"/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162176"/>
        <c:crosses val="autoZero"/>
        <c:crossBetween val="between"/>
        <c:majorUnit val="30000"/>
      </c:valAx>
    </c:plotArea>
    <c:legend>
      <c:legendPos val="r"/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7.2a : Average age when leaving the light fleet </a:t>
            </a:r>
          </a:p>
        </c:rich>
      </c:tx>
      <c:layout>
        <c:manualLayout>
          <c:xMode val="edge"/>
          <c:yMode val="edge"/>
          <c:x val="0.1409427932914222"/>
          <c:y val="1.763872436299444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313916400872923"/>
          <c:y val="0.11061946902654785"/>
          <c:w val="0.88490413178503857"/>
          <c:h val="0.72566371681415964"/>
        </c:manualLayout>
      </c:layout>
      <c:barChart>
        <c:barDir val="col"/>
        <c:grouping val="clustered"/>
        <c:ser>
          <c:idx val="0"/>
          <c:order val="0"/>
          <c:tx>
            <c:strRef>
              <c:f>'7.1,7.2'!$C$2</c:f>
              <c:strCache>
                <c:ptCount val="1"/>
                <c:pt idx="0">
                  <c:v>NZ new scrappage age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'7.1,7.2'!$B$45:$B$58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'7.1,7.2'!$C$45:$C$58</c:f>
              <c:numCache>
                <c:formatCode>0.0</c:formatCode>
                <c:ptCount val="14"/>
                <c:pt idx="0">
                  <c:v>18.685509981999999</c:v>
                </c:pt>
                <c:pt idx="1">
                  <c:v>18.948745346999999</c:v>
                </c:pt>
                <c:pt idx="2">
                  <c:v>18.673709405</c:v>
                </c:pt>
                <c:pt idx="3">
                  <c:v>18.736485738999999</c:v>
                </c:pt>
                <c:pt idx="4">
                  <c:v>18.647570429000002</c:v>
                </c:pt>
                <c:pt idx="5">
                  <c:v>18.669417013</c:v>
                </c:pt>
                <c:pt idx="6">
                  <c:v>18.702632320999999</c:v>
                </c:pt>
                <c:pt idx="7">
                  <c:v>18.648533007000001</c:v>
                </c:pt>
                <c:pt idx="8">
                  <c:v>18.825010539000001</c:v>
                </c:pt>
                <c:pt idx="9">
                  <c:v>19.167836716</c:v>
                </c:pt>
                <c:pt idx="10">
                  <c:v>19.081993496999999</c:v>
                </c:pt>
                <c:pt idx="11">
                  <c:v>19.161121682000001</c:v>
                </c:pt>
                <c:pt idx="12">
                  <c:v>18.922505349000001</c:v>
                </c:pt>
                <c:pt idx="13">
                  <c:v>18.174752665</c:v>
                </c:pt>
              </c:numCache>
            </c:numRef>
          </c:val>
        </c:ser>
        <c:ser>
          <c:idx val="1"/>
          <c:order val="1"/>
          <c:tx>
            <c:strRef>
              <c:f>'7.1,7.2'!$E$2</c:f>
              <c:strCache>
                <c:ptCount val="1"/>
                <c:pt idx="0">
                  <c:v>Used import scrappage age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'7.1,7.2'!$B$3:$B$12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'7.1,7.2'!$E$45:$E$58</c:f>
              <c:numCache>
                <c:formatCode>0.0</c:formatCode>
                <c:ptCount val="14"/>
                <c:pt idx="0">
                  <c:v>15.110554914</c:v>
                </c:pt>
                <c:pt idx="1">
                  <c:v>15.312418558999999</c:v>
                </c:pt>
                <c:pt idx="2">
                  <c:v>15.521835663999999</c:v>
                </c:pt>
                <c:pt idx="3">
                  <c:v>15.735860217999999</c:v>
                </c:pt>
                <c:pt idx="4">
                  <c:v>15.847117497999999</c:v>
                </c:pt>
                <c:pt idx="5">
                  <c:v>16.019331349000002</c:v>
                </c:pt>
                <c:pt idx="6">
                  <c:v>16.289755058000001</c:v>
                </c:pt>
                <c:pt idx="7">
                  <c:v>16.685759594</c:v>
                </c:pt>
                <c:pt idx="8">
                  <c:v>17.052012087000001</c:v>
                </c:pt>
                <c:pt idx="9">
                  <c:v>17.518828256999999</c:v>
                </c:pt>
                <c:pt idx="10">
                  <c:v>18.006953880000001</c:v>
                </c:pt>
                <c:pt idx="11">
                  <c:v>18.484031202000001</c:v>
                </c:pt>
                <c:pt idx="12">
                  <c:v>18.821518776000001</c:v>
                </c:pt>
                <c:pt idx="13">
                  <c:v>18.924267958000001</c:v>
                </c:pt>
              </c:numCache>
            </c:numRef>
          </c:val>
        </c:ser>
        <c:axId val="118225920"/>
        <c:axId val="118522624"/>
      </c:barChart>
      <c:catAx>
        <c:axId val="11822592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22624"/>
        <c:crosses val="autoZero"/>
        <c:auto val="1"/>
        <c:lblAlgn val="ctr"/>
        <c:lblOffset val="100"/>
        <c:tickLblSkip val="2"/>
        <c:tickMarkSkip val="1"/>
      </c:catAx>
      <c:valAx>
        <c:axId val="118522624"/>
        <c:scaling>
          <c:orientation val="minMax"/>
          <c:min val="1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Age</a:t>
                </a:r>
              </a:p>
            </c:rich>
          </c:tx>
          <c:layout>
            <c:manualLayout>
              <c:xMode val="edge"/>
              <c:yMode val="edge"/>
              <c:x val="2.2334078266741859E-3"/>
              <c:y val="0.405071888137876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25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658569867095528"/>
          <c:y val="0.90674471000859425"/>
          <c:w val="0.64682832417831071"/>
          <c:h val="7.56161010847095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7.1a : Vehicles leaving the light fleet</a:t>
            </a:r>
          </a:p>
        </c:rich>
      </c:tx>
      <c:layout>
        <c:manualLayout>
          <c:xMode val="edge"/>
          <c:yMode val="edge"/>
          <c:x val="0.20681718498715512"/>
          <c:y val="2.41980814345109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33388888888891"/>
          <c:y val="0.10330462962962966"/>
          <c:w val="0.829938333333337"/>
          <c:h val="0.74312222222222224"/>
        </c:manualLayout>
      </c:layout>
      <c:barChart>
        <c:barDir val="col"/>
        <c:grouping val="stacked"/>
        <c:ser>
          <c:idx val="0"/>
          <c:order val="0"/>
          <c:tx>
            <c:strRef>
              <c:f>'7.1,7.2'!$D$2</c:f>
              <c:strCache>
                <c:ptCount val="1"/>
                <c:pt idx="0">
                  <c:v>NZ new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'7.1,7.2'!$B$45:$B$58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'7.1,7.2'!$D$45:$D$58</c:f>
              <c:numCache>
                <c:formatCode>General</c:formatCode>
                <c:ptCount val="14"/>
                <c:pt idx="0">
                  <c:v>94817</c:v>
                </c:pt>
                <c:pt idx="1">
                  <c:v>87036</c:v>
                </c:pt>
                <c:pt idx="2">
                  <c:v>82307</c:v>
                </c:pt>
                <c:pt idx="3">
                  <c:v>81377</c:v>
                </c:pt>
                <c:pt idx="4">
                  <c:v>79335</c:v>
                </c:pt>
                <c:pt idx="5">
                  <c:v>76657</c:v>
                </c:pt>
                <c:pt idx="6">
                  <c:v>74497</c:v>
                </c:pt>
                <c:pt idx="7">
                  <c:v>71984</c:v>
                </c:pt>
                <c:pt idx="8">
                  <c:v>61678</c:v>
                </c:pt>
                <c:pt idx="9">
                  <c:v>59969</c:v>
                </c:pt>
                <c:pt idx="10">
                  <c:v>66737</c:v>
                </c:pt>
                <c:pt idx="11">
                  <c:v>52029</c:v>
                </c:pt>
                <c:pt idx="12">
                  <c:v>51410</c:v>
                </c:pt>
                <c:pt idx="13">
                  <c:v>59939</c:v>
                </c:pt>
              </c:numCache>
            </c:numRef>
          </c:val>
        </c:ser>
        <c:ser>
          <c:idx val="1"/>
          <c:order val="1"/>
          <c:tx>
            <c:strRef>
              <c:f>'7.1,7.2'!$F$2</c:f>
              <c:strCache>
                <c:ptCount val="1"/>
                <c:pt idx="0">
                  <c:v>Used imports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'7.1,7.2'!$B$3:$B$13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'7.1,7.2'!$F$45:$F$58</c:f>
              <c:numCache>
                <c:formatCode>General</c:formatCode>
                <c:ptCount val="14"/>
                <c:pt idx="0">
                  <c:v>46746</c:v>
                </c:pt>
                <c:pt idx="1">
                  <c:v>50650</c:v>
                </c:pt>
                <c:pt idx="2">
                  <c:v>57200</c:v>
                </c:pt>
                <c:pt idx="3">
                  <c:v>65931</c:v>
                </c:pt>
                <c:pt idx="4">
                  <c:v>75993</c:v>
                </c:pt>
                <c:pt idx="5">
                  <c:v>84319</c:v>
                </c:pt>
                <c:pt idx="6">
                  <c:v>91001</c:v>
                </c:pt>
                <c:pt idx="7">
                  <c:v>94590</c:v>
                </c:pt>
                <c:pt idx="8">
                  <c:v>85384</c:v>
                </c:pt>
                <c:pt idx="9">
                  <c:v>86094</c:v>
                </c:pt>
                <c:pt idx="10">
                  <c:v>103036</c:v>
                </c:pt>
                <c:pt idx="11">
                  <c:v>81534</c:v>
                </c:pt>
                <c:pt idx="12">
                  <c:v>83936</c:v>
                </c:pt>
                <c:pt idx="13">
                  <c:v>97911</c:v>
                </c:pt>
              </c:numCache>
            </c:numRef>
          </c:val>
        </c:ser>
        <c:overlap val="100"/>
        <c:axId val="118552064"/>
        <c:axId val="118553984"/>
      </c:barChart>
      <c:catAx>
        <c:axId val="11855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649686362149041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53984"/>
        <c:crosses val="autoZero"/>
        <c:auto val="1"/>
        <c:lblAlgn val="ctr"/>
        <c:lblOffset val="100"/>
        <c:tickLblSkip val="2"/>
        <c:tickMarkSkip val="1"/>
      </c:catAx>
      <c:valAx>
        <c:axId val="118553984"/>
        <c:scaling>
          <c:orientation val="minMax"/>
          <c:max val="18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1.4508796480015595E-3"/>
              <c:y val="0.417606206303858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52064"/>
        <c:crosses val="autoZero"/>
        <c:crossBetween val="between"/>
        <c:majorUnit val="2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95700272213987"/>
          <c:y val="8.8046361461454545E-2"/>
          <c:w val="0.21823457744174549"/>
          <c:h val="0.1079757508187582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7.1b : Vehicles leaving the heavy fleet</a:t>
            </a:r>
          </a:p>
        </c:rich>
      </c:tx>
      <c:layout>
        <c:manualLayout>
          <c:xMode val="edge"/>
          <c:yMode val="edge"/>
          <c:x val="0.19720907565599394"/>
          <c:y val="1.41072631407799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7513888888889"/>
          <c:y val="0.10869537037037121"/>
          <c:w val="0.85446416666666658"/>
          <c:h val="0.69585000000000063"/>
        </c:manualLayout>
      </c:layout>
      <c:barChart>
        <c:barDir val="col"/>
        <c:grouping val="clustered"/>
        <c:ser>
          <c:idx val="0"/>
          <c:order val="0"/>
          <c:tx>
            <c:strRef>
              <c:f>'7.1,7.2'!$H$7</c:f>
              <c:strCache>
                <c:ptCount val="1"/>
                <c:pt idx="0">
                  <c:v>NZ new trucks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'7.1,7.2'!$B$3:$B$16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'7.1,7.2'!$D$87:$D$100</c:f>
              <c:numCache>
                <c:formatCode>General</c:formatCode>
                <c:ptCount val="14"/>
                <c:pt idx="0">
                  <c:v>2826</c:v>
                </c:pt>
                <c:pt idx="1">
                  <c:v>2671</c:v>
                </c:pt>
                <c:pt idx="2">
                  <c:v>2740</c:v>
                </c:pt>
                <c:pt idx="3">
                  <c:v>2725</c:v>
                </c:pt>
                <c:pt idx="4">
                  <c:v>2784</c:v>
                </c:pt>
                <c:pt idx="5">
                  <c:v>2749</c:v>
                </c:pt>
                <c:pt idx="6">
                  <c:v>2783</c:v>
                </c:pt>
                <c:pt idx="7">
                  <c:v>2766</c:v>
                </c:pt>
                <c:pt idx="8">
                  <c:v>2698</c:v>
                </c:pt>
                <c:pt idx="9">
                  <c:v>2853</c:v>
                </c:pt>
                <c:pt idx="10">
                  <c:v>2838</c:v>
                </c:pt>
                <c:pt idx="11">
                  <c:v>2270</c:v>
                </c:pt>
                <c:pt idx="12">
                  <c:v>1771</c:v>
                </c:pt>
                <c:pt idx="13">
                  <c:v>1748</c:v>
                </c:pt>
              </c:numCache>
            </c:numRef>
          </c:val>
        </c:ser>
        <c:ser>
          <c:idx val="1"/>
          <c:order val="1"/>
          <c:tx>
            <c:strRef>
              <c:f>'7.1,7.2'!$H$8</c:f>
              <c:strCache>
                <c:ptCount val="1"/>
                <c:pt idx="0">
                  <c:v>Used trucks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val>
            <c:numRef>
              <c:f>'7.1,7.2'!$F$87:$F$100</c:f>
              <c:numCache>
                <c:formatCode>General</c:formatCode>
                <c:ptCount val="14"/>
                <c:pt idx="0">
                  <c:v>623</c:v>
                </c:pt>
                <c:pt idx="1">
                  <c:v>664</c:v>
                </c:pt>
                <c:pt idx="2">
                  <c:v>780</c:v>
                </c:pt>
                <c:pt idx="3">
                  <c:v>892</c:v>
                </c:pt>
                <c:pt idx="4">
                  <c:v>1013</c:v>
                </c:pt>
                <c:pt idx="5">
                  <c:v>1105</c:v>
                </c:pt>
                <c:pt idx="6">
                  <c:v>1267</c:v>
                </c:pt>
                <c:pt idx="7">
                  <c:v>1394</c:v>
                </c:pt>
                <c:pt idx="8">
                  <c:v>1368</c:v>
                </c:pt>
                <c:pt idx="9">
                  <c:v>1487</c:v>
                </c:pt>
                <c:pt idx="10">
                  <c:v>1847</c:v>
                </c:pt>
                <c:pt idx="11">
                  <c:v>1507</c:v>
                </c:pt>
                <c:pt idx="12">
                  <c:v>1225</c:v>
                </c:pt>
                <c:pt idx="13">
                  <c:v>1266</c:v>
                </c:pt>
              </c:numCache>
            </c:numRef>
          </c:val>
        </c:ser>
        <c:ser>
          <c:idx val="2"/>
          <c:order val="2"/>
          <c:tx>
            <c:v>NZ new buses</c:v>
          </c:tx>
          <c:spPr>
            <a:solidFill>
              <a:srgbClr val="434646"/>
            </a:solidFill>
            <a:ln w="25400">
              <a:noFill/>
            </a:ln>
          </c:spPr>
          <c:val>
            <c:numRef>
              <c:f>'7.1,7.2'!$D$3:$D$16</c:f>
              <c:numCache>
                <c:formatCode>General</c:formatCode>
                <c:ptCount val="14"/>
                <c:pt idx="0">
                  <c:v>66</c:v>
                </c:pt>
                <c:pt idx="1">
                  <c:v>80</c:v>
                </c:pt>
                <c:pt idx="2">
                  <c:v>81</c:v>
                </c:pt>
                <c:pt idx="3">
                  <c:v>65</c:v>
                </c:pt>
                <c:pt idx="4">
                  <c:v>69</c:v>
                </c:pt>
                <c:pt idx="5">
                  <c:v>71</c:v>
                </c:pt>
                <c:pt idx="6">
                  <c:v>86</c:v>
                </c:pt>
                <c:pt idx="7">
                  <c:v>111</c:v>
                </c:pt>
                <c:pt idx="8">
                  <c:v>112</c:v>
                </c:pt>
                <c:pt idx="9">
                  <c:v>105</c:v>
                </c:pt>
                <c:pt idx="10">
                  <c:v>160</c:v>
                </c:pt>
                <c:pt idx="11">
                  <c:v>176</c:v>
                </c:pt>
                <c:pt idx="12">
                  <c:v>120</c:v>
                </c:pt>
                <c:pt idx="13">
                  <c:v>87</c:v>
                </c:pt>
              </c:numCache>
            </c:numRef>
          </c:val>
        </c:ser>
        <c:ser>
          <c:idx val="3"/>
          <c:order val="3"/>
          <c:tx>
            <c:v>Used buses</c:v>
          </c:tx>
          <c:spPr>
            <a:solidFill>
              <a:srgbClr val="BDC1C1"/>
            </a:solidFill>
            <a:ln w="25400">
              <a:noFill/>
            </a:ln>
          </c:spPr>
          <c:val>
            <c:numRef>
              <c:f>'7.1,7.2'!$F$3:$F$16</c:f>
              <c:numCache>
                <c:formatCode>General</c:formatCode>
                <c:ptCount val="14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33</c:v>
                </c:pt>
                <c:pt idx="4">
                  <c:v>36</c:v>
                </c:pt>
                <c:pt idx="5">
                  <c:v>35</c:v>
                </c:pt>
                <c:pt idx="6">
                  <c:v>58</c:v>
                </c:pt>
                <c:pt idx="7">
                  <c:v>40</c:v>
                </c:pt>
                <c:pt idx="8">
                  <c:v>42</c:v>
                </c:pt>
                <c:pt idx="9">
                  <c:v>59</c:v>
                </c:pt>
                <c:pt idx="10">
                  <c:v>76</c:v>
                </c:pt>
                <c:pt idx="11">
                  <c:v>60</c:v>
                </c:pt>
                <c:pt idx="12">
                  <c:v>88</c:v>
                </c:pt>
                <c:pt idx="13">
                  <c:v>77</c:v>
                </c:pt>
              </c:numCache>
            </c:numRef>
          </c:val>
        </c:ser>
        <c:axId val="115722112"/>
        <c:axId val="118554624"/>
      </c:barChart>
      <c:catAx>
        <c:axId val="11572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2813940697731088"/>
              <c:y val="0.875285345968921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54624"/>
        <c:crosses val="autoZero"/>
        <c:auto val="1"/>
        <c:lblAlgn val="ctr"/>
        <c:lblOffset val="100"/>
        <c:tickLblSkip val="2"/>
        <c:tickMarkSkip val="1"/>
      </c:catAx>
      <c:valAx>
        <c:axId val="118554624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5.4387100816641982E-4"/>
              <c:y val="0.403423222539660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2112"/>
        <c:crosses val="autoZero"/>
        <c:crossBetween val="between"/>
        <c:majorUnit val="5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09964006488579"/>
          <c:y val="0.93636355190114495"/>
          <c:w val="0.73078273703850682"/>
          <c:h val="5.000023227185101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7.2d : Average age when leaving the heavy fleet  </a:t>
            </a:r>
          </a:p>
        </c:rich>
      </c:tx>
      <c:layout>
        <c:manualLayout>
          <c:xMode val="edge"/>
          <c:yMode val="edge"/>
          <c:x val="0.15173388472329558"/>
          <c:y val="7.38670940468724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0007287785162"/>
          <c:y val="0.1730828703703704"/>
          <c:w val="0.88806034869135231"/>
          <c:h val="0.63886388888888912"/>
        </c:manualLayout>
      </c:layout>
      <c:barChart>
        <c:barDir val="col"/>
        <c:grouping val="clustered"/>
        <c:ser>
          <c:idx val="0"/>
          <c:order val="0"/>
          <c:tx>
            <c:strRef>
              <c:f>'7.1,7.2'!$H$7</c:f>
              <c:strCache>
                <c:ptCount val="1"/>
                <c:pt idx="0">
                  <c:v>NZ new trucks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'7.1,7.2'!$B$3:$B$16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'7.1,7.2'!$C$87:$C$100</c:f>
              <c:numCache>
                <c:formatCode>0.0</c:formatCode>
                <c:ptCount val="14"/>
                <c:pt idx="0">
                  <c:v>22.234961076000001</c:v>
                </c:pt>
                <c:pt idx="1">
                  <c:v>23.137776114000001</c:v>
                </c:pt>
                <c:pt idx="2">
                  <c:v>22.609124088000002</c:v>
                </c:pt>
                <c:pt idx="3">
                  <c:v>22.641100916999999</c:v>
                </c:pt>
                <c:pt idx="4">
                  <c:v>23.184985632</c:v>
                </c:pt>
                <c:pt idx="5">
                  <c:v>22.853401237</c:v>
                </c:pt>
                <c:pt idx="6">
                  <c:v>22.873517787000001</c:v>
                </c:pt>
                <c:pt idx="7">
                  <c:v>23.646420824</c:v>
                </c:pt>
                <c:pt idx="8">
                  <c:v>23.731282431</c:v>
                </c:pt>
                <c:pt idx="9">
                  <c:v>24.20679986</c:v>
                </c:pt>
                <c:pt idx="10">
                  <c:v>24.107470049</c:v>
                </c:pt>
                <c:pt idx="11">
                  <c:v>24.559471366</c:v>
                </c:pt>
                <c:pt idx="12">
                  <c:v>23.219085263</c:v>
                </c:pt>
                <c:pt idx="13">
                  <c:v>22.004004577</c:v>
                </c:pt>
              </c:numCache>
            </c:numRef>
          </c:val>
        </c:ser>
        <c:ser>
          <c:idx val="1"/>
          <c:order val="1"/>
          <c:tx>
            <c:strRef>
              <c:f>'7.1,7.2'!$H$8</c:f>
              <c:strCache>
                <c:ptCount val="1"/>
                <c:pt idx="0">
                  <c:v>Used trucks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'7.1,7.2'!$B$3:$B$13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'7.1,7.2'!$E$87:$E$100</c:f>
              <c:numCache>
                <c:formatCode>0.0</c:formatCode>
                <c:ptCount val="14"/>
                <c:pt idx="0">
                  <c:v>13.573033708000001</c:v>
                </c:pt>
                <c:pt idx="1">
                  <c:v>14.679216866999999</c:v>
                </c:pt>
                <c:pt idx="2">
                  <c:v>15.303846154</c:v>
                </c:pt>
                <c:pt idx="3">
                  <c:v>16.186098654999999</c:v>
                </c:pt>
                <c:pt idx="4">
                  <c:v>16.707798618000002</c:v>
                </c:pt>
                <c:pt idx="5">
                  <c:v>17.322171946000001</c:v>
                </c:pt>
                <c:pt idx="6">
                  <c:v>17.882399369000002</c:v>
                </c:pt>
                <c:pt idx="7">
                  <c:v>18.365853658999999</c:v>
                </c:pt>
                <c:pt idx="8">
                  <c:v>19.094298246000001</c:v>
                </c:pt>
                <c:pt idx="9">
                  <c:v>19.919300605</c:v>
                </c:pt>
                <c:pt idx="10">
                  <c:v>20.701678396999998</c:v>
                </c:pt>
                <c:pt idx="11">
                  <c:v>20.694094227000001</c:v>
                </c:pt>
                <c:pt idx="12">
                  <c:v>21.424489796</c:v>
                </c:pt>
                <c:pt idx="13">
                  <c:v>21.740916272</c:v>
                </c:pt>
              </c:numCache>
            </c:numRef>
          </c:val>
        </c:ser>
        <c:ser>
          <c:idx val="2"/>
          <c:order val="2"/>
          <c:tx>
            <c:strRef>
              <c:f>'7.1,7.2'!$H$6</c:f>
              <c:strCache>
                <c:ptCount val="1"/>
                <c:pt idx="0">
                  <c:v>NZ new buses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val>
            <c:numRef>
              <c:f>'7.1,7.2'!$C$3:$C$16</c:f>
              <c:numCache>
                <c:formatCode>0.0</c:formatCode>
                <c:ptCount val="14"/>
                <c:pt idx="0">
                  <c:v>27.303030303</c:v>
                </c:pt>
                <c:pt idx="1">
                  <c:v>28.675000000000001</c:v>
                </c:pt>
                <c:pt idx="2">
                  <c:v>28.259259259</c:v>
                </c:pt>
                <c:pt idx="3">
                  <c:v>29.2</c:v>
                </c:pt>
                <c:pt idx="4">
                  <c:v>30.492753622999999</c:v>
                </c:pt>
                <c:pt idx="5">
                  <c:v>30.169014085000001</c:v>
                </c:pt>
                <c:pt idx="6">
                  <c:v>30.709302326</c:v>
                </c:pt>
                <c:pt idx="7">
                  <c:v>28.126126125999999</c:v>
                </c:pt>
                <c:pt idx="8">
                  <c:v>27.241071429000002</c:v>
                </c:pt>
                <c:pt idx="9">
                  <c:v>30.219047619000001</c:v>
                </c:pt>
                <c:pt idx="10">
                  <c:v>28.356249999999999</c:v>
                </c:pt>
                <c:pt idx="11">
                  <c:v>23.897727273000001</c:v>
                </c:pt>
                <c:pt idx="12">
                  <c:v>25.241666667000001</c:v>
                </c:pt>
                <c:pt idx="13">
                  <c:v>25.310344828000002</c:v>
                </c:pt>
              </c:numCache>
            </c:numRef>
          </c:val>
        </c:ser>
        <c:ser>
          <c:idx val="3"/>
          <c:order val="3"/>
          <c:tx>
            <c:strRef>
              <c:f>'7.1,7.2'!$H$5</c:f>
              <c:strCache>
                <c:ptCount val="1"/>
                <c:pt idx="0">
                  <c:v>Used buses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val>
            <c:numRef>
              <c:f>'7.1,7.2'!$E$3:$E$16</c:f>
              <c:numCache>
                <c:formatCode>0.0</c:formatCode>
                <c:ptCount val="14"/>
                <c:pt idx="0">
                  <c:v>17.583333332999999</c:v>
                </c:pt>
                <c:pt idx="1">
                  <c:v>15.375</c:v>
                </c:pt>
                <c:pt idx="2">
                  <c:v>17.555555556000002</c:v>
                </c:pt>
                <c:pt idx="3">
                  <c:v>18.515151514999999</c:v>
                </c:pt>
                <c:pt idx="4">
                  <c:v>20.833333332999999</c:v>
                </c:pt>
                <c:pt idx="5">
                  <c:v>17.742857142999998</c:v>
                </c:pt>
                <c:pt idx="6">
                  <c:v>20.137931034000001</c:v>
                </c:pt>
                <c:pt idx="7">
                  <c:v>22.375</c:v>
                </c:pt>
                <c:pt idx="8">
                  <c:v>21.380952381</c:v>
                </c:pt>
                <c:pt idx="9">
                  <c:v>22.644067797000002</c:v>
                </c:pt>
                <c:pt idx="10">
                  <c:v>23.065789473999999</c:v>
                </c:pt>
                <c:pt idx="11">
                  <c:v>24.766666666999999</c:v>
                </c:pt>
                <c:pt idx="12">
                  <c:v>22.704545455000002</c:v>
                </c:pt>
                <c:pt idx="13">
                  <c:v>24.532467531999998</c:v>
                </c:pt>
              </c:numCache>
            </c:numRef>
          </c:val>
        </c:ser>
        <c:axId val="118597888"/>
        <c:axId val="118603776"/>
      </c:barChart>
      <c:catAx>
        <c:axId val="11859788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03776"/>
        <c:crosses val="autoZero"/>
        <c:auto val="1"/>
        <c:lblAlgn val="ctr"/>
        <c:lblOffset val="100"/>
        <c:tickLblSkip val="2"/>
        <c:tickMarkSkip val="1"/>
      </c:catAx>
      <c:valAx>
        <c:axId val="118603776"/>
        <c:scaling>
          <c:orientation val="minMax"/>
          <c:max val="30"/>
          <c:min val="1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Age</a:t>
                </a:r>
              </a:p>
            </c:rich>
          </c:tx>
          <c:layout>
            <c:manualLayout>
              <c:xMode val="edge"/>
              <c:yMode val="edge"/>
              <c:x val="3.0911255456463185E-4"/>
              <c:y val="0.425566162636750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97888"/>
        <c:crosses val="autoZero"/>
        <c:crossBetween val="between"/>
        <c:majorUnit val="6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925388305241691"/>
          <c:y val="0.89689545443987673"/>
          <c:w val="0.59850790534472298"/>
          <c:h val="8.983020927693773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7.2c : Used imports leaving the fleet vs average age at that time </a:t>
            </a:r>
          </a:p>
        </c:rich>
      </c:tx>
      <c:layout>
        <c:manualLayout>
          <c:xMode val="edge"/>
          <c:yMode val="edge"/>
          <c:x val="0.13130405118458335"/>
          <c:y val="1.4215037279632083E-2"/>
        </c:manualLayout>
      </c:layout>
    </c:title>
    <c:plotArea>
      <c:layout>
        <c:manualLayout>
          <c:layoutTarget val="inner"/>
          <c:xMode val="edge"/>
          <c:yMode val="edge"/>
          <c:x val="0.11006166666666667"/>
          <c:y val="0.16850833333333448"/>
          <c:w val="0.82411888888888885"/>
          <c:h val="0.65142592592592596"/>
        </c:manualLayout>
      </c:layout>
      <c:scatterChart>
        <c:scatterStyle val="smoothMarker"/>
        <c:ser>
          <c:idx val="0"/>
          <c:order val="0"/>
          <c:tx>
            <c:strRef>
              <c:f>'7.1,7.2'!$F$2</c:f>
              <c:strCache>
                <c:ptCount val="1"/>
                <c:pt idx="0">
                  <c:v>Used imports</c:v>
                </c:pt>
              </c:strCache>
            </c:strRef>
          </c:tx>
          <c:spPr>
            <a:ln w="25400"/>
          </c:spPr>
          <c:dPt>
            <c:idx val="0"/>
            <c:marker>
              <c:spPr>
                <a:solidFill>
                  <a:schemeClr val="accent2"/>
                </a:solidFill>
              </c:spPr>
            </c:marker>
          </c:dPt>
          <c:dPt>
            <c:idx val="11"/>
            <c:marker>
              <c:spPr>
                <a:solidFill>
                  <a:schemeClr val="accent1"/>
                </a:solidFill>
              </c:spPr>
            </c:marker>
          </c:dPt>
          <c:dPt>
            <c:idx val="12"/>
            <c:marker>
              <c:spPr>
                <a:solidFill>
                  <a:schemeClr val="accent1"/>
                </a:solidFill>
              </c:spPr>
            </c:marker>
          </c:dPt>
          <c:dPt>
            <c:idx val="13"/>
            <c:marker>
              <c:spPr>
                <a:solidFill>
                  <a:schemeClr val="accent2"/>
                </a:solidFill>
              </c:spPr>
            </c:marker>
          </c:dPt>
          <c:dLbls>
            <c:delete val="1"/>
          </c:dLbls>
          <c:xVal>
            <c:numRef>
              <c:f>'7.1,7.2'!$F$45:$F$58</c:f>
              <c:numCache>
                <c:formatCode>General</c:formatCode>
                <c:ptCount val="14"/>
                <c:pt idx="0">
                  <c:v>46746</c:v>
                </c:pt>
                <c:pt idx="1">
                  <c:v>50650</c:v>
                </c:pt>
                <c:pt idx="2">
                  <c:v>57200</c:v>
                </c:pt>
                <c:pt idx="3">
                  <c:v>65931</c:v>
                </c:pt>
                <c:pt idx="4">
                  <c:v>75993</c:v>
                </c:pt>
                <c:pt idx="5">
                  <c:v>84319</c:v>
                </c:pt>
                <c:pt idx="6">
                  <c:v>91001</c:v>
                </c:pt>
                <c:pt idx="7">
                  <c:v>94590</c:v>
                </c:pt>
                <c:pt idx="8">
                  <c:v>85384</c:v>
                </c:pt>
                <c:pt idx="9">
                  <c:v>86094</c:v>
                </c:pt>
                <c:pt idx="10">
                  <c:v>103036</c:v>
                </c:pt>
                <c:pt idx="11">
                  <c:v>81534</c:v>
                </c:pt>
                <c:pt idx="12">
                  <c:v>83936</c:v>
                </c:pt>
                <c:pt idx="13">
                  <c:v>97911</c:v>
                </c:pt>
              </c:numCache>
            </c:numRef>
          </c:xVal>
          <c:yVal>
            <c:numRef>
              <c:f>'7.1,7.2'!$E$45:$E$58</c:f>
              <c:numCache>
                <c:formatCode>0.0</c:formatCode>
                <c:ptCount val="14"/>
                <c:pt idx="0">
                  <c:v>15.110554914</c:v>
                </c:pt>
                <c:pt idx="1">
                  <c:v>15.312418558999999</c:v>
                </c:pt>
                <c:pt idx="2">
                  <c:v>15.521835663999999</c:v>
                </c:pt>
                <c:pt idx="3">
                  <c:v>15.735860217999999</c:v>
                </c:pt>
                <c:pt idx="4">
                  <c:v>15.847117497999999</c:v>
                </c:pt>
                <c:pt idx="5">
                  <c:v>16.019331349000002</c:v>
                </c:pt>
                <c:pt idx="6">
                  <c:v>16.289755058000001</c:v>
                </c:pt>
                <c:pt idx="7">
                  <c:v>16.685759594</c:v>
                </c:pt>
                <c:pt idx="8">
                  <c:v>17.052012087000001</c:v>
                </c:pt>
                <c:pt idx="9">
                  <c:v>17.518828256999999</c:v>
                </c:pt>
                <c:pt idx="10">
                  <c:v>18.006953880000001</c:v>
                </c:pt>
                <c:pt idx="11">
                  <c:v>18.484031202000001</c:v>
                </c:pt>
                <c:pt idx="12">
                  <c:v>18.821518776000001</c:v>
                </c:pt>
                <c:pt idx="13">
                  <c:v>18.924267958000001</c:v>
                </c:pt>
              </c:numCache>
            </c:numRef>
          </c:yVal>
          <c:smooth val="1"/>
        </c:ser>
        <c:dLbls>
          <c:showVal val="1"/>
        </c:dLbls>
        <c:axId val="118654464"/>
        <c:axId val="118656384"/>
      </c:scatterChart>
      <c:valAx>
        <c:axId val="118654464"/>
        <c:scaling>
          <c:orientation val="minMax"/>
          <c:max val="110000"/>
          <c:min val="2000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Number leaving the fleet</a:t>
                </a:r>
              </a:p>
            </c:rich>
          </c:tx>
          <c:layout>
            <c:manualLayout>
              <c:xMode val="edge"/>
              <c:yMode val="edge"/>
              <c:x val="0.39161218905992201"/>
              <c:y val="0.91507723039044908"/>
            </c:manualLayout>
          </c:layout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56384"/>
        <c:crosses val="autoZero"/>
        <c:crossBetween val="midCat"/>
        <c:majorUnit val="20000"/>
        <c:minorUnit val="10000"/>
      </c:valAx>
      <c:valAx>
        <c:axId val="118656384"/>
        <c:scaling>
          <c:orientation val="minMax"/>
          <c:min val="12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age leaving the fleet</a:t>
                </a:r>
              </a:p>
            </c:rich>
          </c:tx>
          <c:layout>
            <c:manualLayout>
              <c:xMode val="edge"/>
              <c:yMode val="edge"/>
              <c:x val="1.1175672006516427E-2"/>
              <c:y val="0.21530625043550974"/>
            </c:manualLayout>
          </c:layout>
        </c:title>
        <c:numFmt formatCode="0" sourceLinked="0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54464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Average light vehicle scrappage age </a:t>
            </a:r>
          </a:p>
        </c:rich>
      </c:tx>
      <c:layout>
        <c:manualLayout>
          <c:xMode val="edge"/>
          <c:yMode val="edge"/>
          <c:x val="0.13369709068056634"/>
          <c:y val="8.6021505376344121E-3"/>
        </c:manualLayout>
      </c:layout>
      <c:overlay val="1"/>
    </c:title>
    <c:plotArea>
      <c:layout>
        <c:manualLayout>
          <c:layoutTarget val="inner"/>
          <c:xMode val="edge"/>
          <c:yMode val="edge"/>
          <c:x val="5.5250088067913997E-2"/>
          <c:y val="0.15363034459402564"/>
          <c:w val="0.9327933157693663"/>
          <c:h val="0.61822639911946486"/>
        </c:manualLayout>
      </c:layout>
      <c:lineChart>
        <c:grouping val="standard"/>
        <c:ser>
          <c:idx val="0"/>
          <c:order val="0"/>
          <c:tx>
            <c:strRef>
              <c:f>'7.1,7.2'!$H$9</c:f>
              <c:strCache>
                <c:ptCount val="1"/>
                <c:pt idx="0">
                  <c:v>NZ new lights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'7.1,7.2'!$B$45:$B$58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'7.1,7.2'!$C$45:$C$58</c:f>
              <c:numCache>
                <c:formatCode>0.0</c:formatCode>
                <c:ptCount val="14"/>
                <c:pt idx="0">
                  <c:v>18.685509981999999</c:v>
                </c:pt>
                <c:pt idx="1">
                  <c:v>18.948745346999999</c:v>
                </c:pt>
                <c:pt idx="2">
                  <c:v>18.673709405</c:v>
                </c:pt>
                <c:pt idx="3">
                  <c:v>18.736485738999999</c:v>
                </c:pt>
                <c:pt idx="4">
                  <c:v>18.647570429000002</c:v>
                </c:pt>
                <c:pt idx="5">
                  <c:v>18.669417013</c:v>
                </c:pt>
                <c:pt idx="6">
                  <c:v>18.702632320999999</c:v>
                </c:pt>
                <c:pt idx="7">
                  <c:v>18.648533007000001</c:v>
                </c:pt>
                <c:pt idx="8">
                  <c:v>18.825010539000001</c:v>
                </c:pt>
                <c:pt idx="9">
                  <c:v>19.167836716</c:v>
                </c:pt>
                <c:pt idx="10">
                  <c:v>19.081993496999999</c:v>
                </c:pt>
                <c:pt idx="11">
                  <c:v>19.161121682000001</c:v>
                </c:pt>
                <c:pt idx="12">
                  <c:v>18.922505349000001</c:v>
                </c:pt>
                <c:pt idx="13">
                  <c:v>18.174752665</c:v>
                </c:pt>
              </c:numCache>
            </c:numRef>
          </c:val>
        </c:ser>
        <c:ser>
          <c:idx val="1"/>
          <c:order val="1"/>
          <c:tx>
            <c:strRef>
              <c:f>'7.1,7.2'!$H$10</c:f>
              <c:strCache>
                <c:ptCount val="1"/>
                <c:pt idx="0">
                  <c:v>Used lights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'7.1,7.2'!$B$3:$B$12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'7.1,7.2'!$E$45:$E$58</c:f>
              <c:numCache>
                <c:formatCode>0.0</c:formatCode>
                <c:ptCount val="14"/>
                <c:pt idx="0">
                  <c:v>15.110554914</c:v>
                </c:pt>
                <c:pt idx="1">
                  <c:v>15.312418558999999</c:v>
                </c:pt>
                <c:pt idx="2">
                  <c:v>15.521835663999999</c:v>
                </c:pt>
                <c:pt idx="3">
                  <c:v>15.735860217999999</c:v>
                </c:pt>
                <c:pt idx="4">
                  <c:v>15.847117497999999</c:v>
                </c:pt>
                <c:pt idx="5">
                  <c:v>16.019331349000002</c:v>
                </c:pt>
                <c:pt idx="6">
                  <c:v>16.289755058000001</c:v>
                </c:pt>
                <c:pt idx="7">
                  <c:v>16.685759594</c:v>
                </c:pt>
                <c:pt idx="8">
                  <c:v>17.052012087000001</c:v>
                </c:pt>
                <c:pt idx="9">
                  <c:v>17.518828256999999</c:v>
                </c:pt>
                <c:pt idx="10">
                  <c:v>18.006953880000001</c:v>
                </c:pt>
                <c:pt idx="11">
                  <c:v>18.484031202000001</c:v>
                </c:pt>
                <c:pt idx="12">
                  <c:v>18.821518776000001</c:v>
                </c:pt>
                <c:pt idx="13">
                  <c:v>18.924267958000001</c:v>
                </c:pt>
              </c:numCache>
            </c:numRef>
          </c:val>
        </c:ser>
        <c:marker val="1"/>
        <c:axId val="118702080"/>
        <c:axId val="118703616"/>
      </c:lineChart>
      <c:catAx>
        <c:axId val="11870208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03616"/>
        <c:crosses val="autoZero"/>
        <c:auto val="1"/>
        <c:lblAlgn val="ctr"/>
        <c:lblOffset val="100"/>
        <c:tickLblSkip val="2"/>
        <c:tickMarkSkip val="1"/>
      </c:catAx>
      <c:valAx>
        <c:axId val="118703616"/>
        <c:scaling>
          <c:orientation val="minMax"/>
          <c:min val="1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0208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819341244316294"/>
          <c:y val="0.88950029633392602"/>
          <c:w val="0.67563195445639745"/>
          <c:h val="9.3295402590805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/>
    <c:plotArea>
      <c:layout>
        <c:manualLayout>
          <c:layoutTarget val="inner"/>
          <c:xMode val="edge"/>
          <c:yMode val="edge"/>
          <c:x val="0.10002063492063613"/>
          <c:y val="6.367663817663817E-2"/>
          <c:w val="0.8304821428571354"/>
          <c:h val="0.75753276353276056"/>
        </c:manualLayout>
      </c:layout>
      <c:lineChart>
        <c:grouping val="standard"/>
        <c:ser>
          <c:idx val="0"/>
          <c:order val="0"/>
          <c:tx>
            <c:strRef>
              <c:f>'7.1,7.2'!$G$16</c:f>
              <c:strCache>
                <c:ptCount val="1"/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'7.1,7.2'!$B$17:$B$29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'7.1,7.2'!$G$45:$G$58</c:f>
              <c:numCache>
                <c:formatCode>0.0</c:formatCode>
                <c:ptCount val="14"/>
                <c:pt idx="0">
                  <c:v>17.505011902637964</c:v>
                </c:pt>
                <c:pt idx="1">
                  <c:v>17.611064305992198</c:v>
                </c:pt>
                <c:pt idx="2">
                  <c:v>17.381393048220769</c:v>
                </c:pt>
                <c:pt idx="3">
                  <c:v>17.393488473236761</c:v>
                </c:pt>
                <c:pt idx="4">
                  <c:v>17.277470900354277</c:v>
                </c:pt>
                <c:pt idx="5">
                  <c:v>17.281305908842761</c:v>
                </c:pt>
                <c:pt idx="6">
                  <c:v>17.375883696785429</c:v>
                </c:pt>
                <c:pt idx="7">
                  <c:v>17.533960882084529</c:v>
                </c:pt>
                <c:pt idx="8">
                  <c:v>17.795610015237454</c:v>
                </c:pt>
                <c:pt idx="9">
                  <c:v>18.195860690112909</c:v>
                </c:pt>
                <c:pt idx="10">
                  <c:v>18.429547101064184</c:v>
                </c:pt>
                <c:pt idx="11">
                  <c:v>18.747789432826799</c:v>
                </c:pt>
                <c:pt idx="12">
                  <c:v>18.859877646730794</c:v>
                </c:pt>
                <c:pt idx="13">
                  <c:v>18.639661070783486</c:v>
                </c:pt>
              </c:numCache>
            </c:numRef>
          </c:val>
        </c:ser>
        <c:marker val="1"/>
        <c:axId val="118727808"/>
        <c:axId val="118729344"/>
      </c:lineChart>
      <c:catAx>
        <c:axId val="118727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729344"/>
        <c:crosses val="autoZero"/>
        <c:auto val="1"/>
        <c:lblAlgn val="ctr"/>
        <c:lblOffset val="100"/>
        <c:tickLblSkip val="2"/>
      </c:catAx>
      <c:valAx>
        <c:axId val="118729344"/>
        <c:scaling>
          <c:orientation val="minMax"/>
          <c:min val="1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72780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7.2b : Average age when leaving the light fleet </a:t>
            </a:r>
            <a:r>
              <a:rPr lang="en-NZ" sz="900" b="1" i="0" u="none" strike="noStrike" baseline="0"/>
              <a:t>- petrol vs diesel</a:t>
            </a:r>
            <a:endParaRPr lang="en-NZ" sz="900"/>
          </a:p>
        </c:rich>
      </c:tx>
      <c:layout>
        <c:manualLayout>
          <c:xMode val="edge"/>
          <c:yMode val="edge"/>
          <c:x val="0.15791780669326155"/>
          <c:y val="1.298724827538150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08813888888889"/>
          <c:y val="0.11061946902654785"/>
          <c:w val="0.88448888888888877"/>
          <c:h val="0.72779629629629672"/>
        </c:manualLayout>
      </c:layout>
      <c:barChart>
        <c:barDir val="col"/>
        <c:grouping val="clustered"/>
        <c:ser>
          <c:idx val="0"/>
          <c:order val="0"/>
          <c:tx>
            <c:strRef>
              <c:f>'7.2b'!$C$3</c:f>
              <c:strCache>
                <c:ptCount val="1"/>
                <c:pt idx="0">
                  <c:v>Petrol scrappage age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'7.1,7.2'!$B$17:$B$29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'7.2b'!$C$46:$C$59</c:f>
              <c:numCache>
                <c:formatCode>0.0</c:formatCode>
                <c:ptCount val="14"/>
                <c:pt idx="0">
                  <c:v>17.744806740000001</c:v>
                </c:pt>
                <c:pt idx="1">
                  <c:v>17.863317885000001</c:v>
                </c:pt>
                <c:pt idx="2">
                  <c:v>17.617468462000001</c:v>
                </c:pt>
                <c:pt idx="3">
                  <c:v>17.59202165</c:v>
                </c:pt>
                <c:pt idx="4">
                  <c:v>17.442607344999999</c:v>
                </c:pt>
                <c:pt idx="5">
                  <c:v>17.416668991000002</c:v>
                </c:pt>
                <c:pt idx="6">
                  <c:v>17.476222392</c:v>
                </c:pt>
                <c:pt idx="7">
                  <c:v>17.605251849999998</c:v>
                </c:pt>
                <c:pt idx="8">
                  <c:v>17.860581106000001</c:v>
                </c:pt>
                <c:pt idx="9">
                  <c:v>18.237882722999998</c:v>
                </c:pt>
                <c:pt idx="10">
                  <c:v>18.442338196000001</c:v>
                </c:pt>
                <c:pt idx="11">
                  <c:v>18.751792440999999</c:v>
                </c:pt>
                <c:pt idx="12">
                  <c:v>18.855113492000001</c:v>
                </c:pt>
                <c:pt idx="13">
                  <c:v>18.622752142</c:v>
                </c:pt>
              </c:numCache>
            </c:numRef>
          </c:val>
        </c:ser>
        <c:ser>
          <c:idx val="1"/>
          <c:order val="1"/>
          <c:tx>
            <c:strRef>
              <c:f>'7.2b'!$E$3</c:f>
              <c:strCache>
                <c:ptCount val="1"/>
                <c:pt idx="0">
                  <c:v>Diesel scrappage age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'7.1,7.2'!$B$17:$B$29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'7.2b'!$E$46:$E$59</c:f>
              <c:numCache>
                <c:formatCode>0.0</c:formatCode>
                <c:ptCount val="14"/>
                <c:pt idx="0">
                  <c:v>14.061571816000001</c:v>
                </c:pt>
                <c:pt idx="1">
                  <c:v>14.509110189999999</c:v>
                </c:pt>
                <c:pt idx="2">
                  <c:v>14.882983141</c:v>
                </c:pt>
                <c:pt idx="3">
                  <c:v>15.432927278999999</c:v>
                </c:pt>
                <c:pt idx="4">
                  <c:v>15.79960292</c:v>
                </c:pt>
                <c:pt idx="5">
                  <c:v>16.173821332999999</c:v>
                </c:pt>
                <c:pt idx="6">
                  <c:v>16.579141931999999</c:v>
                </c:pt>
                <c:pt idx="7">
                  <c:v>17.010271056000001</c:v>
                </c:pt>
                <c:pt idx="8">
                  <c:v>17.340185386999998</c:v>
                </c:pt>
                <c:pt idx="9">
                  <c:v>17.915058118000001</c:v>
                </c:pt>
                <c:pt idx="10">
                  <c:v>18.347434665000002</c:v>
                </c:pt>
                <c:pt idx="11">
                  <c:v>18.723523643</c:v>
                </c:pt>
                <c:pt idx="12">
                  <c:v>18.892481335999999</c:v>
                </c:pt>
                <c:pt idx="13">
                  <c:v>18.763345478000002</c:v>
                </c:pt>
              </c:numCache>
            </c:numRef>
          </c:val>
        </c:ser>
        <c:axId val="118901760"/>
        <c:axId val="118903552"/>
      </c:barChart>
      <c:catAx>
        <c:axId val="11890176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3552"/>
        <c:crosses val="autoZero"/>
        <c:auto val="1"/>
        <c:lblAlgn val="ctr"/>
        <c:lblOffset val="100"/>
        <c:tickLblSkip val="2"/>
        <c:tickMarkSkip val="1"/>
      </c:catAx>
      <c:valAx>
        <c:axId val="118903552"/>
        <c:scaling>
          <c:orientation val="minMax"/>
          <c:max val="20"/>
          <c:min val="1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Age</a:t>
                </a:r>
              </a:p>
            </c:rich>
          </c:tx>
          <c:layout>
            <c:manualLayout>
              <c:xMode val="edge"/>
              <c:yMode val="edge"/>
              <c:x val="1.221690789977513E-3"/>
              <c:y val="0.39919215850231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176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89234667947676"/>
          <c:y val="0.91920330755115787"/>
          <c:w val="0.62810417928528162"/>
          <c:h val="8.07966924488421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7.3a : Final odometer reading of vehicles leaving the light fleet</a:t>
            </a:r>
          </a:p>
        </c:rich>
      </c:tx>
      <c:layout>
        <c:manualLayout>
          <c:xMode val="edge"/>
          <c:yMode val="edge"/>
          <c:x val="0.17150511358493986"/>
          <c:y val="1.49508745035189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6863888888889"/>
          <c:y val="0.15034185286813198"/>
          <c:w val="0.80877166666667044"/>
          <c:h val="0.70228981481481878"/>
        </c:manualLayout>
      </c:layout>
      <c:barChart>
        <c:barDir val="col"/>
        <c:grouping val="clustered"/>
        <c:ser>
          <c:idx val="0"/>
          <c:order val="0"/>
          <c:tx>
            <c:strRef>
              <c:f>'7.3abc'!$B$3</c:f>
              <c:strCache>
                <c:ptCount val="1"/>
                <c:pt idx="0">
                  <c:v> Diesel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'7.3abc'!$A$4:$A$17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'7.3abc'!$B$4:$B$17</c:f>
              <c:numCache>
                <c:formatCode>0</c:formatCode>
                <c:ptCount val="14"/>
                <c:pt idx="0">
                  <c:v>183014.20116</c:v>
                </c:pt>
                <c:pt idx="1">
                  <c:v>190833.22542999999</c:v>
                </c:pt>
                <c:pt idx="2">
                  <c:v>197203.44252000001</c:v>
                </c:pt>
                <c:pt idx="3">
                  <c:v>204989.63863</c:v>
                </c:pt>
                <c:pt idx="4">
                  <c:v>208956.72128</c:v>
                </c:pt>
                <c:pt idx="5">
                  <c:v>215630.23300000001</c:v>
                </c:pt>
                <c:pt idx="6">
                  <c:v>220583.75602</c:v>
                </c:pt>
                <c:pt idx="7">
                  <c:v>226245.51027</c:v>
                </c:pt>
                <c:pt idx="8">
                  <c:v>229961.92344000001</c:v>
                </c:pt>
                <c:pt idx="9">
                  <c:v>236104.57717</c:v>
                </c:pt>
                <c:pt idx="10">
                  <c:v>241833.28346000001</c:v>
                </c:pt>
                <c:pt idx="11">
                  <c:v>248832.79427000001</c:v>
                </c:pt>
                <c:pt idx="12">
                  <c:v>251735.08076000001</c:v>
                </c:pt>
                <c:pt idx="13">
                  <c:v>256934.10563999999</c:v>
                </c:pt>
              </c:numCache>
            </c:numRef>
          </c:val>
        </c:ser>
        <c:ser>
          <c:idx val="1"/>
          <c:order val="1"/>
          <c:tx>
            <c:strRef>
              <c:f>'7.3abc'!$C$3</c:f>
              <c:strCache>
                <c:ptCount val="1"/>
                <c:pt idx="0">
                  <c:v> Petrol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'7.3abc'!$A$4:$A$12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'7.3abc'!$C$4:$C$17</c:f>
              <c:numCache>
                <c:formatCode>0</c:formatCode>
                <c:ptCount val="14"/>
                <c:pt idx="0">
                  <c:v>175603</c:v>
                </c:pt>
                <c:pt idx="1">
                  <c:v>181238</c:v>
                </c:pt>
                <c:pt idx="2">
                  <c:v>187081</c:v>
                </c:pt>
                <c:pt idx="3">
                  <c:v>191237</c:v>
                </c:pt>
                <c:pt idx="4">
                  <c:v>193996</c:v>
                </c:pt>
                <c:pt idx="5">
                  <c:v>199722</c:v>
                </c:pt>
                <c:pt idx="6">
                  <c:v>200919</c:v>
                </c:pt>
                <c:pt idx="7">
                  <c:v>203049</c:v>
                </c:pt>
                <c:pt idx="8">
                  <c:v>203412</c:v>
                </c:pt>
                <c:pt idx="9">
                  <c:v>204517</c:v>
                </c:pt>
                <c:pt idx="10">
                  <c:v>208133</c:v>
                </c:pt>
                <c:pt idx="11">
                  <c:v>210918</c:v>
                </c:pt>
                <c:pt idx="12">
                  <c:v>214273</c:v>
                </c:pt>
                <c:pt idx="13">
                  <c:v>214187</c:v>
                </c:pt>
              </c:numCache>
            </c:numRef>
          </c:val>
        </c:ser>
        <c:axId val="118835072"/>
        <c:axId val="118865920"/>
      </c:barChart>
      <c:catAx>
        <c:axId val="11883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901738410019706"/>
              <c:y val="0.928677676352402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5920"/>
        <c:crosses val="autoZero"/>
        <c:auto val="1"/>
        <c:lblAlgn val="ctr"/>
        <c:lblOffset val="100"/>
        <c:tickLblSkip val="2"/>
        <c:tickMarkSkip val="1"/>
      </c:catAx>
      <c:valAx>
        <c:axId val="118865920"/>
        <c:scaling>
          <c:orientation val="minMax"/>
          <c:max val="26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km</a:t>
                </a:r>
              </a:p>
            </c:rich>
          </c:tx>
          <c:layout>
            <c:manualLayout>
              <c:xMode val="edge"/>
              <c:yMode val="edge"/>
              <c:x val="8.5064433258840028E-3"/>
              <c:y val="0.3529301094000418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35072"/>
        <c:crosses val="autoZero"/>
        <c:crossBetween val="between"/>
        <c:majorUnit val="5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85403482389635"/>
          <c:y val="0.16448145309269974"/>
          <c:w val="0.14583651844580436"/>
          <c:h val="0.1227533505214503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7.3b : Final odometer reading of vehicles leaving the light fleet</a:t>
            </a:r>
          </a:p>
        </c:rich>
      </c:tx>
      <c:layout>
        <c:manualLayout>
          <c:xMode val="edge"/>
          <c:yMode val="edge"/>
          <c:x val="0.17150511358493986"/>
          <c:y val="9.071144867953455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72611111111237"/>
          <c:y val="0.15034185286813204"/>
          <c:w val="0.82641055555555554"/>
          <c:h val="0.70784444444444905"/>
        </c:manualLayout>
      </c:layout>
      <c:barChart>
        <c:barDir val="col"/>
        <c:grouping val="clustered"/>
        <c:ser>
          <c:idx val="0"/>
          <c:order val="0"/>
          <c:tx>
            <c:strRef>
              <c:f>'7.3abc'!$D$3</c:f>
              <c:strCache>
                <c:ptCount val="1"/>
                <c:pt idx="0">
                  <c:v> NZ new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'7.3abc'!$A$4:$A$17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'7.3abc'!$D$4:$D$17</c:f>
              <c:numCache>
                <c:formatCode>0</c:formatCode>
                <c:ptCount val="14"/>
                <c:pt idx="0">
                  <c:v>182741.91368999999</c:v>
                </c:pt>
                <c:pt idx="1">
                  <c:v>189998.58890999999</c:v>
                </c:pt>
                <c:pt idx="2">
                  <c:v>198184.84549000001</c:v>
                </c:pt>
                <c:pt idx="3">
                  <c:v>205237.23229000001</c:v>
                </c:pt>
                <c:pt idx="4">
                  <c:v>210623.51414000001</c:v>
                </c:pt>
                <c:pt idx="5">
                  <c:v>223577.34466999999</c:v>
                </c:pt>
                <c:pt idx="6">
                  <c:v>224630.02053000001</c:v>
                </c:pt>
                <c:pt idx="7">
                  <c:v>226985.51253000001</c:v>
                </c:pt>
                <c:pt idx="8">
                  <c:v>226483.79199999999</c:v>
                </c:pt>
                <c:pt idx="9">
                  <c:v>227439.19182000001</c:v>
                </c:pt>
                <c:pt idx="10">
                  <c:v>231158.84083999999</c:v>
                </c:pt>
                <c:pt idx="11">
                  <c:v>233201.07165999999</c:v>
                </c:pt>
                <c:pt idx="12">
                  <c:v>234936.92824000001</c:v>
                </c:pt>
                <c:pt idx="13">
                  <c:v>231994.24635</c:v>
                </c:pt>
              </c:numCache>
            </c:numRef>
          </c:val>
        </c:ser>
        <c:ser>
          <c:idx val="1"/>
          <c:order val="1"/>
          <c:tx>
            <c:strRef>
              <c:f>'7.3abc'!$E$3</c:f>
              <c:strCache>
                <c:ptCount val="1"/>
                <c:pt idx="0">
                  <c:v> Used import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'7.3abc'!$A$4:$A$12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'7.3abc'!$E$4:$E$17</c:f>
              <c:numCache>
                <c:formatCode>0</c:formatCode>
                <c:ptCount val="14"/>
                <c:pt idx="0">
                  <c:v>165882</c:v>
                </c:pt>
                <c:pt idx="1">
                  <c:v>170836</c:v>
                </c:pt>
                <c:pt idx="2">
                  <c:v>175547</c:v>
                </c:pt>
                <c:pt idx="3">
                  <c:v>178895</c:v>
                </c:pt>
                <c:pt idx="4">
                  <c:v>181604</c:v>
                </c:pt>
                <c:pt idx="5">
                  <c:v>184251</c:v>
                </c:pt>
                <c:pt idx="6">
                  <c:v>187659</c:v>
                </c:pt>
                <c:pt idx="7">
                  <c:v>191354</c:v>
                </c:pt>
                <c:pt idx="8">
                  <c:v>193761</c:v>
                </c:pt>
                <c:pt idx="9">
                  <c:v>196752</c:v>
                </c:pt>
                <c:pt idx="10">
                  <c:v>201640</c:v>
                </c:pt>
                <c:pt idx="11">
                  <c:v>205975</c:v>
                </c:pt>
                <c:pt idx="12">
                  <c:v>209712</c:v>
                </c:pt>
                <c:pt idx="13">
                  <c:v>211846</c:v>
                </c:pt>
              </c:numCache>
            </c:numRef>
          </c:val>
        </c:ser>
        <c:axId val="119030528"/>
        <c:axId val="119032448"/>
      </c:barChart>
      <c:catAx>
        <c:axId val="119030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901710562041816"/>
              <c:y val="0.93455740598796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32448"/>
        <c:crosses val="autoZero"/>
        <c:auto val="1"/>
        <c:lblAlgn val="ctr"/>
        <c:lblOffset val="100"/>
        <c:tickLblSkip val="2"/>
        <c:tickMarkSkip val="1"/>
      </c:catAx>
      <c:valAx>
        <c:axId val="119032448"/>
        <c:scaling>
          <c:orientation val="minMax"/>
          <c:max val="25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km</a:t>
                </a:r>
              </a:p>
            </c:rich>
          </c:tx>
          <c:layout>
            <c:manualLayout>
              <c:xMode val="edge"/>
              <c:yMode val="edge"/>
              <c:x val="4.9786614869427826E-3"/>
              <c:y val="0.329411655401481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30528"/>
        <c:crosses val="autoZero"/>
        <c:crossBetween val="between"/>
        <c:majorUnit val="5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95700272213987"/>
          <c:y val="0.15272199382156879"/>
          <c:w val="0.19486845311444828"/>
          <c:h val="0.1255215664413629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7.3c : Final odometer reading of vehicles leaving the light fleet</a:t>
            </a:r>
          </a:p>
        </c:rich>
      </c:tx>
      <c:layout>
        <c:manualLayout>
          <c:xMode val="edge"/>
          <c:yMode val="edge"/>
          <c:x val="0.17150511358493986"/>
          <c:y val="9.071144867953455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51027777777791"/>
          <c:y val="0.15034185286813209"/>
          <c:w val="0.81935500000000061"/>
          <c:h val="0.69020555555555563"/>
        </c:manualLayout>
      </c:layout>
      <c:barChart>
        <c:barDir val="col"/>
        <c:grouping val="clustered"/>
        <c:ser>
          <c:idx val="0"/>
          <c:order val="0"/>
          <c:tx>
            <c:strRef>
              <c:f>'7.3abc'!$F$3</c:f>
              <c:strCache>
                <c:ptCount val="1"/>
                <c:pt idx="0">
                  <c:v> Light private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'7.3abc'!$A$4:$A$17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'7.3abc'!$F$4:$F$17</c:f>
              <c:numCache>
                <c:formatCode>0</c:formatCode>
                <c:ptCount val="14"/>
                <c:pt idx="0">
                  <c:v>174025.36696000001</c:v>
                </c:pt>
                <c:pt idx="1">
                  <c:v>179572.66346000001</c:v>
                </c:pt>
                <c:pt idx="2">
                  <c:v>185310.44159999999</c:v>
                </c:pt>
                <c:pt idx="3">
                  <c:v>189891.69839999999</c:v>
                </c:pt>
                <c:pt idx="4">
                  <c:v>192671.80192999999</c:v>
                </c:pt>
                <c:pt idx="5">
                  <c:v>197690.21922</c:v>
                </c:pt>
                <c:pt idx="6">
                  <c:v>199153.29027999999</c:v>
                </c:pt>
                <c:pt idx="7">
                  <c:v>201654.67937</c:v>
                </c:pt>
                <c:pt idx="8">
                  <c:v>202314.7542</c:v>
                </c:pt>
                <c:pt idx="9">
                  <c:v>203764.98165</c:v>
                </c:pt>
                <c:pt idx="10">
                  <c:v>207726.10758000001</c:v>
                </c:pt>
                <c:pt idx="11">
                  <c:v>211199.52262</c:v>
                </c:pt>
                <c:pt idx="12">
                  <c:v>214636.62002999999</c:v>
                </c:pt>
                <c:pt idx="13">
                  <c:v>214788.01764999999</c:v>
                </c:pt>
              </c:numCache>
            </c:numRef>
          </c:val>
        </c:ser>
        <c:ser>
          <c:idx val="1"/>
          <c:order val="1"/>
          <c:tx>
            <c:strRef>
              <c:f>'7.3abc'!$G$3</c:f>
              <c:strCache>
                <c:ptCount val="1"/>
                <c:pt idx="0">
                  <c:v>Light commercial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'7.3abc'!$A$4:$A$12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'7.3abc'!$G$4:$G$17</c:f>
              <c:numCache>
                <c:formatCode>0</c:formatCode>
                <c:ptCount val="14"/>
                <c:pt idx="0">
                  <c:v>194222</c:v>
                </c:pt>
                <c:pt idx="1">
                  <c:v>201748</c:v>
                </c:pt>
                <c:pt idx="2">
                  <c:v>209714</c:v>
                </c:pt>
                <c:pt idx="3">
                  <c:v>214621</c:v>
                </c:pt>
                <c:pt idx="4">
                  <c:v>220346</c:v>
                </c:pt>
                <c:pt idx="5">
                  <c:v>235534</c:v>
                </c:pt>
                <c:pt idx="6">
                  <c:v>240313</c:v>
                </c:pt>
                <c:pt idx="7">
                  <c:v>243400</c:v>
                </c:pt>
                <c:pt idx="8">
                  <c:v>246012</c:v>
                </c:pt>
                <c:pt idx="9">
                  <c:v>251230</c:v>
                </c:pt>
                <c:pt idx="10">
                  <c:v>256366</c:v>
                </c:pt>
                <c:pt idx="11">
                  <c:v>259755</c:v>
                </c:pt>
                <c:pt idx="12">
                  <c:v>262540</c:v>
                </c:pt>
                <c:pt idx="13">
                  <c:v>265184</c:v>
                </c:pt>
              </c:numCache>
            </c:numRef>
          </c:val>
        </c:ser>
        <c:axId val="119074176"/>
        <c:axId val="118957568"/>
      </c:barChart>
      <c:catAx>
        <c:axId val="11907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901738410019706"/>
              <c:y val="0.928677676352402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7568"/>
        <c:crosses val="autoZero"/>
        <c:auto val="1"/>
        <c:lblAlgn val="ctr"/>
        <c:lblOffset val="100"/>
        <c:tickLblSkip val="2"/>
        <c:tickMarkSkip val="1"/>
      </c:catAx>
      <c:valAx>
        <c:axId val="118957568"/>
        <c:scaling>
          <c:orientation val="minMax"/>
          <c:max val="26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km</a:t>
                </a:r>
              </a:p>
            </c:rich>
          </c:tx>
          <c:layout>
            <c:manualLayout>
              <c:xMode val="edge"/>
              <c:yMode val="edge"/>
              <c:x val="4.9786614869427826E-3"/>
              <c:y val="0.341170650128910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74176"/>
        <c:crosses val="autoZero"/>
        <c:crossBetween val="between"/>
        <c:majorUnit val="5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737365720531618"/>
          <c:y val="0.13508326945857432"/>
          <c:w val="0.25484018741689118"/>
          <c:h val="0.149040484983624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7.3e : Final odometer reading of light passenger vehicles leaving the light fleet</a:t>
            </a:r>
          </a:p>
        </c:rich>
      </c:tx>
      <c:layout>
        <c:manualLayout>
          <c:xMode val="edge"/>
          <c:yMode val="edge"/>
          <c:x val="0.17856067726282226"/>
          <c:y val="9.071144867953455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35305555555552"/>
          <c:y val="0.15034185286813204"/>
          <c:w val="0.81427472222222219"/>
          <c:h val="0.64422883921120822"/>
        </c:manualLayout>
      </c:layout>
      <c:barChart>
        <c:barDir val="col"/>
        <c:grouping val="clustered"/>
        <c:ser>
          <c:idx val="1"/>
          <c:order val="0"/>
          <c:tx>
            <c:v>2001</c:v>
          </c:tx>
          <c:spPr>
            <a:solidFill>
              <a:srgbClr val="E7E7E7"/>
            </a:solidFill>
            <a:ln w="25400">
              <a:noFill/>
            </a:ln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'7.3de'!$B$5:$F$5</c:f>
              <c:numCache>
                <c:formatCode>0</c:formatCode>
                <c:ptCount val="5"/>
                <c:pt idx="0">
                  <c:v>148625.19941999999</c:v>
                </c:pt>
                <c:pt idx="1">
                  <c:v>158259.33353999999</c:v>
                </c:pt>
                <c:pt idx="2">
                  <c:v>183812.59525000001</c:v>
                </c:pt>
                <c:pt idx="3">
                  <c:v>185562.08734</c:v>
                </c:pt>
                <c:pt idx="4">
                  <c:v>207614.83113000001</c:v>
                </c:pt>
              </c:numCache>
            </c:numRef>
          </c:val>
        </c:ser>
        <c:ser>
          <c:idx val="2"/>
          <c:order val="1"/>
          <c:tx>
            <c:v>2002</c:v>
          </c:tx>
          <c:spPr>
            <a:solidFill>
              <a:srgbClr val="D8E1E6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'7.3de'!$B$6:$F$6</c:f>
              <c:numCache>
                <c:formatCode>0</c:formatCode>
                <c:ptCount val="5"/>
                <c:pt idx="0">
                  <c:v>153759.24049</c:v>
                </c:pt>
                <c:pt idx="1">
                  <c:v>164621.40891</c:v>
                </c:pt>
                <c:pt idx="2">
                  <c:v>188479.01384999999</c:v>
                </c:pt>
                <c:pt idx="3">
                  <c:v>190209.22682000001</c:v>
                </c:pt>
                <c:pt idx="4">
                  <c:v>214610.83708999999</c:v>
                </c:pt>
              </c:numCache>
            </c:numRef>
          </c:val>
        </c:ser>
        <c:ser>
          <c:idx val="3"/>
          <c:order val="2"/>
          <c:tx>
            <c:v>2003</c:v>
          </c:tx>
          <c:spPr>
            <a:solidFill>
              <a:srgbClr val="C8DCE4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'7.3de'!$B$7:$F$7</c:f>
              <c:numCache>
                <c:formatCode>0</c:formatCode>
                <c:ptCount val="5"/>
                <c:pt idx="0">
                  <c:v>162720.18020999999</c:v>
                </c:pt>
                <c:pt idx="1">
                  <c:v>171698.62757000001</c:v>
                </c:pt>
                <c:pt idx="2">
                  <c:v>192565.23973999999</c:v>
                </c:pt>
                <c:pt idx="3">
                  <c:v>194793.95581000001</c:v>
                </c:pt>
                <c:pt idx="4">
                  <c:v>216011.37166</c:v>
                </c:pt>
              </c:numCache>
            </c:numRef>
          </c:val>
        </c:ser>
        <c:ser>
          <c:idx val="4"/>
          <c:order val="3"/>
          <c:tx>
            <c:v>2004</c:v>
          </c:tx>
          <c:spPr>
            <a:solidFill>
              <a:srgbClr val="B9D6E3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'7.3de'!$B$8:$F$8</c:f>
              <c:numCache>
                <c:formatCode>0</c:formatCode>
                <c:ptCount val="5"/>
                <c:pt idx="0">
                  <c:v>167088.44946</c:v>
                </c:pt>
                <c:pt idx="1">
                  <c:v>176511.63389</c:v>
                </c:pt>
                <c:pt idx="2">
                  <c:v>194868.81992000001</c:v>
                </c:pt>
                <c:pt idx="3">
                  <c:v>201767.64957000001</c:v>
                </c:pt>
                <c:pt idx="4">
                  <c:v>222090.08343</c:v>
                </c:pt>
              </c:numCache>
            </c:numRef>
          </c:val>
        </c:ser>
        <c:ser>
          <c:idx val="5"/>
          <c:order val="4"/>
          <c:tx>
            <c:v>2005</c:v>
          </c:tx>
          <c:spPr>
            <a:solidFill>
              <a:srgbClr val="A9D1E2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'7.3de'!$B$9:$F$9</c:f>
              <c:numCache>
                <c:formatCode>0</c:formatCode>
                <c:ptCount val="5"/>
                <c:pt idx="0">
                  <c:v>171990.19949</c:v>
                </c:pt>
                <c:pt idx="1">
                  <c:v>180449.09818999999</c:v>
                </c:pt>
                <c:pt idx="2">
                  <c:v>196268.55812999999</c:v>
                </c:pt>
                <c:pt idx="3">
                  <c:v>202263.92181</c:v>
                </c:pt>
                <c:pt idx="4">
                  <c:v>224815.80311000001</c:v>
                </c:pt>
              </c:numCache>
            </c:numRef>
          </c:val>
        </c:ser>
        <c:ser>
          <c:idx val="0"/>
          <c:order val="5"/>
          <c:tx>
            <c:v>2006</c:v>
          </c:tx>
          <c:spPr>
            <a:solidFill>
              <a:srgbClr val="9ACBE0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'7.3de'!$B$10:$F$10</c:f>
              <c:numCache>
                <c:formatCode>0</c:formatCode>
                <c:ptCount val="5"/>
                <c:pt idx="0">
                  <c:v>189699.80137</c:v>
                </c:pt>
                <c:pt idx="1">
                  <c:v>185827.65341999999</c:v>
                </c:pt>
                <c:pt idx="2">
                  <c:v>197668.26159000001</c:v>
                </c:pt>
                <c:pt idx="3">
                  <c:v>203862.08742</c:v>
                </c:pt>
                <c:pt idx="4">
                  <c:v>227841.26835999999</c:v>
                </c:pt>
              </c:numCache>
            </c:numRef>
          </c:val>
        </c:ser>
        <c:ser>
          <c:idx val="6"/>
          <c:order val="6"/>
          <c:tx>
            <c:v>2007</c:v>
          </c:tx>
          <c:spPr>
            <a:solidFill>
              <a:srgbClr val="8BC5DF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'7.3de'!$B$11:$F$11</c:f>
              <c:numCache>
                <c:formatCode>0</c:formatCode>
                <c:ptCount val="5"/>
                <c:pt idx="0">
                  <c:v>189973.23396000001</c:v>
                </c:pt>
                <c:pt idx="1">
                  <c:v>188744.94777</c:v>
                </c:pt>
                <c:pt idx="2">
                  <c:v>199251.57441999999</c:v>
                </c:pt>
                <c:pt idx="3">
                  <c:v>205197.91193999999</c:v>
                </c:pt>
                <c:pt idx="4">
                  <c:v>226424.93184</c:v>
                </c:pt>
              </c:numCache>
            </c:numRef>
          </c:val>
        </c:ser>
        <c:ser>
          <c:idx val="7"/>
          <c:order val="7"/>
          <c:tx>
            <c:v>2008</c:v>
          </c:tx>
          <c:spPr>
            <a:solidFill>
              <a:srgbClr val="7BC0DE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'7.3de'!$B$12:$F$12</c:f>
              <c:numCache>
                <c:formatCode>0</c:formatCode>
                <c:ptCount val="5"/>
                <c:pt idx="0">
                  <c:v>191531.47146</c:v>
                </c:pt>
                <c:pt idx="1">
                  <c:v>191211.05218</c:v>
                </c:pt>
                <c:pt idx="2">
                  <c:v>202028.35775</c:v>
                </c:pt>
                <c:pt idx="3">
                  <c:v>207284.94905</c:v>
                </c:pt>
                <c:pt idx="4">
                  <c:v>226557.57849000001</c:v>
                </c:pt>
              </c:numCache>
            </c:numRef>
          </c:val>
        </c:ser>
        <c:ser>
          <c:idx val="8"/>
          <c:order val="8"/>
          <c:tx>
            <c:v>2009</c:v>
          </c:tx>
          <c:spPr>
            <a:solidFill>
              <a:srgbClr val="6CBADC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'7.3de'!$B$13:$F$13</c:f>
              <c:numCache>
                <c:formatCode>0</c:formatCode>
                <c:ptCount val="5"/>
                <c:pt idx="0">
                  <c:v>188493.65922</c:v>
                </c:pt>
                <c:pt idx="1">
                  <c:v>192745.67379999999</c:v>
                </c:pt>
                <c:pt idx="2">
                  <c:v>202461.28064000001</c:v>
                </c:pt>
                <c:pt idx="3">
                  <c:v>208425.39176</c:v>
                </c:pt>
                <c:pt idx="4">
                  <c:v>226624.70389</c:v>
                </c:pt>
              </c:numCache>
            </c:numRef>
          </c:val>
        </c:ser>
        <c:ser>
          <c:idx val="9"/>
          <c:order val="9"/>
          <c:tx>
            <c:v>2010</c:v>
          </c:tx>
          <c:spPr>
            <a:solidFill>
              <a:srgbClr val="5CB5DB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'7.3de'!$B$14:$F$14</c:f>
              <c:numCache>
                <c:formatCode>0</c:formatCode>
                <c:ptCount val="5"/>
                <c:pt idx="0">
                  <c:v>188339.48212</c:v>
                </c:pt>
                <c:pt idx="1">
                  <c:v>194049.44938000001</c:v>
                </c:pt>
                <c:pt idx="2">
                  <c:v>203883.43478000001</c:v>
                </c:pt>
                <c:pt idx="3">
                  <c:v>210547.53031</c:v>
                </c:pt>
                <c:pt idx="4">
                  <c:v>225409.52739</c:v>
                </c:pt>
              </c:numCache>
            </c:numRef>
          </c:val>
        </c:ser>
        <c:ser>
          <c:idx val="10"/>
          <c:order val="10"/>
          <c:tx>
            <c:v>2011</c:v>
          </c:tx>
          <c:spPr>
            <a:solidFill>
              <a:srgbClr val="4DAFDA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'7.3de'!$B$15:$F$15</c:f>
              <c:numCache>
                <c:formatCode>0</c:formatCode>
                <c:ptCount val="5"/>
                <c:pt idx="0">
                  <c:v>187981.46418000001</c:v>
                </c:pt>
                <c:pt idx="1">
                  <c:v>198302.48566999999</c:v>
                </c:pt>
                <c:pt idx="2">
                  <c:v>207249.29850999999</c:v>
                </c:pt>
                <c:pt idx="3">
                  <c:v>215099.91042</c:v>
                </c:pt>
                <c:pt idx="4">
                  <c:v>229872.16224999999</c:v>
                </c:pt>
              </c:numCache>
            </c:numRef>
          </c:val>
        </c:ser>
        <c:ser>
          <c:idx val="11"/>
          <c:order val="11"/>
          <c:tx>
            <c:v>2012</c:v>
          </c:tx>
          <c:spPr>
            <a:solidFill>
              <a:srgbClr val="3EA9D8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'7.3de'!$B$16:$F$16</c:f>
              <c:numCache>
                <c:formatCode>0</c:formatCode>
                <c:ptCount val="5"/>
                <c:pt idx="0">
                  <c:v>189326.95707</c:v>
                </c:pt>
                <c:pt idx="1">
                  <c:v>201305.62064000001</c:v>
                </c:pt>
                <c:pt idx="2">
                  <c:v>211014.64335</c:v>
                </c:pt>
                <c:pt idx="3">
                  <c:v>219399.66743</c:v>
                </c:pt>
                <c:pt idx="4">
                  <c:v>233670.28597999999</c:v>
                </c:pt>
              </c:numCache>
            </c:numRef>
          </c:val>
        </c:ser>
        <c:ser>
          <c:idx val="12"/>
          <c:order val="12"/>
          <c:tx>
            <c:strRef>
              <c:f>'7.3de'!$A$17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EA4D7"/>
            </a:solidFill>
          </c:spPr>
          <c:val>
            <c:numRef>
              <c:f>'7.3de'!$B$17:$F$17</c:f>
              <c:numCache>
                <c:formatCode>0</c:formatCode>
                <c:ptCount val="5"/>
                <c:pt idx="0">
                  <c:v>187048.73861</c:v>
                </c:pt>
                <c:pt idx="1">
                  <c:v>204912.54631000001</c:v>
                </c:pt>
                <c:pt idx="2">
                  <c:v>215507.74361999999</c:v>
                </c:pt>
                <c:pt idx="3">
                  <c:v>223752.08924999999</c:v>
                </c:pt>
                <c:pt idx="4">
                  <c:v>235122.21244999999</c:v>
                </c:pt>
              </c:numCache>
            </c:numRef>
          </c:val>
        </c:ser>
        <c:ser>
          <c:idx val="13"/>
          <c:order val="13"/>
          <c:tx>
            <c:strRef>
              <c:f>'7.3de'!$A$18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val>
            <c:numRef>
              <c:f>'7.3de'!$B$18:$F$18</c:f>
              <c:numCache>
                <c:formatCode>0</c:formatCode>
                <c:ptCount val="5"/>
                <c:pt idx="0">
                  <c:v>184268.07592</c:v>
                </c:pt>
                <c:pt idx="1">
                  <c:v>207613.32186</c:v>
                </c:pt>
                <c:pt idx="2">
                  <c:v>214210.75899</c:v>
                </c:pt>
                <c:pt idx="3">
                  <c:v>225057.10832</c:v>
                </c:pt>
                <c:pt idx="4">
                  <c:v>231611.03096</c:v>
                </c:pt>
              </c:numCache>
            </c:numRef>
          </c:val>
        </c:ser>
        <c:axId val="119206272"/>
        <c:axId val="119207808"/>
      </c:barChart>
      <c:catAx>
        <c:axId val="11920627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7808"/>
        <c:crosses val="autoZero"/>
        <c:auto val="1"/>
        <c:lblAlgn val="ctr"/>
        <c:lblOffset val="100"/>
        <c:tickLblSkip val="1"/>
        <c:tickMarkSkip val="1"/>
      </c:catAx>
      <c:valAx>
        <c:axId val="119207808"/>
        <c:scaling>
          <c:orientation val="minMax"/>
          <c:max val="25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km</a:t>
                </a:r>
              </a:p>
            </c:rich>
          </c:tx>
          <c:layout>
            <c:manualLayout>
              <c:xMode val="edge"/>
              <c:yMode val="edge"/>
              <c:x val="4.9786614869427826E-3"/>
              <c:y val="0.341170650128910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6272"/>
        <c:crosses val="autoZero"/>
        <c:crossBetween val="between"/>
        <c:majorUnit val="5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6881096096409707E-2"/>
          <c:y val="0.89350893085266969"/>
          <c:w val="0.9395398121653894"/>
          <c:h val="0.10649106914733009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7.3f : Final odometer reading of light commercial vehicles leaving the light fleet</a:t>
            </a:r>
          </a:p>
        </c:rich>
      </c:tx>
      <c:layout>
        <c:manualLayout>
          <c:xMode val="edge"/>
          <c:yMode val="edge"/>
          <c:x val="0.17150511358493986"/>
          <c:y val="1.49508745035189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29750000000001"/>
          <c:y val="0.15034185286813209"/>
          <c:w val="0.82133027777777778"/>
          <c:h val="0.63401172554580165"/>
        </c:manualLayout>
      </c:layout>
      <c:barChart>
        <c:barDir val="col"/>
        <c:grouping val="clustered"/>
        <c:ser>
          <c:idx val="1"/>
          <c:order val="0"/>
          <c:tx>
            <c:strRef>
              <c:f>'7.3de'!$A$5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E7E7E7"/>
            </a:solidFill>
            <a:ln w="25400">
              <a:noFill/>
            </a:ln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'7.3de'!$G$5:$K$5</c:f>
              <c:numCache>
                <c:formatCode>0</c:formatCode>
                <c:ptCount val="5"/>
                <c:pt idx="0">
                  <c:v>150450.27867</c:v>
                </c:pt>
                <c:pt idx="1">
                  <c:v>177108.61235000001</c:v>
                </c:pt>
                <c:pt idx="2">
                  <c:v>197978.96978000001</c:v>
                </c:pt>
                <c:pt idx="3">
                  <c:v>199862.04866999999</c:v>
                </c:pt>
                <c:pt idx="4">
                  <c:v>215251.81463000001</c:v>
                </c:pt>
              </c:numCache>
            </c:numRef>
          </c:val>
        </c:ser>
        <c:ser>
          <c:idx val="2"/>
          <c:order val="1"/>
          <c:tx>
            <c:strRef>
              <c:f>'7.3de'!$A$6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E7E7E7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'7.3de'!$G$6:$K$6</c:f>
              <c:numCache>
                <c:formatCode>0</c:formatCode>
                <c:ptCount val="5"/>
                <c:pt idx="0">
                  <c:v>156551.57300999999</c:v>
                </c:pt>
                <c:pt idx="1">
                  <c:v>185724.94561</c:v>
                </c:pt>
                <c:pt idx="2">
                  <c:v>205378.01261999999</c:v>
                </c:pt>
                <c:pt idx="3">
                  <c:v>207266.31698</c:v>
                </c:pt>
                <c:pt idx="4">
                  <c:v>217199.79551</c:v>
                </c:pt>
              </c:numCache>
            </c:numRef>
          </c:val>
        </c:ser>
        <c:ser>
          <c:idx val="3"/>
          <c:order val="2"/>
          <c:tx>
            <c:strRef>
              <c:f>'7.3de'!$A$7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C8DCE4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'7.3de'!$G$7:$K$7</c:f>
              <c:numCache>
                <c:formatCode>0</c:formatCode>
                <c:ptCount val="5"/>
                <c:pt idx="0">
                  <c:v>158139.21695</c:v>
                </c:pt>
                <c:pt idx="1">
                  <c:v>191673.02437</c:v>
                </c:pt>
                <c:pt idx="2">
                  <c:v>212960.86265</c:v>
                </c:pt>
                <c:pt idx="3">
                  <c:v>217607.49832000001</c:v>
                </c:pt>
                <c:pt idx="4">
                  <c:v>218080.31922999999</c:v>
                </c:pt>
              </c:numCache>
            </c:numRef>
          </c:val>
        </c:ser>
        <c:ser>
          <c:idx val="4"/>
          <c:order val="3"/>
          <c:tx>
            <c:strRef>
              <c:f>'7.3de'!$A$8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B9D6E3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'7.3de'!$G$8:$K$8</c:f>
              <c:numCache>
                <c:formatCode>0</c:formatCode>
                <c:ptCount val="5"/>
                <c:pt idx="0">
                  <c:v>157317.81028000001</c:v>
                </c:pt>
                <c:pt idx="1">
                  <c:v>189664.30356</c:v>
                </c:pt>
                <c:pt idx="2">
                  <c:v>217959.39817999999</c:v>
                </c:pt>
                <c:pt idx="3">
                  <c:v>222962.61314999999</c:v>
                </c:pt>
                <c:pt idx="4">
                  <c:v>220951.24173000001</c:v>
                </c:pt>
              </c:numCache>
            </c:numRef>
          </c:val>
        </c:ser>
        <c:ser>
          <c:idx val="5"/>
          <c:order val="4"/>
          <c:tx>
            <c:strRef>
              <c:f>'7.3de'!$A$9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A9D1E2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'7.3de'!$G$9:$K$9</c:f>
              <c:numCache>
                <c:formatCode>0</c:formatCode>
                <c:ptCount val="5"/>
                <c:pt idx="0">
                  <c:v>170023.37701</c:v>
                </c:pt>
                <c:pt idx="1">
                  <c:v>195253.11807</c:v>
                </c:pt>
                <c:pt idx="2">
                  <c:v>222582.55470000001</c:v>
                </c:pt>
                <c:pt idx="3">
                  <c:v>228705.12307</c:v>
                </c:pt>
                <c:pt idx="4">
                  <c:v>216110.56156</c:v>
                </c:pt>
              </c:numCache>
            </c:numRef>
          </c:val>
        </c:ser>
        <c:ser>
          <c:idx val="0"/>
          <c:order val="5"/>
          <c:tx>
            <c:strRef>
              <c:f>'7.3de'!$A$10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9ACBE0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'7.3de'!$G$10:$K$10</c:f>
              <c:numCache>
                <c:formatCode>0</c:formatCode>
                <c:ptCount val="5"/>
                <c:pt idx="0">
                  <c:v>186626.52158</c:v>
                </c:pt>
                <c:pt idx="1">
                  <c:v>217949.68239999999</c:v>
                </c:pt>
                <c:pt idx="2">
                  <c:v>235857.6433</c:v>
                </c:pt>
                <c:pt idx="3">
                  <c:v>242162.67736</c:v>
                </c:pt>
                <c:pt idx="4">
                  <c:v>228425.48542000001</c:v>
                </c:pt>
              </c:numCache>
            </c:numRef>
          </c:val>
        </c:ser>
        <c:ser>
          <c:idx val="6"/>
          <c:order val="6"/>
          <c:tx>
            <c:strRef>
              <c:f>'7.3de'!$A$11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BC5DF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'7.3de'!$G$11:$K$11</c:f>
              <c:numCache>
                <c:formatCode>0</c:formatCode>
                <c:ptCount val="5"/>
                <c:pt idx="0">
                  <c:v>182911.78558</c:v>
                </c:pt>
                <c:pt idx="1">
                  <c:v>216707.16991</c:v>
                </c:pt>
                <c:pt idx="2">
                  <c:v>241081.75646999999</c:v>
                </c:pt>
                <c:pt idx="3">
                  <c:v>248824.3254</c:v>
                </c:pt>
                <c:pt idx="4">
                  <c:v>221130.41977000001</c:v>
                </c:pt>
              </c:numCache>
            </c:numRef>
          </c:val>
        </c:ser>
        <c:ser>
          <c:idx val="7"/>
          <c:order val="7"/>
          <c:tx>
            <c:strRef>
              <c:f>'7.3de'!$A$12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7BC0DE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'7.3de'!$G$12:$K$12</c:f>
              <c:numCache>
                <c:formatCode>0</c:formatCode>
                <c:ptCount val="5"/>
                <c:pt idx="0">
                  <c:v>188863.62869000001</c:v>
                </c:pt>
                <c:pt idx="1">
                  <c:v>214253.74346999999</c:v>
                </c:pt>
                <c:pt idx="2">
                  <c:v>240654.55033</c:v>
                </c:pt>
                <c:pt idx="3">
                  <c:v>251746.19219999999</c:v>
                </c:pt>
                <c:pt idx="4">
                  <c:v>230038.98796999999</c:v>
                </c:pt>
              </c:numCache>
            </c:numRef>
          </c:val>
        </c:ser>
        <c:ser>
          <c:idx val="8"/>
          <c:order val="8"/>
          <c:tx>
            <c:strRef>
              <c:f>'7.3de'!$A$13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6CBADC"/>
            </a:solidFill>
          </c:spPr>
          <c:cat>
            <c:strRef>
              <c:f>'7.3de'!$B$4:$F$4</c:f>
              <c:strCache>
                <c:ptCount val="5"/>
                <c:pt idx="0">
                  <c:v>&lt;1350cc</c:v>
                </c:pt>
                <c:pt idx="1">
                  <c:v>&lt;1600cc</c:v>
                </c:pt>
                <c:pt idx="2">
                  <c:v>&lt;2000cc</c:v>
                </c:pt>
                <c:pt idx="3">
                  <c:v>&lt;3000cc</c:v>
                </c:pt>
                <c:pt idx="4">
                  <c:v>&gt;=3000cc</c:v>
                </c:pt>
              </c:strCache>
            </c:strRef>
          </c:cat>
          <c:val>
            <c:numRef>
              <c:f>'7.3de'!$G$13:$K$13</c:f>
              <c:numCache>
                <c:formatCode>0</c:formatCode>
                <c:ptCount val="5"/>
                <c:pt idx="0">
                  <c:v>183008.33244999999</c:v>
                </c:pt>
                <c:pt idx="1">
                  <c:v>219392.73913</c:v>
                </c:pt>
                <c:pt idx="2">
                  <c:v>241979.11939000001</c:v>
                </c:pt>
                <c:pt idx="3">
                  <c:v>254763.49658000001</c:v>
                </c:pt>
                <c:pt idx="4">
                  <c:v>223957.78018999999</c:v>
                </c:pt>
              </c:numCache>
            </c:numRef>
          </c:val>
        </c:ser>
        <c:ser>
          <c:idx val="9"/>
          <c:order val="9"/>
          <c:tx>
            <c:strRef>
              <c:f>'7.3de'!$A$14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5CB5DB"/>
            </a:solidFill>
          </c:spPr>
          <c:val>
            <c:numRef>
              <c:f>'7.3de'!$G$14:$K$14</c:f>
              <c:numCache>
                <c:formatCode>0</c:formatCode>
                <c:ptCount val="5"/>
                <c:pt idx="0">
                  <c:v>180573.94029999999</c:v>
                </c:pt>
                <c:pt idx="1">
                  <c:v>220920.17765999999</c:v>
                </c:pt>
                <c:pt idx="2">
                  <c:v>245140.32861</c:v>
                </c:pt>
                <c:pt idx="3">
                  <c:v>260830.8884</c:v>
                </c:pt>
                <c:pt idx="4">
                  <c:v>228134.91420999999</c:v>
                </c:pt>
              </c:numCache>
            </c:numRef>
          </c:val>
        </c:ser>
        <c:ser>
          <c:idx val="10"/>
          <c:order val="10"/>
          <c:tx>
            <c:strRef>
              <c:f>'7.3de'!$A$15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DAFDA"/>
            </a:solidFill>
          </c:spPr>
          <c:val>
            <c:numRef>
              <c:f>'7.3de'!$G$15:$K$15</c:f>
              <c:numCache>
                <c:formatCode>0</c:formatCode>
                <c:ptCount val="5"/>
                <c:pt idx="0">
                  <c:v>185832.09195</c:v>
                </c:pt>
                <c:pt idx="1">
                  <c:v>217072.34950000001</c:v>
                </c:pt>
                <c:pt idx="2">
                  <c:v>246395.05359</c:v>
                </c:pt>
                <c:pt idx="3">
                  <c:v>266200.64649000001</c:v>
                </c:pt>
                <c:pt idx="4">
                  <c:v>234593.32576000001</c:v>
                </c:pt>
              </c:numCache>
            </c:numRef>
          </c:val>
        </c:ser>
        <c:ser>
          <c:idx val="11"/>
          <c:order val="11"/>
          <c:tx>
            <c:v>2012</c:v>
          </c:tx>
          <c:spPr>
            <a:solidFill>
              <a:srgbClr val="3EA9D8"/>
            </a:solidFill>
          </c:spPr>
          <c:val>
            <c:numRef>
              <c:f>'7.3de'!$G$16:$K$16</c:f>
              <c:numCache>
                <c:formatCode>0</c:formatCode>
                <c:ptCount val="5"/>
                <c:pt idx="0">
                  <c:v>171987.53846000001</c:v>
                </c:pt>
                <c:pt idx="1">
                  <c:v>220497.46072</c:v>
                </c:pt>
                <c:pt idx="2">
                  <c:v>248795.60505000001</c:v>
                </c:pt>
                <c:pt idx="3">
                  <c:v>271150.34798999998</c:v>
                </c:pt>
                <c:pt idx="4">
                  <c:v>224873.05247</c:v>
                </c:pt>
              </c:numCache>
            </c:numRef>
          </c:val>
        </c:ser>
        <c:ser>
          <c:idx val="12"/>
          <c:order val="12"/>
          <c:tx>
            <c:strRef>
              <c:f>'7.3de'!$A$17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EA4D7"/>
            </a:solidFill>
          </c:spPr>
          <c:val>
            <c:numRef>
              <c:f>'7.3de'!$G$17:$K$17</c:f>
              <c:numCache>
                <c:formatCode>0</c:formatCode>
                <c:ptCount val="5"/>
                <c:pt idx="0">
                  <c:v>176624.99048000001</c:v>
                </c:pt>
                <c:pt idx="1">
                  <c:v>221776.92947</c:v>
                </c:pt>
                <c:pt idx="2">
                  <c:v>248016.74067999999</c:v>
                </c:pt>
                <c:pt idx="3">
                  <c:v>273454.61644000001</c:v>
                </c:pt>
                <c:pt idx="4">
                  <c:v>231680.55379000001</c:v>
                </c:pt>
              </c:numCache>
            </c:numRef>
          </c:val>
        </c:ser>
        <c:ser>
          <c:idx val="13"/>
          <c:order val="13"/>
          <c:tx>
            <c:strRef>
              <c:f>'7.3de'!$A$18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4F81BD"/>
            </a:solidFill>
          </c:spPr>
          <c:val>
            <c:numRef>
              <c:f>'7.3de'!$G$18:$K$18</c:f>
              <c:numCache>
                <c:formatCode>0</c:formatCode>
                <c:ptCount val="5"/>
                <c:pt idx="0">
                  <c:v>153261.85519999999</c:v>
                </c:pt>
                <c:pt idx="1">
                  <c:v>220273.70288</c:v>
                </c:pt>
                <c:pt idx="2">
                  <c:v>248411.4589</c:v>
                </c:pt>
                <c:pt idx="3">
                  <c:v>278439.81903999997</c:v>
                </c:pt>
                <c:pt idx="4">
                  <c:v>223753.36455999999</c:v>
                </c:pt>
              </c:numCache>
            </c:numRef>
          </c:val>
        </c:ser>
        <c:axId val="119222656"/>
        <c:axId val="119224192"/>
      </c:barChart>
      <c:catAx>
        <c:axId val="11922265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24192"/>
        <c:crosses val="autoZero"/>
        <c:auto val="1"/>
        <c:lblAlgn val="ctr"/>
        <c:lblOffset val="100"/>
        <c:tickLblSkip val="1"/>
        <c:tickMarkSkip val="1"/>
      </c:catAx>
      <c:valAx>
        <c:axId val="119224192"/>
        <c:scaling>
          <c:orientation val="minMax"/>
          <c:max val="275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Average km</a:t>
                </a:r>
              </a:p>
            </c:rich>
          </c:tx>
          <c:layout>
            <c:manualLayout>
              <c:xMode val="edge"/>
              <c:yMode val="edge"/>
              <c:x val="1.4508796480015595E-3"/>
              <c:y val="0.364689568671172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22656"/>
        <c:crosses val="autoZero"/>
        <c:crossBetween val="between"/>
        <c:majorUnit val="5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276147510738883E-2"/>
          <c:y val="0.88640141221285385"/>
          <c:w val="0.90778977561491825"/>
          <c:h val="0.11359858778714604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7.3d : Average engine size of vehicles leaving the light fleet</a:t>
            </a:r>
          </a:p>
        </c:rich>
      </c:tx>
      <c:layout>
        <c:manualLayout>
          <c:xMode val="edge"/>
          <c:yMode val="edge"/>
          <c:x val="0.16092176806811612"/>
          <c:y val="9.071144867953455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1836111111111"/>
          <c:y val="0.15034185286813209"/>
          <c:w val="0.85004805555556073"/>
          <c:h val="0.70784444444444905"/>
        </c:manualLayout>
      </c:layout>
      <c:barChart>
        <c:barDir val="col"/>
        <c:grouping val="clustered"/>
        <c:ser>
          <c:idx val="0"/>
          <c:order val="0"/>
          <c:tx>
            <c:strRef>
              <c:f>'7.3de'!$N$4</c:f>
              <c:strCache>
                <c:ptCount val="1"/>
                <c:pt idx="0">
                  <c:v> Light private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'7.3de'!$M$5:$M$18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'7.3de'!$N$5:$N$18</c:f>
              <c:numCache>
                <c:formatCode>0</c:formatCode>
                <c:ptCount val="14"/>
                <c:pt idx="0">
                  <c:v>1859.0907946</c:v>
                </c:pt>
                <c:pt idx="1">
                  <c:v>1866.3547120999999</c:v>
                </c:pt>
                <c:pt idx="2">
                  <c:v>1878.5153860999999</c:v>
                </c:pt>
                <c:pt idx="3">
                  <c:v>1903.8000654</c:v>
                </c:pt>
                <c:pt idx="4">
                  <c:v>1929.7084374000001</c:v>
                </c:pt>
                <c:pt idx="5">
                  <c:v>1966.0546459</c:v>
                </c:pt>
                <c:pt idx="6">
                  <c:v>1982.9472504</c:v>
                </c:pt>
                <c:pt idx="7">
                  <c:v>2014.7372683999999</c:v>
                </c:pt>
                <c:pt idx="8">
                  <c:v>2033.2820119999999</c:v>
                </c:pt>
                <c:pt idx="9">
                  <c:v>2056.8889084000002</c:v>
                </c:pt>
                <c:pt idx="10">
                  <c:v>2081.5428498000001</c:v>
                </c:pt>
                <c:pt idx="11">
                  <c:v>2076.3506683999999</c:v>
                </c:pt>
                <c:pt idx="12">
                  <c:v>2071.9382495999998</c:v>
                </c:pt>
                <c:pt idx="13">
                  <c:v>2100.5936846</c:v>
                </c:pt>
              </c:numCache>
            </c:numRef>
          </c:val>
        </c:ser>
        <c:ser>
          <c:idx val="1"/>
          <c:order val="1"/>
          <c:tx>
            <c:strRef>
              <c:f>'7.3de'!$O$4</c:f>
              <c:strCache>
                <c:ptCount val="1"/>
                <c:pt idx="0">
                  <c:v>Light commercial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'7.3de'!$M$5:$M$14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'7.3de'!$O$5:$O$18</c:f>
              <c:numCache>
                <c:formatCode>0</c:formatCode>
                <c:ptCount val="14"/>
                <c:pt idx="0">
                  <c:v>2139</c:v>
                </c:pt>
                <c:pt idx="1">
                  <c:v>2183</c:v>
                </c:pt>
                <c:pt idx="2">
                  <c:v>2168</c:v>
                </c:pt>
                <c:pt idx="3">
                  <c:v>2205</c:v>
                </c:pt>
                <c:pt idx="4">
                  <c:v>2226</c:v>
                </c:pt>
                <c:pt idx="5">
                  <c:v>2248</c:v>
                </c:pt>
                <c:pt idx="6">
                  <c:v>2273</c:v>
                </c:pt>
                <c:pt idx="7">
                  <c:v>2305</c:v>
                </c:pt>
                <c:pt idx="8">
                  <c:v>2349</c:v>
                </c:pt>
                <c:pt idx="9">
                  <c:v>2387</c:v>
                </c:pt>
                <c:pt idx="10">
                  <c:v>2411</c:v>
                </c:pt>
                <c:pt idx="11">
                  <c:v>2439</c:v>
                </c:pt>
                <c:pt idx="12">
                  <c:v>2470</c:v>
                </c:pt>
                <c:pt idx="13">
                  <c:v>2525</c:v>
                </c:pt>
              </c:numCache>
            </c:numRef>
          </c:val>
        </c:ser>
        <c:axId val="119274112"/>
        <c:axId val="119280384"/>
      </c:barChart>
      <c:catAx>
        <c:axId val="11927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3901738410019706"/>
              <c:y val="0.928677676352402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80384"/>
        <c:crosses val="autoZero"/>
        <c:auto val="1"/>
        <c:lblAlgn val="ctr"/>
        <c:lblOffset val="100"/>
        <c:tickLblSkip val="2"/>
        <c:tickMarkSkip val="1"/>
      </c:catAx>
      <c:valAx>
        <c:axId val="119280384"/>
        <c:scaling>
          <c:orientation val="minMax"/>
          <c:max val="2500"/>
          <c:min val="10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Engine capcity (cc)</a:t>
                </a:r>
              </a:p>
            </c:rich>
          </c:tx>
          <c:layout>
            <c:manualLayout>
              <c:xMode val="edge"/>
              <c:yMode val="edge"/>
              <c:x val="1.4508796480015595E-3"/>
              <c:y val="0.29394095649548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74112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823965969771021"/>
          <c:y val="0.15503542145727364"/>
          <c:w val="0.22972799487597209"/>
          <c:h val="0.1188535061435904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7.4 : Light fleet scrappage rates during 2014</a:t>
            </a:r>
          </a:p>
        </c:rich>
      </c:tx>
      <c:layout>
        <c:manualLayout>
          <c:xMode val="edge"/>
          <c:yMode val="edge"/>
          <c:x val="0.18093718285214355"/>
          <c:y val="3.2338308457711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84304461942257"/>
          <c:y val="0.10199029751218892"/>
          <c:w val="0.8561125109361325"/>
          <c:h val="0.73383262844135877"/>
        </c:manualLayout>
      </c:layout>
      <c:lineChart>
        <c:grouping val="standard"/>
        <c:ser>
          <c:idx val="0"/>
          <c:order val="0"/>
          <c:tx>
            <c:strRef>
              <c:f>'7.4'!$B$2</c:f>
              <c:strCache>
                <c:ptCount val="1"/>
                <c:pt idx="0">
                  <c:v>NZ new LPV scrappage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'7.4'!$A$3:$A$48</c:f>
              <c:numCache>
                <c:formatCode>General</c:formatCode>
                <c:ptCount val="4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</c:numCache>
            </c:numRef>
          </c:cat>
          <c:val>
            <c:numRef>
              <c:f>'7.4'!$B$3:$B$48</c:f>
              <c:numCache>
                <c:formatCode>0.0%</c:formatCode>
                <c:ptCount val="46"/>
                <c:pt idx="0">
                  <c:v>1.8852819E-3</c:v>
                </c:pt>
                <c:pt idx="1">
                  <c:v>1.5969338999999999E-3</c:v>
                </c:pt>
                <c:pt idx="2">
                  <c:v>2.4886878000000001E-3</c:v>
                </c:pt>
                <c:pt idx="3">
                  <c:v>2.9914529999999998E-3</c:v>
                </c:pt>
                <c:pt idx="4">
                  <c:v>2.9906542000000002E-3</c:v>
                </c:pt>
                <c:pt idx="5">
                  <c:v>2.7139497E-3</c:v>
                </c:pt>
                <c:pt idx="6">
                  <c:v>1.0808985E-2</c:v>
                </c:pt>
                <c:pt idx="7">
                  <c:v>1.3223140499999999E-2</c:v>
                </c:pt>
                <c:pt idx="8">
                  <c:v>2.2281343499999998E-2</c:v>
                </c:pt>
                <c:pt idx="9">
                  <c:v>1.7508417500000002E-2</c:v>
                </c:pt>
                <c:pt idx="10">
                  <c:v>2.11287184E-2</c:v>
                </c:pt>
                <c:pt idx="11">
                  <c:v>1.8053855600000002E-2</c:v>
                </c:pt>
                <c:pt idx="12">
                  <c:v>2.66055046E-2</c:v>
                </c:pt>
                <c:pt idx="13">
                  <c:v>3.8358905899999997E-2</c:v>
                </c:pt>
                <c:pt idx="14">
                  <c:v>5.8092679699999997E-2</c:v>
                </c:pt>
                <c:pt idx="15">
                  <c:v>6.9996482600000007E-2</c:v>
                </c:pt>
                <c:pt idx="16">
                  <c:v>9.9658164600000002E-2</c:v>
                </c:pt>
                <c:pt idx="17">
                  <c:v>0.1074737492</c:v>
                </c:pt>
                <c:pt idx="18">
                  <c:v>0.1122096673</c:v>
                </c:pt>
                <c:pt idx="19">
                  <c:v>0.11231707320000001</c:v>
                </c:pt>
                <c:pt idx="20">
                  <c:v>0.13591433280000001</c:v>
                </c:pt>
                <c:pt idx="21">
                  <c:v>0.1498253246</c:v>
                </c:pt>
                <c:pt idx="22">
                  <c:v>0.13238713429999999</c:v>
                </c:pt>
                <c:pt idx="23">
                  <c:v>0.13176755979999999</c:v>
                </c:pt>
                <c:pt idx="24">
                  <c:v>0.1246467066</c:v>
                </c:pt>
                <c:pt idx="25">
                  <c:v>0.1178389561</c:v>
                </c:pt>
                <c:pt idx="26">
                  <c:v>0.1083546781</c:v>
                </c:pt>
                <c:pt idx="27">
                  <c:v>0.100551829</c:v>
                </c:pt>
                <c:pt idx="28">
                  <c:v>9.0867830799999993E-2</c:v>
                </c:pt>
                <c:pt idx="29">
                  <c:v>8.5913767799999999E-2</c:v>
                </c:pt>
                <c:pt idx="30">
                  <c:v>7.2963162799999995E-2</c:v>
                </c:pt>
                <c:pt idx="31">
                  <c:v>5.83294148E-2</c:v>
                </c:pt>
                <c:pt idx="32">
                  <c:v>4.5567847100000003E-2</c:v>
                </c:pt>
                <c:pt idx="33">
                  <c:v>3.64396887E-2</c:v>
                </c:pt>
                <c:pt idx="34">
                  <c:v>2.8620247800000002E-2</c:v>
                </c:pt>
                <c:pt idx="35">
                  <c:v>1.9916474399999998E-2</c:v>
                </c:pt>
                <c:pt idx="36">
                  <c:v>1.5015869899999999E-2</c:v>
                </c:pt>
                <c:pt idx="37">
                  <c:v>1.15767344E-2</c:v>
                </c:pt>
                <c:pt idx="38">
                  <c:v>8.5804567000000009E-3</c:v>
                </c:pt>
                <c:pt idx="39">
                  <c:v>7.0998954000000003E-3</c:v>
                </c:pt>
                <c:pt idx="40">
                  <c:v>5.7760931E-3</c:v>
                </c:pt>
                <c:pt idx="41">
                  <c:v>4.6450023999999998E-3</c:v>
                </c:pt>
                <c:pt idx="42">
                  <c:v>4.9305974000000002E-3</c:v>
                </c:pt>
                <c:pt idx="43">
                  <c:v>4.7984645000000003E-3</c:v>
                </c:pt>
                <c:pt idx="44">
                  <c:v>7.6527280999999997E-3</c:v>
                </c:pt>
                <c:pt idx="45">
                  <c:v>9.2733077000000004E-3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'7.4'!$C$2</c:f>
              <c:strCache>
                <c:ptCount val="1"/>
                <c:pt idx="0">
                  <c:v>NZ Used LPV scrappage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'7.4'!$C$3:$C$48</c:f>
              <c:numCache>
                <c:formatCode>0.0%</c:formatCode>
                <c:ptCount val="46"/>
                <c:pt idx="0">
                  <c:v>1.25698324E-2</c:v>
                </c:pt>
                <c:pt idx="1">
                  <c:v>0</c:v>
                </c:pt>
                <c:pt idx="2">
                  <c:v>1.5432098999999999E-3</c:v>
                </c:pt>
                <c:pt idx="3">
                  <c:v>5.0251256000000003E-3</c:v>
                </c:pt>
                <c:pt idx="4">
                  <c:v>6.4935065000000002E-3</c:v>
                </c:pt>
                <c:pt idx="5">
                  <c:v>1.9646364999999998E-3</c:v>
                </c:pt>
                <c:pt idx="6">
                  <c:v>2.5641025599999999E-2</c:v>
                </c:pt>
                <c:pt idx="7">
                  <c:v>3.9285714300000003E-2</c:v>
                </c:pt>
                <c:pt idx="8">
                  <c:v>1.30718954E-2</c:v>
                </c:pt>
                <c:pt idx="9">
                  <c:v>2.0671834600000001E-2</c:v>
                </c:pt>
                <c:pt idx="10">
                  <c:v>2.19638243E-2</c:v>
                </c:pt>
                <c:pt idx="11">
                  <c:v>2.2167487699999999E-2</c:v>
                </c:pt>
                <c:pt idx="12">
                  <c:v>3.1503150299999998E-2</c:v>
                </c:pt>
                <c:pt idx="13">
                  <c:v>3.0217186E-2</c:v>
                </c:pt>
                <c:pt idx="14">
                  <c:v>3.5100821499999997E-2</c:v>
                </c:pt>
                <c:pt idx="15">
                  <c:v>5.5296856800000002E-2</c:v>
                </c:pt>
                <c:pt idx="16">
                  <c:v>7.6562500000000006E-2</c:v>
                </c:pt>
                <c:pt idx="17">
                  <c:v>9.8720292500000001E-2</c:v>
                </c:pt>
                <c:pt idx="18">
                  <c:v>9.8573281499999998E-2</c:v>
                </c:pt>
                <c:pt idx="19">
                  <c:v>0.12541806019999999</c:v>
                </c:pt>
                <c:pt idx="20">
                  <c:v>0.13745528870000001</c:v>
                </c:pt>
                <c:pt idx="21">
                  <c:v>0.1368227219</c:v>
                </c:pt>
                <c:pt idx="22">
                  <c:v>0.1328460719</c:v>
                </c:pt>
                <c:pt idx="23">
                  <c:v>0.1440595747</c:v>
                </c:pt>
                <c:pt idx="24">
                  <c:v>0.1476940705</c:v>
                </c:pt>
                <c:pt idx="25">
                  <c:v>0.1373705271</c:v>
                </c:pt>
                <c:pt idx="26">
                  <c:v>0.12301597710000001</c:v>
                </c:pt>
                <c:pt idx="27">
                  <c:v>0.10385739099999999</c:v>
                </c:pt>
                <c:pt idx="28">
                  <c:v>8.1212670400000006E-2</c:v>
                </c:pt>
                <c:pt idx="29">
                  <c:v>7.2629392500000001E-2</c:v>
                </c:pt>
                <c:pt idx="30">
                  <c:v>6.0426741999999999E-2</c:v>
                </c:pt>
                <c:pt idx="31">
                  <c:v>5.1545089299999999E-2</c:v>
                </c:pt>
                <c:pt idx="32">
                  <c:v>3.4993698699999999E-2</c:v>
                </c:pt>
                <c:pt idx="33">
                  <c:v>2.83285775E-2</c:v>
                </c:pt>
                <c:pt idx="34">
                  <c:v>2.2927361199999999E-2</c:v>
                </c:pt>
                <c:pt idx="35">
                  <c:v>1.94359019E-2</c:v>
                </c:pt>
                <c:pt idx="36">
                  <c:v>1.8508972799999999E-2</c:v>
                </c:pt>
                <c:pt idx="37">
                  <c:v>2.0972567500000001E-2</c:v>
                </c:pt>
                <c:pt idx="38">
                  <c:v>1.81707773E-2</c:v>
                </c:pt>
                <c:pt idx="39">
                  <c:v>1.90583865E-2</c:v>
                </c:pt>
                <c:pt idx="40">
                  <c:v>1.59183673E-2</c:v>
                </c:pt>
                <c:pt idx="41">
                  <c:v>1.8811881200000002E-2</c:v>
                </c:pt>
                <c:pt idx="42">
                  <c:v>1.2574850300000001E-2</c:v>
                </c:pt>
                <c:pt idx="43">
                  <c:v>2.2281167099999999E-2</c:v>
                </c:pt>
                <c:pt idx="44">
                  <c:v>1.1661807600000001E-2</c:v>
                </c:pt>
                <c:pt idx="45">
                  <c:v>5.9602649000000001E-2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'7.4'!$D$2</c:f>
              <c:strCache>
                <c:ptCount val="1"/>
                <c:pt idx="0">
                  <c:v>NZ new LCV scrappage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'7.4'!$D$3:$D$48</c:f>
              <c:numCache>
                <c:formatCode>0.0%</c:formatCode>
                <c:ptCount val="46"/>
                <c:pt idx="0">
                  <c:v>3.2390043999999999E-3</c:v>
                </c:pt>
                <c:pt idx="1">
                  <c:v>8.9020772000000005E-3</c:v>
                </c:pt>
                <c:pt idx="2">
                  <c:v>8.5178875999999994E-3</c:v>
                </c:pt>
                <c:pt idx="3">
                  <c:v>3.6363635999999999E-3</c:v>
                </c:pt>
                <c:pt idx="4">
                  <c:v>8.2758620999999997E-3</c:v>
                </c:pt>
                <c:pt idx="5">
                  <c:v>4.1899440999999997E-3</c:v>
                </c:pt>
                <c:pt idx="6">
                  <c:v>1.2295082000000001E-2</c:v>
                </c:pt>
                <c:pt idx="7">
                  <c:v>1.8944519600000001E-2</c:v>
                </c:pt>
                <c:pt idx="8">
                  <c:v>3.0303030299999999E-2</c:v>
                </c:pt>
                <c:pt idx="9">
                  <c:v>2.55653884E-2</c:v>
                </c:pt>
                <c:pt idx="10">
                  <c:v>3.1223628699999999E-2</c:v>
                </c:pt>
                <c:pt idx="11">
                  <c:v>1.60349854E-2</c:v>
                </c:pt>
                <c:pt idx="12">
                  <c:v>4.0187541899999998E-2</c:v>
                </c:pt>
                <c:pt idx="13">
                  <c:v>4.8550724599999998E-2</c:v>
                </c:pt>
                <c:pt idx="14">
                  <c:v>5.5288461499999997E-2</c:v>
                </c:pt>
                <c:pt idx="15">
                  <c:v>5.7910447800000001E-2</c:v>
                </c:pt>
                <c:pt idx="16">
                  <c:v>6.0894780400000001E-2</c:v>
                </c:pt>
                <c:pt idx="17">
                  <c:v>7.0427868199999993E-2</c:v>
                </c:pt>
                <c:pt idx="18">
                  <c:v>7.4517019300000001E-2</c:v>
                </c:pt>
                <c:pt idx="19">
                  <c:v>9.3577201200000001E-2</c:v>
                </c:pt>
                <c:pt idx="20">
                  <c:v>8.6645962699999995E-2</c:v>
                </c:pt>
                <c:pt idx="21">
                  <c:v>8.0977382900000006E-2</c:v>
                </c:pt>
                <c:pt idx="22">
                  <c:v>7.5247524800000007E-2</c:v>
                </c:pt>
                <c:pt idx="23">
                  <c:v>8.0080080100000006E-2</c:v>
                </c:pt>
                <c:pt idx="24">
                  <c:v>7.03692016E-2</c:v>
                </c:pt>
                <c:pt idx="25">
                  <c:v>6.91980648E-2</c:v>
                </c:pt>
                <c:pt idx="26">
                  <c:v>6.3352710899999998E-2</c:v>
                </c:pt>
                <c:pt idx="27">
                  <c:v>6.6101951300000003E-2</c:v>
                </c:pt>
                <c:pt idx="28">
                  <c:v>5.2190121200000002E-2</c:v>
                </c:pt>
                <c:pt idx="29">
                  <c:v>5.2138699099999998E-2</c:v>
                </c:pt>
                <c:pt idx="30">
                  <c:v>4.9348348700000003E-2</c:v>
                </c:pt>
                <c:pt idx="31">
                  <c:v>3.3353245699999999E-2</c:v>
                </c:pt>
                <c:pt idx="32">
                  <c:v>2.9339438700000001E-2</c:v>
                </c:pt>
                <c:pt idx="33">
                  <c:v>2.6297029699999998E-2</c:v>
                </c:pt>
                <c:pt idx="34">
                  <c:v>2.3629686099999998E-2</c:v>
                </c:pt>
                <c:pt idx="35">
                  <c:v>1.9613852300000002E-2</c:v>
                </c:pt>
                <c:pt idx="36">
                  <c:v>1.6950056000000002E-2</c:v>
                </c:pt>
                <c:pt idx="37">
                  <c:v>1.4639929899999999E-2</c:v>
                </c:pt>
                <c:pt idx="38">
                  <c:v>1.14942529E-2</c:v>
                </c:pt>
                <c:pt idx="39">
                  <c:v>9.7705619000000004E-3</c:v>
                </c:pt>
                <c:pt idx="40">
                  <c:v>8.1339211000000002E-3</c:v>
                </c:pt>
                <c:pt idx="41">
                  <c:v>6.4852894999999997E-3</c:v>
                </c:pt>
                <c:pt idx="42">
                  <c:v>7.2514470999999999E-3</c:v>
                </c:pt>
                <c:pt idx="43">
                  <c:v>4.8038430999999999E-3</c:v>
                </c:pt>
                <c:pt idx="44">
                  <c:v>4.2889169999999997E-3</c:v>
                </c:pt>
                <c:pt idx="45">
                  <c:v>4.2586869999999997E-3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'7.4'!$E$2</c:f>
              <c:strCache>
                <c:ptCount val="1"/>
                <c:pt idx="0">
                  <c:v>NZ Used LCV scrappage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'7.4'!$E$3:$E$48</c:f>
              <c:numCache>
                <c:formatCode>0.0%</c:formatCode>
                <c:ptCount val="46"/>
                <c:pt idx="0">
                  <c:v>4.3227665999999998E-3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9.9009900999999997E-3</c:v>
                </c:pt>
                <c:pt idx="10">
                  <c:v>0</c:v>
                </c:pt>
                <c:pt idx="11">
                  <c:v>1.47058824E-2</c:v>
                </c:pt>
                <c:pt idx="12">
                  <c:v>4.1958042000000001E-2</c:v>
                </c:pt>
                <c:pt idx="13">
                  <c:v>4.0404040400000001E-2</c:v>
                </c:pt>
                <c:pt idx="14">
                  <c:v>2.9220779200000001E-2</c:v>
                </c:pt>
                <c:pt idx="15">
                  <c:v>7.5471698099999998E-2</c:v>
                </c:pt>
                <c:pt idx="16">
                  <c:v>7.9658606000000007E-2</c:v>
                </c:pt>
                <c:pt idx="17">
                  <c:v>9.0760425199999994E-2</c:v>
                </c:pt>
                <c:pt idx="18">
                  <c:v>9.8343132E-2</c:v>
                </c:pt>
                <c:pt idx="19">
                  <c:v>0.1100458524</c:v>
                </c:pt>
                <c:pt idx="20">
                  <c:v>0.1040765905</c:v>
                </c:pt>
                <c:pt idx="21">
                  <c:v>9.1888011500000005E-2</c:v>
                </c:pt>
                <c:pt idx="22">
                  <c:v>9.0257275400000003E-2</c:v>
                </c:pt>
                <c:pt idx="23">
                  <c:v>8.6457873800000001E-2</c:v>
                </c:pt>
                <c:pt idx="24">
                  <c:v>7.7250335899999995E-2</c:v>
                </c:pt>
                <c:pt idx="25">
                  <c:v>6.7305389199999996E-2</c:v>
                </c:pt>
                <c:pt idx="26">
                  <c:v>7.0977253599999998E-2</c:v>
                </c:pt>
                <c:pt idx="27">
                  <c:v>5.9894921199999999E-2</c:v>
                </c:pt>
                <c:pt idx="28">
                  <c:v>5.5873443299999999E-2</c:v>
                </c:pt>
                <c:pt idx="29">
                  <c:v>4.8445767200000003E-2</c:v>
                </c:pt>
                <c:pt idx="30">
                  <c:v>4.3831902399999997E-2</c:v>
                </c:pt>
                <c:pt idx="31">
                  <c:v>3.7453183500000001E-2</c:v>
                </c:pt>
                <c:pt idx="32">
                  <c:v>3.0838323399999999E-2</c:v>
                </c:pt>
                <c:pt idx="33">
                  <c:v>3.3973412100000003E-2</c:v>
                </c:pt>
                <c:pt idx="34">
                  <c:v>2.4623803E-2</c:v>
                </c:pt>
                <c:pt idx="35">
                  <c:v>2.36370568E-2</c:v>
                </c:pt>
                <c:pt idx="36">
                  <c:v>1.68217609E-2</c:v>
                </c:pt>
                <c:pt idx="37">
                  <c:v>1.59083678E-2</c:v>
                </c:pt>
                <c:pt idx="38">
                  <c:v>1.7167381999999998E-2</c:v>
                </c:pt>
                <c:pt idx="39">
                  <c:v>3.2335907300000001E-2</c:v>
                </c:pt>
                <c:pt idx="40">
                  <c:v>3.4828244299999998E-2</c:v>
                </c:pt>
                <c:pt idx="41">
                  <c:v>3.4042553199999999E-2</c:v>
                </c:pt>
                <c:pt idx="42">
                  <c:v>1.8912529599999998E-2</c:v>
                </c:pt>
                <c:pt idx="43">
                  <c:v>2.0618556699999999E-2</c:v>
                </c:pt>
                <c:pt idx="44">
                  <c:v>9.6618356999999995E-3</c:v>
                </c:pt>
                <c:pt idx="45">
                  <c:v>0.18867924529999999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'7.4'!$F$2</c:f>
              <c:strCache>
                <c:ptCount val="1"/>
                <c:pt idx="0">
                  <c:v>Mcycle scrappage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'7.4'!$F$3:$F$48</c:f>
              <c:numCache>
                <c:formatCode>0.0%</c:formatCode>
                <c:ptCount val="46"/>
                <c:pt idx="0">
                  <c:v>2.6488001999999998E-3</c:v>
                </c:pt>
                <c:pt idx="1">
                  <c:v>0</c:v>
                </c:pt>
                <c:pt idx="2">
                  <c:v>3.8986354999999999E-3</c:v>
                </c:pt>
                <c:pt idx="3">
                  <c:v>0</c:v>
                </c:pt>
                <c:pt idx="4">
                  <c:v>1.1723329E-3</c:v>
                </c:pt>
                <c:pt idx="5">
                  <c:v>2.5906736000000001E-3</c:v>
                </c:pt>
                <c:pt idx="6">
                  <c:v>1.36842105E-2</c:v>
                </c:pt>
                <c:pt idx="7">
                  <c:v>1.26582278E-2</c:v>
                </c:pt>
                <c:pt idx="8">
                  <c:v>6.5963061000000002E-3</c:v>
                </c:pt>
                <c:pt idx="9">
                  <c:v>1.3392857100000001E-2</c:v>
                </c:pt>
                <c:pt idx="10">
                  <c:v>1.25470514E-2</c:v>
                </c:pt>
                <c:pt idx="11">
                  <c:v>1.1949215799999999E-2</c:v>
                </c:pt>
                <c:pt idx="12">
                  <c:v>2.3705552099999999E-2</c:v>
                </c:pt>
                <c:pt idx="13">
                  <c:v>2.2988505699999998E-2</c:v>
                </c:pt>
                <c:pt idx="14">
                  <c:v>2.30961298E-2</c:v>
                </c:pt>
                <c:pt idx="15">
                  <c:v>2.9370629400000001E-2</c:v>
                </c:pt>
                <c:pt idx="16">
                  <c:v>3.06054558E-2</c:v>
                </c:pt>
                <c:pt idx="17">
                  <c:v>3.1479538299999998E-2</c:v>
                </c:pt>
                <c:pt idx="18">
                  <c:v>3.6847865700000003E-2</c:v>
                </c:pt>
                <c:pt idx="19">
                  <c:v>3.52733686E-2</c:v>
                </c:pt>
                <c:pt idx="20">
                  <c:v>3.5676810099999998E-2</c:v>
                </c:pt>
                <c:pt idx="21">
                  <c:v>4.7344586199999997E-2</c:v>
                </c:pt>
                <c:pt idx="22">
                  <c:v>6.0564662999999998E-2</c:v>
                </c:pt>
                <c:pt idx="23">
                  <c:v>5.0525262600000002E-2</c:v>
                </c:pt>
                <c:pt idx="24">
                  <c:v>5.4158607400000003E-2</c:v>
                </c:pt>
                <c:pt idx="25">
                  <c:v>5.62043796E-2</c:v>
                </c:pt>
                <c:pt idx="26">
                  <c:v>5.8153477199999998E-2</c:v>
                </c:pt>
                <c:pt idx="27">
                  <c:v>6.6371681399999993E-2</c:v>
                </c:pt>
                <c:pt idx="28">
                  <c:v>5.0527240799999998E-2</c:v>
                </c:pt>
                <c:pt idx="29">
                  <c:v>5.1730418899999998E-2</c:v>
                </c:pt>
                <c:pt idx="30">
                  <c:v>4.4352265500000002E-2</c:v>
                </c:pt>
                <c:pt idx="31">
                  <c:v>4.9784268200000002E-2</c:v>
                </c:pt>
                <c:pt idx="32">
                  <c:v>4.9872935200000003E-2</c:v>
                </c:pt>
                <c:pt idx="33">
                  <c:v>4.8773531100000003E-2</c:v>
                </c:pt>
                <c:pt idx="34">
                  <c:v>5.02306509E-2</c:v>
                </c:pt>
                <c:pt idx="35">
                  <c:v>4.9705689999999997E-2</c:v>
                </c:pt>
                <c:pt idx="36">
                  <c:v>6.19064369E-2</c:v>
                </c:pt>
                <c:pt idx="37">
                  <c:v>5.9873949599999997E-2</c:v>
                </c:pt>
                <c:pt idx="38">
                  <c:v>6.5694389699999994E-2</c:v>
                </c:pt>
                <c:pt idx="39">
                  <c:v>5.4245926999999999E-2</c:v>
                </c:pt>
                <c:pt idx="40">
                  <c:v>6.5071054599999997E-2</c:v>
                </c:pt>
                <c:pt idx="41">
                  <c:v>6.9696549799999993E-2</c:v>
                </c:pt>
                <c:pt idx="42">
                  <c:v>6.5591207200000001E-2</c:v>
                </c:pt>
                <c:pt idx="43">
                  <c:v>6.5943380199999999E-2</c:v>
                </c:pt>
                <c:pt idx="44">
                  <c:v>6.0869565200000003E-2</c:v>
                </c:pt>
                <c:pt idx="45">
                  <c:v>6.9111630600000001E-2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'7.4'!$G$2</c:f>
              <c:strCache>
                <c:ptCount val="1"/>
                <c:pt idx="0">
                  <c:v>Truck scrappage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'7.4'!$G$3:$G$48</c:f>
              <c:numCache>
                <c:formatCode>0.0%</c:formatCode>
                <c:ptCount val="46"/>
                <c:pt idx="0">
                  <c:v>9.4218415E-3</c:v>
                </c:pt>
                <c:pt idx="1">
                  <c:v>4.3103448000000001E-3</c:v>
                </c:pt>
                <c:pt idx="2">
                  <c:v>1.0169491500000001E-2</c:v>
                </c:pt>
                <c:pt idx="3">
                  <c:v>3.5460993000000001E-3</c:v>
                </c:pt>
                <c:pt idx="4">
                  <c:v>1.7301038099999999E-2</c:v>
                </c:pt>
                <c:pt idx="5">
                  <c:v>2.9239766000000002E-3</c:v>
                </c:pt>
                <c:pt idx="6">
                  <c:v>2.5862069000000001E-2</c:v>
                </c:pt>
                <c:pt idx="7">
                  <c:v>3.3482142899999998E-2</c:v>
                </c:pt>
                <c:pt idx="8">
                  <c:v>3.8910505800000002E-2</c:v>
                </c:pt>
                <c:pt idx="9">
                  <c:v>1.7921146999999998E-2</c:v>
                </c:pt>
                <c:pt idx="10">
                  <c:v>5.0387596899999998E-2</c:v>
                </c:pt>
                <c:pt idx="11">
                  <c:v>3.3280507100000002E-2</c:v>
                </c:pt>
                <c:pt idx="12">
                  <c:v>3.8873994600000003E-2</c:v>
                </c:pt>
                <c:pt idx="13">
                  <c:v>3.9325842700000002E-2</c:v>
                </c:pt>
                <c:pt idx="14">
                  <c:v>5.4464285699999997E-2</c:v>
                </c:pt>
                <c:pt idx="15">
                  <c:v>5.1089918300000002E-2</c:v>
                </c:pt>
                <c:pt idx="16">
                  <c:v>3.9307440300000003E-2</c:v>
                </c:pt>
                <c:pt idx="17">
                  <c:v>4.0404040400000001E-2</c:v>
                </c:pt>
                <c:pt idx="18">
                  <c:v>4.2643923200000003E-2</c:v>
                </c:pt>
                <c:pt idx="19">
                  <c:v>5.2116234999999997E-2</c:v>
                </c:pt>
                <c:pt idx="20">
                  <c:v>4.8281990499999997E-2</c:v>
                </c:pt>
                <c:pt idx="21">
                  <c:v>4.1547649999999998E-2</c:v>
                </c:pt>
                <c:pt idx="22">
                  <c:v>3.5127832099999999E-2</c:v>
                </c:pt>
                <c:pt idx="23">
                  <c:v>3.8961039000000003E-2</c:v>
                </c:pt>
                <c:pt idx="24">
                  <c:v>3.5598705500000001E-2</c:v>
                </c:pt>
                <c:pt idx="25">
                  <c:v>3.0296472599999999E-2</c:v>
                </c:pt>
                <c:pt idx="26">
                  <c:v>2.6797175900000001E-2</c:v>
                </c:pt>
                <c:pt idx="27">
                  <c:v>2.5407779200000001E-2</c:v>
                </c:pt>
                <c:pt idx="28">
                  <c:v>2.08995911E-2</c:v>
                </c:pt>
                <c:pt idx="29">
                  <c:v>2.23755047E-2</c:v>
                </c:pt>
                <c:pt idx="30">
                  <c:v>2.1327014200000001E-2</c:v>
                </c:pt>
                <c:pt idx="31">
                  <c:v>1.53698367E-2</c:v>
                </c:pt>
                <c:pt idx="32">
                  <c:v>1.9613670100000001E-2</c:v>
                </c:pt>
                <c:pt idx="33">
                  <c:v>2.9431895999999999E-2</c:v>
                </c:pt>
                <c:pt idx="34">
                  <c:v>1.7958951000000001E-2</c:v>
                </c:pt>
                <c:pt idx="35">
                  <c:v>1.41439206E-2</c:v>
                </c:pt>
                <c:pt idx="36">
                  <c:v>8.2180797999999999E-3</c:v>
                </c:pt>
                <c:pt idx="37">
                  <c:v>1.0485933500000001E-2</c:v>
                </c:pt>
                <c:pt idx="38">
                  <c:v>1.09319486E-2</c:v>
                </c:pt>
                <c:pt idx="39">
                  <c:v>8.0559677999999992E-3</c:v>
                </c:pt>
                <c:pt idx="40">
                  <c:v>8.6111724000000004E-3</c:v>
                </c:pt>
                <c:pt idx="41">
                  <c:v>5.6694286999999996E-3</c:v>
                </c:pt>
                <c:pt idx="42">
                  <c:v>3.1731641000000001E-3</c:v>
                </c:pt>
                <c:pt idx="43">
                  <c:v>6.5288357E-3</c:v>
                </c:pt>
                <c:pt idx="44">
                  <c:v>9.1993186000000008E-3</c:v>
                </c:pt>
                <c:pt idx="45">
                  <c:v>4.2083114000000003E-3</c:v>
                </c:pt>
              </c:numCache>
            </c:numRef>
          </c:val>
        </c:ser>
        <c:ser>
          <c:idx val="6"/>
          <c:order val="6"/>
          <c:tx>
            <c:strRef>
              <c:f>'7.4'!$H$2</c:f>
              <c:strCache>
                <c:ptCount val="1"/>
                <c:pt idx="0">
                  <c:v>Bus scrappage</c:v>
                </c:pt>
              </c:strCache>
            </c:strRef>
          </c:tx>
          <c:spPr>
            <a:ln w="25400">
              <a:solidFill>
                <a:srgbClr val="005E5C"/>
              </a:solidFill>
              <a:prstDash val="solid"/>
            </a:ln>
          </c:spPr>
          <c:marker>
            <c:symbol val="none"/>
          </c:marker>
          <c:cat>
            <c:numRef>
              <c:f>'7.4'!$A$3:$A$42</c:f>
              <c:numCache>
                <c:formatCode>General</c:formatCode>
                <c:ptCount val="4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</c:numCache>
            </c:numRef>
          </c:cat>
          <c:val>
            <c:numRef>
              <c:f>'7.4'!$H$3:$H$48</c:f>
              <c:numCache>
                <c:formatCode>0.0%</c:formatCode>
                <c:ptCount val="46"/>
                <c:pt idx="0">
                  <c:v>7.4097530100000003E-2</c:v>
                </c:pt>
                <c:pt idx="1">
                  <c:v>7.0588235299999996E-2</c:v>
                </c:pt>
                <c:pt idx="2">
                  <c:v>0.15277777779999999</c:v>
                </c:pt>
                <c:pt idx="3">
                  <c:v>3.2967033E-2</c:v>
                </c:pt>
                <c:pt idx="4">
                  <c:v>8.6956521699999997E-2</c:v>
                </c:pt>
                <c:pt idx="5">
                  <c:v>5.1282051299999999E-2</c:v>
                </c:pt>
                <c:pt idx="6">
                  <c:v>4.9079754599999997E-2</c:v>
                </c:pt>
                <c:pt idx="7">
                  <c:v>0.1059907834</c:v>
                </c:pt>
                <c:pt idx="8">
                  <c:v>4.24528302E-2</c:v>
                </c:pt>
                <c:pt idx="9">
                  <c:v>4.4999999999999998E-2</c:v>
                </c:pt>
                <c:pt idx="10">
                  <c:v>6.8441064600000004E-2</c:v>
                </c:pt>
                <c:pt idx="11">
                  <c:v>3.5019455300000002E-2</c:v>
                </c:pt>
                <c:pt idx="12">
                  <c:v>0.10218978099999999</c:v>
                </c:pt>
                <c:pt idx="13">
                  <c:v>5.9259259299999999E-2</c:v>
                </c:pt>
                <c:pt idx="14">
                  <c:v>6.2706270600000003E-2</c:v>
                </c:pt>
                <c:pt idx="15">
                  <c:v>7.7809798299999997E-2</c:v>
                </c:pt>
                <c:pt idx="16">
                  <c:v>4.7817047799999998E-2</c:v>
                </c:pt>
                <c:pt idx="17">
                  <c:v>6.4516129000000005E-2</c:v>
                </c:pt>
                <c:pt idx="18">
                  <c:v>5.80524345E-2</c:v>
                </c:pt>
                <c:pt idx="19">
                  <c:v>5.1878354199999997E-2</c:v>
                </c:pt>
                <c:pt idx="20">
                  <c:v>6.4236111100000007E-2</c:v>
                </c:pt>
                <c:pt idx="21">
                  <c:v>5.2407931999999997E-2</c:v>
                </c:pt>
                <c:pt idx="22">
                  <c:v>6.1559507499999999E-2</c:v>
                </c:pt>
                <c:pt idx="23">
                  <c:v>3.6020583199999998E-2</c:v>
                </c:pt>
                <c:pt idx="24">
                  <c:v>5.2202283799999999E-2</c:v>
                </c:pt>
                <c:pt idx="25">
                  <c:v>5.7722308899999998E-2</c:v>
                </c:pt>
                <c:pt idx="26">
                  <c:v>4.2431192700000002E-2</c:v>
                </c:pt>
                <c:pt idx="27">
                  <c:v>6.2211981600000001E-2</c:v>
                </c:pt>
                <c:pt idx="28">
                  <c:v>4.9872122800000002E-2</c:v>
                </c:pt>
                <c:pt idx="29">
                  <c:v>6.02409639E-2</c:v>
                </c:pt>
                <c:pt idx="30">
                  <c:v>5.67612688E-2</c:v>
                </c:pt>
                <c:pt idx="31">
                  <c:v>6.2378167599999999E-2</c:v>
                </c:pt>
                <c:pt idx="32">
                  <c:v>9.6505823599999999E-2</c:v>
                </c:pt>
                <c:pt idx="33">
                  <c:v>6.2801932399999996E-2</c:v>
                </c:pt>
                <c:pt idx="34">
                  <c:v>7.1991001099999993E-2</c:v>
                </c:pt>
                <c:pt idx="35">
                  <c:v>8.8504577799999998E-2</c:v>
                </c:pt>
                <c:pt idx="36">
                  <c:v>9.1358024699999998E-2</c:v>
                </c:pt>
                <c:pt idx="37">
                  <c:v>0.1124307205</c:v>
                </c:pt>
                <c:pt idx="38">
                  <c:v>0.12240437160000001</c:v>
                </c:pt>
                <c:pt idx="39">
                  <c:v>0.1190689346</c:v>
                </c:pt>
                <c:pt idx="40">
                  <c:v>9.4028826400000001E-2</c:v>
                </c:pt>
                <c:pt idx="41">
                  <c:v>5.3076923099999999E-2</c:v>
                </c:pt>
                <c:pt idx="42">
                  <c:v>8.1081081099999994E-2</c:v>
                </c:pt>
                <c:pt idx="43">
                  <c:v>9.0328467199999998E-2</c:v>
                </c:pt>
                <c:pt idx="44">
                  <c:v>0.103968254</c:v>
                </c:pt>
                <c:pt idx="45">
                  <c:v>6.6926575700000004E-2</c:v>
                </c:pt>
              </c:numCache>
            </c:numRef>
          </c:val>
        </c:ser>
        <c:marker val="1"/>
        <c:axId val="119542912"/>
        <c:axId val="119544832"/>
      </c:lineChart>
      <c:catAx>
        <c:axId val="11954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Year of Manufacture</a:t>
                </a:r>
              </a:p>
            </c:rich>
          </c:tx>
          <c:layout>
            <c:manualLayout>
              <c:xMode val="edge"/>
              <c:yMode val="edge"/>
              <c:x val="0.4442652668416448"/>
              <c:y val="0.912937412674162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44832"/>
        <c:crosses val="autoZero"/>
        <c:auto val="1"/>
        <c:lblAlgn val="ctr"/>
        <c:lblOffset val="100"/>
        <c:tickLblSkip val="4"/>
        <c:tickMarkSkip val="2"/>
      </c:catAx>
      <c:valAx>
        <c:axId val="119544832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Percentage scrapped</a:t>
                </a:r>
              </a:p>
            </c:rich>
          </c:tx>
          <c:layout>
            <c:manualLayout>
              <c:xMode val="edge"/>
              <c:yMode val="edge"/>
              <c:x val="8.2750656167979025E-3"/>
              <c:y val="0.2985082461707212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42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333333333333343"/>
          <c:y val="0.11691542288557213"/>
          <c:w val="0.34000000000000008"/>
          <c:h val="0.2587064676616916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8.2a : Light fleet makeup by fuel type 2014</a:t>
            </a:r>
          </a:p>
        </c:rich>
      </c:tx>
      <c:layout>
        <c:manualLayout>
          <c:xMode val="edge"/>
          <c:yMode val="edge"/>
          <c:x val="0.11874656251522939"/>
          <c:y val="3.08638190137737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1738555555555825"/>
          <c:y val="0.29806620370370568"/>
          <c:w val="0.38560435512002822"/>
          <c:h val="0.61728519098265056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66B13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434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B3D14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4503075396829658E-2"/>
                  <c:y val="-0.2063503749147921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9442757936509908E-2"/>
                  <c:y val="9.036707566462172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1810813492063641E-2"/>
                  <c:y val="1.104294478527607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25486944444444448"/>
                  <c:y val="2.2734832992501716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'8.2a,b,c'!$L$3:$O$3</c:f>
              <c:strCache>
                <c:ptCount val="4"/>
                <c:pt idx="0">
                  <c:v>Light passenger petrol vehicles</c:v>
                </c:pt>
                <c:pt idx="1">
                  <c:v>Light passenger diesel vehicles</c:v>
                </c:pt>
                <c:pt idx="2">
                  <c:v>Light commercial petrol vehicles</c:v>
                </c:pt>
                <c:pt idx="3">
                  <c:v>Light commercial diesel vehicles</c:v>
                </c:pt>
              </c:strCache>
            </c:strRef>
          </c:cat>
          <c:val>
            <c:numRef>
              <c:f>'8.2a,b,c'!$L$17:$O$17</c:f>
              <c:numCache>
                <c:formatCode>General</c:formatCode>
                <c:ptCount val="4"/>
                <c:pt idx="0">
                  <c:v>2712694</c:v>
                </c:pt>
                <c:pt idx="1">
                  <c:v>246557</c:v>
                </c:pt>
                <c:pt idx="2">
                  <c:v>148794</c:v>
                </c:pt>
                <c:pt idx="3">
                  <c:v>322655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8.2b : Light fleet travel by fuel type 2014</a:t>
            </a:r>
          </a:p>
        </c:rich>
      </c:tx>
      <c:layout>
        <c:manualLayout>
          <c:xMode val="edge"/>
          <c:yMode val="edge"/>
          <c:x val="0.13160007518954026"/>
          <c:y val="1.91048242863447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284948412698625"/>
          <c:y val="0.25605998636673483"/>
          <c:w val="0.38876091269842045"/>
          <c:h val="0.66781015678254962"/>
        </c:manualLayout>
      </c:layout>
      <c:pieChart>
        <c:varyColors val="1"/>
        <c:ser>
          <c:idx val="0"/>
          <c:order val="0"/>
          <c:spPr>
            <a:solidFill>
              <a:srgbClr val="20222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66B13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434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B3D14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BDC1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72519841269883E-2"/>
                  <c:y val="-9.855078391274722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6502500000000011E-2"/>
                  <c:y val="0.176691203703703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4063249999999999"/>
                  <c:y val="7.958796296296291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8.2066666666666746E-2"/>
                  <c:y val="3.9614814814815012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'8.2a,b,c'!$B$3:$E$3</c:f>
              <c:strCache>
                <c:ptCount val="4"/>
                <c:pt idx="0">
                  <c:v>Light passenger petrol travel</c:v>
                </c:pt>
                <c:pt idx="1">
                  <c:v>Light passenger diesel travel</c:v>
                </c:pt>
                <c:pt idx="2">
                  <c:v>Light commercial petrol travel</c:v>
                </c:pt>
                <c:pt idx="3">
                  <c:v>Light commercial diesel travel</c:v>
                </c:pt>
              </c:strCache>
            </c:strRef>
          </c:cat>
          <c:val>
            <c:numRef>
              <c:f>'8.2a,b,c'!$B$17:$E$17</c:f>
              <c:numCache>
                <c:formatCode>0</c:formatCode>
                <c:ptCount val="4"/>
                <c:pt idx="0">
                  <c:v>28296.999890999999</c:v>
                </c:pt>
                <c:pt idx="1">
                  <c:v>3236.0266495999999</c:v>
                </c:pt>
                <c:pt idx="2">
                  <c:v>1500.719979</c:v>
                </c:pt>
                <c:pt idx="3">
                  <c:v>5182.0478469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/>
            </a:pPr>
            <a:r>
              <a:rPr lang="en-NZ" sz="900">
                <a:latin typeface="Arial" pitchFamily="34" charset="0"/>
                <a:cs typeface="Arial" pitchFamily="34" charset="0"/>
              </a:rPr>
              <a:t>Figure 8.2c</a:t>
            </a:r>
            <a:r>
              <a:rPr lang="en-NZ" sz="900" baseline="0">
                <a:latin typeface="Arial" pitchFamily="34" charset="0"/>
                <a:cs typeface="Arial" pitchFamily="34" charset="0"/>
              </a:rPr>
              <a:t> Annual travel per light vehicle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534757757402342"/>
          <c:y val="2.3518453998559907E-2"/>
        </c:manualLayout>
      </c:layout>
    </c:title>
    <c:plotArea>
      <c:layout>
        <c:manualLayout>
          <c:layoutTarget val="inner"/>
          <c:xMode val="edge"/>
          <c:yMode val="edge"/>
          <c:x val="0.15304833333333531"/>
          <c:y val="0.12315981335666375"/>
          <c:w val="0.8163961111111111"/>
          <c:h val="0.70131335855745258"/>
        </c:manualLayout>
      </c:layout>
      <c:barChart>
        <c:barDir val="col"/>
        <c:grouping val="clustered"/>
        <c:ser>
          <c:idx val="0"/>
          <c:order val="0"/>
          <c:tx>
            <c:strRef>
              <c:f>'8.2a,b,c'!$Y$3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66B134"/>
            </a:solidFill>
          </c:spPr>
          <c:cat>
            <c:numRef>
              <c:f>'8.2a,b,c'!$A$4:$A$17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'8.2a,b,c'!$Y$4:$Y$17</c:f>
              <c:numCache>
                <c:formatCode>0</c:formatCode>
                <c:ptCount val="14"/>
                <c:pt idx="0">
                  <c:v>12536.936282683781</c:v>
                </c:pt>
                <c:pt idx="1">
                  <c:v>12580.978940006131</c:v>
                </c:pt>
                <c:pt idx="2">
                  <c:v>12419.341905214475</c:v>
                </c:pt>
                <c:pt idx="3">
                  <c:v>12240.541509424818</c:v>
                </c:pt>
                <c:pt idx="4">
                  <c:v>11894.596873216549</c:v>
                </c:pt>
                <c:pt idx="5">
                  <c:v>11593.993962872251</c:v>
                </c:pt>
                <c:pt idx="6">
                  <c:v>11526.703760847538</c:v>
                </c:pt>
                <c:pt idx="7">
                  <c:v>11250.203172531788</c:v>
                </c:pt>
                <c:pt idx="8">
                  <c:v>11336.261581494389</c:v>
                </c:pt>
                <c:pt idx="9">
                  <c:v>11216.745609555775</c:v>
                </c:pt>
                <c:pt idx="10">
                  <c:v>11083.393273360798</c:v>
                </c:pt>
                <c:pt idx="11">
                  <c:v>10931.553356905722</c:v>
                </c:pt>
                <c:pt idx="12">
                  <c:v>10801.919006917551</c:v>
                </c:pt>
                <c:pt idx="13">
                  <c:v>10709.316441747822</c:v>
                </c:pt>
              </c:numCache>
            </c:numRef>
          </c:val>
        </c:ser>
        <c:ser>
          <c:idx val="1"/>
          <c:order val="1"/>
          <c:tx>
            <c:strRef>
              <c:f>'8.2a,b,c'!$Z$3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4646"/>
            </a:solidFill>
          </c:spPr>
          <c:cat>
            <c:numRef>
              <c:f>'8.2a,b,c'!$A$4:$A$15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'8.2a,b,c'!$Z$4:$Z$17</c:f>
              <c:numCache>
                <c:formatCode>0</c:formatCode>
                <c:ptCount val="14"/>
                <c:pt idx="0">
                  <c:v>16836.624269210017</c:v>
                </c:pt>
                <c:pt idx="1">
                  <c:v>16431.392305523077</c:v>
                </c:pt>
                <c:pt idx="2">
                  <c:v>16118.140756935985</c:v>
                </c:pt>
                <c:pt idx="3">
                  <c:v>16077.514372541831</c:v>
                </c:pt>
                <c:pt idx="4">
                  <c:v>15634.03666609078</c:v>
                </c:pt>
                <c:pt idx="5">
                  <c:v>15404.569968520231</c:v>
                </c:pt>
                <c:pt idx="6">
                  <c:v>15341.920158857811</c:v>
                </c:pt>
                <c:pt idx="7">
                  <c:v>15154.832985359117</c:v>
                </c:pt>
                <c:pt idx="8">
                  <c:v>15134.34629226361</c:v>
                </c:pt>
                <c:pt idx="9">
                  <c:v>15105.194574939092</c:v>
                </c:pt>
                <c:pt idx="10">
                  <c:v>15029.427173183327</c:v>
                </c:pt>
                <c:pt idx="11">
                  <c:v>14909.804018275472</c:v>
                </c:pt>
                <c:pt idx="12">
                  <c:v>14906.194036411258</c:v>
                </c:pt>
                <c:pt idx="13">
                  <c:v>14724.558899463533</c:v>
                </c:pt>
              </c:numCache>
            </c:numRef>
          </c:val>
        </c:ser>
        <c:axId val="119659904"/>
        <c:axId val="119673984"/>
      </c:barChart>
      <c:catAx>
        <c:axId val="119659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673984"/>
        <c:crosses val="autoZero"/>
        <c:auto val="1"/>
        <c:lblAlgn val="ctr"/>
        <c:lblOffset val="100"/>
        <c:tickLblSkip val="2"/>
      </c:catAx>
      <c:valAx>
        <c:axId val="119673984"/>
        <c:scaling>
          <c:orientation val="minMax"/>
          <c:min val="8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NZ" sz="700" b="0">
                    <a:latin typeface="Arial" panose="020B0604020202020204" pitchFamily="34" charset="0"/>
                    <a:cs typeface="Arial" panose="020B0604020202020204" pitchFamily="34" charset="0"/>
                  </a:rPr>
                  <a:t>Travel per vehicle</a:t>
                </a:r>
              </a:p>
            </c:rich>
          </c:tx>
          <c:layout>
            <c:manualLayout>
              <c:xMode val="edge"/>
              <c:yMode val="edge"/>
              <c:x val="1.2556653230017339E-3"/>
              <c:y val="0.29114347432234688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659904"/>
        <c:crosses val="autoZero"/>
        <c:crossBetween val="between"/>
        <c:majorUnit val="2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9031141001274056"/>
          <c:y val="0.907443848280027"/>
          <c:w val="0.21937717997451903"/>
          <c:h val="8.0796692448842175E-2"/>
        </c:manualLayout>
      </c:layout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8.1a : Diesel vehicles within the light fleet</a:t>
            </a:r>
          </a:p>
        </c:rich>
      </c:tx>
      <c:layout>
        <c:manualLayout>
          <c:xMode val="edge"/>
          <c:yMode val="edge"/>
          <c:x val="0.1797503428782278"/>
          <c:y val="1.4699556360764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3668836269241"/>
          <c:y val="9.9255703386351368E-2"/>
          <c:w val="0.84908926896971681"/>
          <c:h val="0.73201081247435196"/>
        </c:manualLayout>
      </c:layout>
      <c:barChart>
        <c:barDir val="col"/>
        <c:grouping val="stacked"/>
        <c:ser>
          <c:idx val="0"/>
          <c:order val="0"/>
          <c:tx>
            <c:strRef>
              <c:f>'8.1a,b,c'!$X$2</c:f>
              <c:strCache>
                <c:ptCount val="1"/>
                <c:pt idx="0">
                  <c:v>NZ new light diesel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'8.1a,b,c'!$A$3:$A$17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'8.1a,b,c'!$X$3:$X$17</c:f>
              <c:numCache>
                <c:formatCode>0.0%</c:formatCode>
                <c:ptCount val="15"/>
                <c:pt idx="0">
                  <c:v>4.2230282047018709E-2</c:v>
                </c:pt>
                <c:pt idx="1">
                  <c:v>4.5520542772101151E-2</c:v>
                </c:pt>
                <c:pt idx="2">
                  <c:v>4.8561900870343844E-2</c:v>
                </c:pt>
                <c:pt idx="3">
                  <c:v>5.1132114204651843E-2</c:v>
                </c:pt>
                <c:pt idx="4">
                  <c:v>5.4226906148811128E-2</c:v>
                </c:pt>
                <c:pt idx="5">
                  <c:v>5.8359170245267614E-2</c:v>
                </c:pt>
                <c:pt idx="6">
                  <c:v>6.3264789500970392E-2</c:v>
                </c:pt>
                <c:pt idx="7">
                  <c:v>6.918456334446485E-2</c:v>
                </c:pt>
                <c:pt idx="8">
                  <c:v>7.5920871465716688E-2</c:v>
                </c:pt>
                <c:pt idx="9">
                  <c:v>8.1313373414882539E-2</c:v>
                </c:pt>
                <c:pt idx="10">
                  <c:v>8.6900198298405965E-2</c:v>
                </c:pt>
                <c:pt idx="11">
                  <c:v>9.37564627934587E-2</c:v>
                </c:pt>
                <c:pt idx="12">
                  <c:v>0.10113150834423683</c:v>
                </c:pt>
                <c:pt idx="13">
                  <c:v>0.10938043907392302</c:v>
                </c:pt>
                <c:pt idx="14">
                  <c:v>0.11738956994306098</c:v>
                </c:pt>
              </c:numCache>
            </c:numRef>
          </c:val>
        </c:ser>
        <c:ser>
          <c:idx val="1"/>
          <c:order val="1"/>
          <c:tx>
            <c:strRef>
              <c:f>'8.1a,b,c'!$Y$2</c:f>
              <c:strCache>
                <c:ptCount val="1"/>
                <c:pt idx="0">
                  <c:v>Used light diesel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'8.1a,b,c'!$A$3:$A$15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'8.1a,b,c'!$Y$3:$Y$17</c:f>
              <c:numCache>
                <c:formatCode>0.0%</c:formatCode>
                <c:ptCount val="15"/>
                <c:pt idx="0">
                  <c:v>7.5142264570334349E-2</c:v>
                </c:pt>
                <c:pt idx="1">
                  <c:v>7.6763083672708204E-2</c:v>
                </c:pt>
                <c:pt idx="2">
                  <c:v>7.9407551199847534E-2</c:v>
                </c:pt>
                <c:pt idx="3">
                  <c:v>8.335495015623641E-2</c:v>
                </c:pt>
                <c:pt idx="4">
                  <c:v>8.5974668599654497E-2</c:v>
                </c:pt>
                <c:pt idx="5">
                  <c:v>8.722686792908417E-2</c:v>
                </c:pt>
                <c:pt idx="6">
                  <c:v>8.5883630348581E-2</c:v>
                </c:pt>
                <c:pt idx="7">
                  <c:v>8.3394229756595731E-2</c:v>
                </c:pt>
                <c:pt idx="8">
                  <c:v>7.932303503060828E-2</c:v>
                </c:pt>
                <c:pt idx="9">
                  <c:v>7.54577196126862E-2</c:v>
                </c:pt>
                <c:pt idx="10">
                  <c:v>7.0549500685633301E-2</c:v>
                </c:pt>
                <c:pt idx="11">
                  <c:v>6.550049149145315E-2</c:v>
                </c:pt>
                <c:pt idx="12">
                  <c:v>6.1066144054436257E-2</c:v>
                </c:pt>
                <c:pt idx="13">
                  <c:v>5.7185607125465276E-2</c:v>
                </c:pt>
                <c:pt idx="14">
                  <c:v>5.3058721319549661E-2</c:v>
                </c:pt>
              </c:numCache>
            </c:numRef>
          </c:val>
        </c:ser>
        <c:overlap val="100"/>
        <c:axId val="117082368"/>
        <c:axId val="116982144"/>
      </c:barChart>
      <c:catAx>
        <c:axId val="1170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041709308882808"/>
              <c:y val="0.925601467958098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2144"/>
        <c:crosses val="autoZero"/>
        <c:auto val="1"/>
        <c:lblAlgn val="ctr"/>
        <c:lblOffset val="100"/>
        <c:tickLblSkip val="2"/>
        <c:tickMarkSkip val="1"/>
      </c:catAx>
      <c:valAx>
        <c:axId val="116982144"/>
        <c:scaling>
          <c:orientation val="minMax"/>
          <c:max val="0.18000000000000024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Diesel percentage</a:t>
                </a:r>
              </a:p>
            </c:rich>
          </c:tx>
          <c:layout>
            <c:manualLayout>
              <c:xMode val="edge"/>
              <c:yMode val="edge"/>
              <c:x val="1.0121626043428924E-2"/>
              <c:y val="0.3007697489141291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82368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96200839616541"/>
          <c:y val="0.11414442663693589"/>
          <c:w val="0.27700857021519532"/>
          <c:h val="0.1478568276310593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8.1b : Diesel vehicles within the truck fleet</a:t>
            </a:r>
          </a:p>
        </c:rich>
      </c:tx>
      <c:layout>
        <c:manualLayout>
          <c:xMode val="edge"/>
          <c:yMode val="edge"/>
          <c:x val="0.22903736502433222"/>
          <c:y val="1.9270666387940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74222222583683"/>
          <c:y val="0.12617268518518518"/>
          <c:w val="0.80698900838203291"/>
          <c:h val="0.72273287037037492"/>
        </c:manualLayout>
      </c:layout>
      <c:barChart>
        <c:barDir val="col"/>
        <c:grouping val="stacked"/>
        <c:ser>
          <c:idx val="0"/>
          <c:order val="0"/>
          <c:tx>
            <c:strRef>
              <c:f>'8.1a,b,c'!$J$2</c:f>
              <c:strCache>
                <c:ptCount val="1"/>
                <c:pt idx="0">
                  <c:v> Petrol truck new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'8.1a,b,c'!$A$3:$A$17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'8.1a,b,c'!$J$3:$J$17</c:f>
              <c:numCache>
                <c:formatCode>General</c:formatCode>
                <c:ptCount val="15"/>
                <c:pt idx="0">
                  <c:v>6710</c:v>
                </c:pt>
                <c:pt idx="1">
                  <c:v>6099</c:v>
                </c:pt>
                <c:pt idx="2">
                  <c:v>5596</c:v>
                </c:pt>
                <c:pt idx="3">
                  <c:v>5169</c:v>
                </c:pt>
                <c:pt idx="4">
                  <c:v>4804</c:v>
                </c:pt>
                <c:pt idx="5">
                  <c:v>4414</c:v>
                </c:pt>
                <c:pt idx="6">
                  <c:v>4114</c:v>
                </c:pt>
                <c:pt idx="7">
                  <c:v>3816</c:v>
                </c:pt>
                <c:pt idx="8">
                  <c:v>3543</c:v>
                </c:pt>
                <c:pt idx="9">
                  <c:v>3306</c:v>
                </c:pt>
                <c:pt idx="10">
                  <c:v>3069</c:v>
                </c:pt>
                <c:pt idx="11">
                  <c:v>2880</c:v>
                </c:pt>
                <c:pt idx="12">
                  <c:v>2736</c:v>
                </c:pt>
                <c:pt idx="13">
                  <c:v>2683</c:v>
                </c:pt>
                <c:pt idx="14">
                  <c:v>2626</c:v>
                </c:pt>
              </c:numCache>
            </c:numRef>
          </c:val>
        </c:ser>
        <c:ser>
          <c:idx val="3"/>
          <c:order val="1"/>
          <c:tx>
            <c:strRef>
              <c:f>'8.1a,b,c'!$K$2</c:f>
              <c:strCache>
                <c:ptCount val="1"/>
                <c:pt idx="0">
                  <c:v> Petrol truck used</c:v>
                </c:pt>
              </c:strCache>
            </c:strRef>
          </c:tx>
          <c:cat>
            <c:numRef>
              <c:f>'8.1a,b,c'!$A$3:$A$14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'8.1a,b,c'!$K$3:$K$17</c:f>
              <c:numCache>
                <c:formatCode>General</c:formatCode>
                <c:ptCount val="15"/>
                <c:pt idx="0">
                  <c:v>395</c:v>
                </c:pt>
                <c:pt idx="1">
                  <c:v>418</c:v>
                </c:pt>
                <c:pt idx="2">
                  <c:v>438</c:v>
                </c:pt>
                <c:pt idx="3">
                  <c:v>453</c:v>
                </c:pt>
                <c:pt idx="4">
                  <c:v>488</c:v>
                </c:pt>
                <c:pt idx="5">
                  <c:v>533</c:v>
                </c:pt>
                <c:pt idx="6">
                  <c:v>553</c:v>
                </c:pt>
                <c:pt idx="7">
                  <c:v>589</c:v>
                </c:pt>
                <c:pt idx="8">
                  <c:v>627</c:v>
                </c:pt>
                <c:pt idx="9">
                  <c:v>638</c:v>
                </c:pt>
                <c:pt idx="10">
                  <c:v>648</c:v>
                </c:pt>
                <c:pt idx="11">
                  <c:v>649</c:v>
                </c:pt>
                <c:pt idx="12">
                  <c:v>650</c:v>
                </c:pt>
                <c:pt idx="13">
                  <c:v>658</c:v>
                </c:pt>
                <c:pt idx="14">
                  <c:v>666</c:v>
                </c:pt>
              </c:numCache>
            </c:numRef>
          </c:val>
        </c:ser>
        <c:ser>
          <c:idx val="1"/>
          <c:order val="2"/>
          <c:tx>
            <c:strRef>
              <c:f>'8.1a,b,c'!$L$2</c:f>
              <c:strCache>
                <c:ptCount val="1"/>
                <c:pt idx="0">
                  <c:v>Diesel truck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'8.1a,b,c'!$A$3:$A$16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'8.1a,b,c'!$L$3:$L$17</c:f>
              <c:numCache>
                <c:formatCode>General</c:formatCode>
                <c:ptCount val="15"/>
                <c:pt idx="0">
                  <c:v>64905</c:v>
                </c:pt>
                <c:pt idx="1">
                  <c:v>65260</c:v>
                </c:pt>
                <c:pt idx="2">
                  <c:v>66264</c:v>
                </c:pt>
                <c:pt idx="3">
                  <c:v>67682</c:v>
                </c:pt>
                <c:pt idx="4">
                  <c:v>69591</c:v>
                </c:pt>
                <c:pt idx="5">
                  <c:v>71778</c:v>
                </c:pt>
                <c:pt idx="6">
                  <c:v>72987</c:v>
                </c:pt>
                <c:pt idx="7">
                  <c:v>74358</c:v>
                </c:pt>
                <c:pt idx="8">
                  <c:v>75910</c:v>
                </c:pt>
                <c:pt idx="9">
                  <c:v>75648</c:v>
                </c:pt>
                <c:pt idx="10">
                  <c:v>75180</c:v>
                </c:pt>
                <c:pt idx="11">
                  <c:v>75238</c:v>
                </c:pt>
                <c:pt idx="12">
                  <c:v>75988</c:v>
                </c:pt>
                <c:pt idx="13">
                  <c:v>78044</c:v>
                </c:pt>
                <c:pt idx="14">
                  <c:v>81131</c:v>
                </c:pt>
              </c:numCache>
            </c:numRef>
          </c:val>
        </c:ser>
        <c:ser>
          <c:idx val="2"/>
          <c:order val="3"/>
          <c:tx>
            <c:strRef>
              <c:f>'8.1a,b,c'!$M$2</c:f>
              <c:strCache>
                <c:ptCount val="1"/>
                <c:pt idx="0">
                  <c:v>Diesel truck used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'8.1a,b,c'!$A$3:$A$14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'8.1a,b,c'!$M$3:$M$17</c:f>
              <c:numCache>
                <c:formatCode>General</c:formatCode>
                <c:ptCount val="15"/>
                <c:pt idx="0">
                  <c:v>24273</c:v>
                </c:pt>
                <c:pt idx="1">
                  <c:v>26420</c:v>
                </c:pt>
                <c:pt idx="2">
                  <c:v>29576</c:v>
                </c:pt>
                <c:pt idx="3">
                  <c:v>33653</c:v>
                </c:pt>
                <c:pt idx="4">
                  <c:v>38856</c:v>
                </c:pt>
                <c:pt idx="5">
                  <c:v>43112</c:v>
                </c:pt>
                <c:pt idx="6">
                  <c:v>46750</c:v>
                </c:pt>
                <c:pt idx="7">
                  <c:v>50044</c:v>
                </c:pt>
                <c:pt idx="8">
                  <c:v>51938</c:v>
                </c:pt>
                <c:pt idx="9">
                  <c:v>51299</c:v>
                </c:pt>
                <c:pt idx="10">
                  <c:v>50329</c:v>
                </c:pt>
                <c:pt idx="11">
                  <c:v>49009</c:v>
                </c:pt>
                <c:pt idx="12">
                  <c:v>48099</c:v>
                </c:pt>
                <c:pt idx="13">
                  <c:v>47898</c:v>
                </c:pt>
                <c:pt idx="14">
                  <c:v>47892</c:v>
                </c:pt>
              </c:numCache>
            </c:numRef>
          </c:val>
        </c:ser>
        <c:overlap val="100"/>
        <c:axId val="117013120"/>
        <c:axId val="117023488"/>
      </c:barChart>
      <c:catAx>
        <c:axId val="11701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0786552211477554"/>
              <c:y val="0.931708359463916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23488"/>
        <c:crosses val="autoZero"/>
        <c:auto val="1"/>
        <c:lblAlgn val="ctr"/>
        <c:lblOffset val="100"/>
        <c:tickLblSkip val="2"/>
        <c:tickMarkSkip val="1"/>
      </c:catAx>
      <c:valAx>
        <c:axId val="117023488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3.0270751965022946E-3"/>
              <c:y val="0.371022692959840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13120"/>
        <c:crosses val="autoZero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66910336473193"/>
          <c:y val="0.10237103105474647"/>
          <c:w val="0.2606261617828276"/>
          <c:h val="0.1739720809235128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8.1c : Diesel vehicles within the bus fleet</a:t>
            </a:r>
          </a:p>
        </c:rich>
      </c:tx>
      <c:layout>
        <c:manualLayout>
          <c:xMode val="edge"/>
          <c:yMode val="edge"/>
          <c:x val="0.15895514386961579"/>
          <c:y val="8.659559148026851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26425243698346"/>
          <c:y val="0.12839537132371537"/>
          <c:w val="0.82178350251313936"/>
          <c:h val="0.72722407407407974"/>
        </c:manualLayout>
      </c:layout>
      <c:barChart>
        <c:barDir val="col"/>
        <c:grouping val="stacked"/>
        <c:ser>
          <c:idx val="3"/>
          <c:order val="0"/>
          <c:tx>
            <c:strRef>
              <c:f>'8.1a,b,c'!$R$2</c:f>
              <c:strCache>
                <c:ptCount val="1"/>
                <c:pt idx="0">
                  <c:v>Electric bus</c:v>
                </c:pt>
              </c:strCache>
            </c:strRef>
          </c:tx>
          <c:spPr>
            <a:solidFill>
              <a:srgbClr val="1B782E"/>
            </a:solidFill>
            <a:ln w="25400">
              <a:noFill/>
            </a:ln>
          </c:spPr>
          <c:cat>
            <c:numRef>
              <c:f>'8.1a,b,c'!$A$3:$A$12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'8.1a,b,c'!$R$3:$R$17</c:f>
              <c:numCache>
                <c:formatCode>General</c:formatCode>
                <c:ptCount val="15"/>
                <c:pt idx="0">
                  <c:v>70</c:v>
                </c:pt>
                <c:pt idx="1">
                  <c:v>70</c:v>
                </c:pt>
                <c:pt idx="2">
                  <c:v>69</c:v>
                </c:pt>
                <c:pt idx="3">
                  <c:v>73</c:v>
                </c:pt>
                <c:pt idx="4">
                  <c:v>73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76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</c:numCache>
            </c:numRef>
          </c:val>
        </c:ser>
        <c:ser>
          <c:idx val="2"/>
          <c:order val="1"/>
          <c:tx>
            <c:strRef>
              <c:f>'8.1a,b,c'!$N$2</c:f>
              <c:strCache>
                <c:ptCount val="1"/>
                <c:pt idx="0">
                  <c:v>Petrol bus new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'8.1a,b,c'!$A$3:$A$15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'8.1a,b,c'!$N$3:$N$17</c:f>
              <c:numCache>
                <c:formatCode>General</c:formatCode>
                <c:ptCount val="15"/>
                <c:pt idx="0">
                  <c:v>413</c:v>
                </c:pt>
                <c:pt idx="1">
                  <c:v>388</c:v>
                </c:pt>
                <c:pt idx="2">
                  <c:v>371</c:v>
                </c:pt>
                <c:pt idx="3">
                  <c:v>349</c:v>
                </c:pt>
                <c:pt idx="4">
                  <c:v>334</c:v>
                </c:pt>
                <c:pt idx="5">
                  <c:v>319</c:v>
                </c:pt>
                <c:pt idx="6">
                  <c:v>299</c:v>
                </c:pt>
                <c:pt idx="7">
                  <c:v>290</c:v>
                </c:pt>
                <c:pt idx="8">
                  <c:v>275</c:v>
                </c:pt>
                <c:pt idx="9">
                  <c:v>266</c:v>
                </c:pt>
                <c:pt idx="10">
                  <c:v>245</c:v>
                </c:pt>
                <c:pt idx="11">
                  <c:v>221</c:v>
                </c:pt>
                <c:pt idx="12">
                  <c:v>210</c:v>
                </c:pt>
                <c:pt idx="13">
                  <c:v>201</c:v>
                </c:pt>
                <c:pt idx="14">
                  <c:v>198</c:v>
                </c:pt>
              </c:numCache>
            </c:numRef>
          </c:val>
        </c:ser>
        <c:ser>
          <c:idx val="4"/>
          <c:order val="2"/>
          <c:tx>
            <c:strRef>
              <c:f>'8.1a,b,c'!$O$2</c:f>
              <c:strCache>
                <c:ptCount val="1"/>
                <c:pt idx="0">
                  <c:v>Petrol bus used</c:v>
                </c:pt>
              </c:strCache>
            </c:strRef>
          </c:tx>
          <c:cat>
            <c:numRef>
              <c:f>'8.1a,b,c'!$A$3:$A$13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'8.1a,b,c'!$O$3:$O$17</c:f>
              <c:numCache>
                <c:formatCode>General</c:formatCode>
                <c:ptCount val="15"/>
                <c:pt idx="0">
                  <c:v>8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35</c:v>
                </c:pt>
                <c:pt idx="11">
                  <c:v>37</c:v>
                </c:pt>
                <c:pt idx="12">
                  <c:v>35</c:v>
                </c:pt>
                <c:pt idx="13">
                  <c:v>36</c:v>
                </c:pt>
                <c:pt idx="14">
                  <c:v>41</c:v>
                </c:pt>
              </c:numCache>
            </c:numRef>
          </c:val>
        </c:ser>
        <c:ser>
          <c:idx val="0"/>
          <c:order val="3"/>
          <c:tx>
            <c:strRef>
              <c:f>'8.1a,b,c'!$P$2</c:f>
              <c:strCache>
                <c:ptCount val="1"/>
                <c:pt idx="0">
                  <c:v>Diesel bus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'8.1a,b,c'!$A$3:$A$17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'8.1a,b,c'!$P$3:$P$17</c:f>
              <c:numCache>
                <c:formatCode>General</c:formatCode>
                <c:ptCount val="15"/>
                <c:pt idx="0">
                  <c:v>3157</c:v>
                </c:pt>
                <c:pt idx="1">
                  <c:v>3281</c:v>
                </c:pt>
                <c:pt idx="2">
                  <c:v>3378</c:v>
                </c:pt>
                <c:pt idx="3">
                  <c:v>3535</c:v>
                </c:pt>
                <c:pt idx="4">
                  <c:v>3764</c:v>
                </c:pt>
                <c:pt idx="5">
                  <c:v>3920</c:v>
                </c:pt>
                <c:pt idx="6">
                  <c:v>4012</c:v>
                </c:pt>
                <c:pt idx="7">
                  <c:v>4132</c:v>
                </c:pt>
                <c:pt idx="8">
                  <c:v>4339</c:v>
                </c:pt>
                <c:pt idx="9">
                  <c:v>4653</c:v>
                </c:pt>
                <c:pt idx="10">
                  <c:v>4814</c:v>
                </c:pt>
                <c:pt idx="11">
                  <c:v>4992</c:v>
                </c:pt>
                <c:pt idx="12">
                  <c:v>5129</c:v>
                </c:pt>
                <c:pt idx="13">
                  <c:v>5325</c:v>
                </c:pt>
                <c:pt idx="14">
                  <c:v>5553</c:v>
                </c:pt>
              </c:numCache>
            </c:numRef>
          </c:val>
        </c:ser>
        <c:ser>
          <c:idx val="1"/>
          <c:order val="4"/>
          <c:tx>
            <c:strRef>
              <c:f>'8.1a,b,c'!$Q$2</c:f>
              <c:strCache>
                <c:ptCount val="1"/>
                <c:pt idx="0">
                  <c:v>Diesel bus used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numRef>
              <c:f>'8.1a,b,c'!$A$3:$A$14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'8.1a,b,c'!$Q$3:$Q$17</c:f>
              <c:numCache>
                <c:formatCode>General</c:formatCode>
                <c:ptCount val="15"/>
                <c:pt idx="0">
                  <c:v>1225</c:v>
                </c:pt>
                <c:pt idx="1">
                  <c:v>1447</c:v>
                </c:pt>
                <c:pt idx="2">
                  <c:v>1852</c:v>
                </c:pt>
                <c:pt idx="3">
                  <c:v>2173</c:v>
                </c:pt>
                <c:pt idx="4">
                  <c:v>2455</c:v>
                </c:pt>
                <c:pt idx="5">
                  <c:v>2708</c:v>
                </c:pt>
                <c:pt idx="6">
                  <c:v>2953</c:v>
                </c:pt>
                <c:pt idx="7">
                  <c:v>3362</c:v>
                </c:pt>
                <c:pt idx="8">
                  <c:v>3785</c:v>
                </c:pt>
                <c:pt idx="9">
                  <c:v>3795</c:v>
                </c:pt>
                <c:pt idx="10">
                  <c:v>3783</c:v>
                </c:pt>
                <c:pt idx="11">
                  <c:v>3728</c:v>
                </c:pt>
                <c:pt idx="12">
                  <c:v>3731</c:v>
                </c:pt>
                <c:pt idx="13">
                  <c:v>3769</c:v>
                </c:pt>
                <c:pt idx="14">
                  <c:v>3779</c:v>
                </c:pt>
              </c:numCache>
            </c:numRef>
          </c:val>
        </c:ser>
        <c:overlap val="100"/>
        <c:axId val="118398976"/>
        <c:axId val="118400896"/>
      </c:barChart>
      <c:catAx>
        <c:axId val="118398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</a:t>
                </a:r>
              </a:p>
            </c:rich>
          </c:tx>
          <c:layout>
            <c:manualLayout>
              <c:xMode val="edge"/>
              <c:yMode val="edge"/>
              <c:x val="0.5021836991861427"/>
              <c:y val="0.931934592246765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00896"/>
        <c:crosses val="autoZero"/>
        <c:auto val="1"/>
        <c:lblAlgn val="ctr"/>
        <c:lblOffset val="100"/>
        <c:tickLblSkip val="2"/>
        <c:tickMarkSkip val="1"/>
      </c:catAx>
      <c:valAx>
        <c:axId val="118400896"/>
        <c:scaling>
          <c:orientation val="minMax"/>
          <c:max val="10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1.0043373225561661E-2"/>
              <c:y val="0.4050114974566232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98976"/>
        <c:crosses val="autoZero"/>
        <c:crossBetween val="between"/>
        <c:majorUnit val="2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640962983075392"/>
          <c:y val="0.11075650941862358"/>
          <c:w val="0.22206144656321147"/>
          <c:h val="0.305903885908066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200"/>
              <a:t>Electric vehicles in the fleet</a:t>
            </a:r>
            <a:r>
              <a:rPr lang="en-NZ" sz="1200" baseline="0"/>
              <a:t> at the end of each year</a:t>
            </a:r>
            <a:r>
              <a:rPr lang="en-NZ" sz="1200"/>
              <a:t> </a:t>
            </a:r>
          </a:p>
        </c:rich>
      </c:tx>
      <c:layout>
        <c:manualLayout>
          <c:xMode val="edge"/>
          <c:yMode val="edge"/>
          <c:x val="0.12850343825786625"/>
          <c:y val="9.6269554753309269E-3"/>
        </c:manualLayout>
      </c:layout>
    </c:title>
    <c:plotArea>
      <c:layout>
        <c:manualLayout>
          <c:layoutTarget val="inner"/>
          <c:xMode val="edge"/>
          <c:yMode val="edge"/>
          <c:x val="8.6071741032370933E-2"/>
          <c:y val="0.12848388743073791"/>
          <c:w val="0.88337270341207352"/>
          <c:h val="0.64404126567512821"/>
        </c:manualLayout>
      </c:layout>
      <c:barChart>
        <c:barDir val="col"/>
        <c:grouping val="stacked"/>
        <c:ser>
          <c:idx val="1"/>
          <c:order val="0"/>
          <c:tx>
            <c:strRef>
              <c:f>Table5!$K$5</c:f>
              <c:strCache>
                <c:ptCount val="1"/>
                <c:pt idx="0">
                  <c:v>NZ New electric vehicles</c:v>
                </c:pt>
              </c:strCache>
            </c:strRef>
          </c:tx>
          <c:cat>
            <c:numRef>
              <c:f>Table5!$J$6:$J$20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Table5!$K$6:$K$20</c:f>
              <c:numCache>
                <c:formatCode>General</c:formatCode>
                <c:ptCount val="15"/>
                <c:pt idx="0">
                  <c:v>37</c:v>
                </c:pt>
                <c:pt idx="1">
                  <c:v>35</c:v>
                </c:pt>
                <c:pt idx="2">
                  <c:v>32</c:v>
                </c:pt>
                <c:pt idx="3">
                  <c:v>31</c:v>
                </c:pt>
                <c:pt idx="4">
                  <c:v>30</c:v>
                </c:pt>
                <c:pt idx="5">
                  <c:v>30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51</c:v>
                </c:pt>
                <c:pt idx="12">
                  <c:v>70</c:v>
                </c:pt>
                <c:pt idx="13">
                  <c:v>80</c:v>
                </c:pt>
                <c:pt idx="14">
                  <c:v>119</c:v>
                </c:pt>
              </c:numCache>
            </c:numRef>
          </c:val>
        </c:ser>
        <c:ser>
          <c:idx val="2"/>
          <c:order val="1"/>
          <c:tx>
            <c:strRef>
              <c:f>Table5!$L$5</c:f>
              <c:strCache>
                <c:ptCount val="1"/>
                <c:pt idx="0">
                  <c:v>Used imported electric vehicles</c:v>
                </c:pt>
              </c:strCache>
            </c:strRef>
          </c:tx>
          <c:cat>
            <c:numRef>
              <c:f>Table5!$J$6:$J$20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Table5!$L$6:$L$20</c:f>
              <c:numCache>
                <c:formatCode>General</c:formatCode>
                <c:ptCount val="15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41</c:v>
                </c:pt>
                <c:pt idx="14">
                  <c:v>109</c:v>
                </c:pt>
              </c:numCache>
            </c:numRef>
          </c:val>
        </c:ser>
        <c:ser>
          <c:idx val="0"/>
          <c:order val="2"/>
          <c:tx>
            <c:strRef>
              <c:f>Table5!$O$5</c:f>
              <c:strCache>
                <c:ptCount val="1"/>
                <c:pt idx="0">
                  <c:v>Plug in hybrids</c:v>
                </c:pt>
              </c:strCache>
            </c:strRef>
          </c:tx>
          <c:val>
            <c:numRef>
              <c:f>Table5!$O$6:$O$20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14</c:v>
                </c:pt>
                <c:pt idx="14">
                  <c:v>229</c:v>
                </c:pt>
              </c:numCache>
            </c:numRef>
          </c:val>
        </c:ser>
        <c:overlap val="100"/>
        <c:axId val="120025088"/>
        <c:axId val="120026624"/>
      </c:barChart>
      <c:catAx>
        <c:axId val="120025088"/>
        <c:scaling>
          <c:orientation val="minMax"/>
        </c:scaling>
        <c:axPos val="b"/>
        <c:numFmt formatCode="General" sourceLinked="1"/>
        <c:tickLblPos val="nextTo"/>
        <c:crossAx val="120026624"/>
        <c:crosses val="autoZero"/>
        <c:auto val="1"/>
        <c:lblAlgn val="ctr"/>
        <c:lblOffset val="100"/>
        <c:tickLblSkip val="2"/>
      </c:catAx>
      <c:valAx>
        <c:axId val="12002662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crossAx val="12002508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4.1863579404118431E-2"/>
          <c:y val="0.88327202781962721"/>
          <c:w val="0.95813642059588167"/>
          <c:h val="8.7847105754379942E-2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rgbClr val="FFFFFF"/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200"/>
              <a:t>Conventional hybrids</a:t>
            </a:r>
            <a:r>
              <a:rPr lang="en-NZ" sz="1200" baseline="0"/>
              <a:t> </a:t>
            </a:r>
            <a:r>
              <a:rPr lang="en-NZ" sz="1200"/>
              <a:t>in the fleet</a:t>
            </a:r>
            <a:r>
              <a:rPr lang="en-NZ" sz="1200" baseline="0"/>
              <a:t> at the end of each year</a:t>
            </a:r>
            <a:r>
              <a:rPr lang="en-NZ" sz="1200"/>
              <a:t> </a:t>
            </a:r>
          </a:p>
        </c:rich>
      </c:tx>
      <c:layout>
        <c:manualLayout>
          <c:xMode val="edge"/>
          <c:yMode val="edge"/>
          <c:x val="0.16257305129020388"/>
          <c:y val="4.8134777376654635E-3"/>
        </c:manualLayout>
      </c:layout>
    </c:title>
    <c:plotArea>
      <c:layout>
        <c:manualLayout>
          <c:layoutTarget val="inner"/>
          <c:xMode val="edge"/>
          <c:yMode val="edge"/>
          <c:x val="8.6071741032370933E-2"/>
          <c:y val="0.12848388743073791"/>
          <c:w val="0.88337270341207352"/>
          <c:h val="0.64404126567512865"/>
        </c:manualLayout>
      </c:layout>
      <c:barChart>
        <c:barDir val="col"/>
        <c:grouping val="stacked"/>
        <c:ser>
          <c:idx val="1"/>
          <c:order val="0"/>
          <c:tx>
            <c:strRef>
              <c:f>Table5!$M$5</c:f>
              <c:strCache>
                <c:ptCount val="1"/>
                <c:pt idx="0">
                  <c:v>NZ new Hybrids</c:v>
                </c:pt>
              </c:strCache>
            </c:strRef>
          </c:tx>
          <c:cat>
            <c:numRef>
              <c:f>Table5!$J$6:$J$20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Table5!$M$6:$M$20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29</c:v>
                </c:pt>
                <c:pt idx="4">
                  <c:v>247</c:v>
                </c:pt>
                <c:pt idx="5">
                  <c:v>556</c:v>
                </c:pt>
                <c:pt idx="6">
                  <c:v>1051</c:v>
                </c:pt>
                <c:pt idx="7">
                  <c:v>1659</c:v>
                </c:pt>
                <c:pt idx="8">
                  <c:v>2330</c:v>
                </c:pt>
                <c:pt idx="9">
                  <c:v>2919</c:v>
                </c:pt>
                <c:pt idx="10">
                  <c:v>3747</c:v>
                </c:pt>
                <c:pt idx="11">
                  <c:v>4705</c:v>
                </c:pt>
                <c:pt idx="12">
                  <c:v>5911</c:v>
                </c:pt>
                <c:pt idx="13">
                  <c:v>7118</c:v>
                </c:pt>
                <c:pt idx="14">
                  <c:v>8085</c:v>
                </c:pt>
              </c:numCache>
            </c:numRef>
          </c:val>
        </c:ser>
        <c:ser>
          <c:idx val="0"/>
          <c:order val="1"/>
          <c:tx>
            <c:strRef>
              <c:f>Table5!$N$5</c:f>
              <c:strCache>
                <c:ptCount val="1"/>
                <c:pt idx="0">
                  <c:v>Used imported hybrids</c:v>
                </c:pt>
              </c:strCache>
            </c:strRef>
          </c:tx>
          <c:val>
            <c:numRef>
              <c:f>Table5!$N$6:$N$20</c:f>
              <c:numCache>
                <c:formatCode>General</c:formatCode>
                <c:ptCount val="15"/>
                <c:pt idx="0">
                  <c:v>3</c:v>
                </c:pt>
                <c:pt idx="1">
                  <c:v>7</c:v>
                </c:pt>
                <c:pt idx="2">
                  <c:v>25</c:v>
                </c:pt>
                <c:pt idx="3">
                  <c:v>43</c:v>
                </c:pt>
                <c:pt idx="4">
                  <c:v>108</c:v>
                </c:pt>
                <c:pt idx="5">
                  <c:v>313</c:v>
                </c:pt>
                <c:pt idx="6">
                  <c:v>688</c:v>
                </c:pt>
                <c:pt idx="7">
                  <c:v>1065</c:v>
                </c:pt>
                <c:pt idx="8">
                  <c:v>1397</c:v>
                </c:pt>
                <c:pt idx="9">
                  <c:v>1545</c:v>
                </c:pt>
                <c:pt idx="10">
                  <c:v>1721</c:v>
                </c:pt>
                <c:pt idx="11">
                  <c:v>1857</c:v>
                </c:pt>
                <c:pt idx="12">
                  <c:v>2049</c:v>
                </c:pt>
                <c:pt idx="13">
                  <c:v>2499</c:v>
                </c:pt>
                <c:pt idx="14">
                  <c:v>3310</c:v>
                </c:pt>
              </c:numCache>
            </c:numRef>
          </c:val>
        </c:ser>
        <c:overlap val="100"/>
        <c:axId val="120059776"/>
        <c:axId val="120061312"/>
      </c:barChart>
      <c:catAx>
        <c:axId val="120059776"/>
        <c:scaling>
          <c:orientation val="minMax"/>
        </c:scaling>
        <c:axPos val="b"/>
        <c:numFmt formatCode="General" sourceLinked="1"/>
        <c:tickLblPos val="nextTo"/>
        <c:crossAx val="120061312"/>
        <c:crosses val="autoZero"/>
        <c:auto val="1"/>
        <c:lblAlgn val="ctr"/>
        <c:lblOffset val="100"/>
        <c:tickLblSkip val="2"/>
      </c:catAx>
      <c:valAx>
        <c:axId val="12006131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crossAx val="12005977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4.1863579404118431E-2"/>
          <c:y val="0.88327202781962721"/>
          <c:w val="0.95813642059588167"/>
          <c:h val="8.7847105754379942E-2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rgbClr val="FFFFFF"/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8.4a : Primary light vehicle fuel</a:t>
            </a:r>
          </a:p>
        </c:rich>
      </c:tx>
      <c:layout>
        <c:manualLayout>
          <c:xMode val="edge"/>
          <c:yMode val="edge"/>
          <c:x val="0.17150511358493986"/>
          <c:y val="2.67098692309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54916666666691"/>
          <c:y val="0.12682314814814816"/>
          <c:w val="0.81780249999999988"/>
          <c:h val="0.72238425925925942"/>
        </c:manualLayout>
      </c:layout>
      <c:lineChart>
        <c:grouping val="standard"/>
        <c:ser>
          <c:idx val="0"/>
          <c:order val="0"/>
          <c:tx>
            <c:strRef>
              <c:f>'8.4'!$E$6</c:f>
              <c:strCache>
                <c:ptCount val="1"/>
                <c:pt idx="0">
                  <c:v>CNG</c:v>
                </c:pt>
              </c:strCache>
            </c:strRef>
          </c:tx>
          <c:spPr>
            <a:ln>
              <a:solidFill>
                <a:srgbClr val="BDC1C0"/>
              </a:solidFill>
            </a:ln>
          </c:spPr>
          <c:marker>
            <c:symbol val="none"/>
          </c:marker>
          <c:cat>
            <c:numRef>
              <c:f>'8.4'!$A$7:$A$21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'8.4'!$E$7:$E$21</c:f>
              <c:numCache>
                <c:formatCode>General</c:formatCode>
                <c:ptCount val="15"/>
                <c:pt idx="0">
                  <c:v>262</c:v>
                </c:pt>
                <c:pt idx="1">
                  <c:v>209</c:v>
                </c:pt>
                <c:pt idx="2">
                  <c:v>171</c:v>
                </c:pt>
                <c:pt idx="3">
                  <c:v>139</c:v>
                </c:pt>
                <c:pt idx="4">
                  <c:v>106</c:v>
                </c:pt>
                <c:pt idx="5">
                  <c:v>85</c:v>
                </c:pt>
                <c:pt idx="6">
                  <c:v>69</c:v>
                </c:pt>
                <c:pt idx="7">
                  <c:v>53</c:v>
                </c:pt>
                <c:pt idx="8">
                  <c:v>47</c:v>
                </c:pt>
                <c:pt idx="9">
                  <c:v>42</c:v>
                </c:pt>
                <c:pt idx="10">
                  <c:v>39</c:v>
                </c:pt>
                <c:pt idx="11">
                  <c:v>36</c:v>
                </c:pt>
                <c:pt idx="12">
                  <c:v>34</c:v>
                </c:pt>
                <c:pt idx="13">
                  <c:v>34</c:v>
                </c:pt>
                <c:pt idx="14">
                  <c:v>31</c:v>
                </c:pt>
              </c:numCache>
            </c:numRef>
          </c:val>
        </c:ser>
        <c:ser>
          <c:idx val="1"/>
          <c:order val="1"/>
          <c:tx>
            <c:strRef>
              <c:f>'8.4'!$F$6</c:f>
              <c:strCache>
                <c:ptCount val="1"/>
                <c:pt idx="0">
                  <c:v>LPG</c:v>
                </c:pt>
              </c:strCache>
            </c:strRef>
          </c:tx>
          <c:spPr>
            <a:ln>
              <a:solidFill>
                <a:srgbClr val="434646"/>
              </a:solidFill>
            </a:ln>
          </c:spPr>
          <c:marker>
            <c:symbol val="none"/>
          </c:marker>
          <c:cat>
            <c:numRef>
              <c:f>'8.4'!$A$7:$A$19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'8.4'!$F$7:$F$21</c:f>
              <c:numCache>
                <c:formatCode>General</c:formatCode>
                <c:ptCount val="15"/>
                <c:pt idx="0">
                  <c:v>884</c:v>
                </c:pt>
                <c:pt idx="1">
                  <c:v>953</c:v>
                </c:pt>
                <c:pt idx="2">
                  <c:v>1017</c:v>
                </c:pt>
                <c:pt idx="3">
                  <c:v>1092</c:v>
                </c:pt>
                <c:pt idx="4">
                  <c:v>1106</c:v>
                </c:pt>
                <c:pt idx="5">
                  <c:v>1175</c:v>
                </c:pt>
                <c:pt idx="6">
                  <c:v>1314</c:v>
                </c:pt>
                <c:pt idx="7">
                  <c:v>1409</c:v>
                </c:pt>
                <c:pt idx="8">
                  <c:v>1438</c:v>
                </c:pt>
                <c:pt idx="9">
                  <c:v>1430</c:v>
                </c:pt>
                <c:pt idx="10">
                  <c:v>1391</c:v>
                </c:pt>
                <c:pt idx="11">
                  <c:v>1320</c:v>
                </c:pt>
                <c:pt idx="12">
                  <c:v>1313</c:v>
                </c:pt>
                <c:pt idx="13">
                  <c:v>1317</c:v>
                </c:pt>
                <c:pt idx="14">
                  <c:v>1347</c:v>
                </c:pt>
              </c:numCache>
            </c:numRef>
          </c:val>
        </c:ser>
        <c:ser>
          <c:idx val="2"/>
          <c:order val="2"/>
          <c:tx>
            <c:strRef>
              <c:f>'8.4'!$D$6</c:f>
              <c:strCache>
                <c:ptCount val="1"/>
                <c:pt idx="0">
                  <c:v>Electricity</c:v>
                </c:pt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'8.4'!$A$7:$A$20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'8.4'!$D$7:$D$21</c:f>
              <c:numCache>
                <c:formatCode>General</c:formatCode>
                <c:ptCount val="15"/>
                <c:pt idx="0">
                  <c:v>48</c:v>
                </c:pt>
                <c:pt idx="1">
                  <c:v>49</c:v>
                </c:pt>
                <c:pt idx="2">
                  <c:v>47</c:v>
                </c:pt>
                <c:pt idx="3">
                  <c:v>47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57</c:v>
                </c:pt>
                <c:pt idx="11">
                  <c:v>71</c:v>
                </c:pt>
                <c:pt idx="12">
                  <c:v>97</c:v>
                </c:pt>
                <c:pt idx="13">
                  <c:v>133</c:v>
                </c:pt>
                <c:pt idx="14">
                  <c:v>458</c:v>
                </c:pt>
              </c:numCache>
            </c:numRef>
          </c:val>
        </c:ser>
        <c:marker val="1"/>
        <c:axId val="2819200"/>
        <c:axId val="2820736"/>
      </c:lineChart>
      <c:catAx>
        <c:axId val="2819200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736"/>
        <c:crosses val="autoZero"/>
        <c:auto val="1"/>
        <c:lblAlgn val="ctr"/>
        <c:lblOffset val="100"/>
        <c:tickLblSkip val="2"/>
        <c:tickMarkSkip val="1"/>
      </c:catAx>
      <c:valAx>
        <c:axId val="2820736"/>
        <c:scaling>
          <c:orientation val="minMax"/>
          <c:max val="15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Vehicles</a:t>
                </a:r>
              </a:p>
            </c:rich>
          </c:tx>
          <c:layout>
            <c:manualLayout>
              <c:xMode val="edge"/>
              <c:yMode val="edge"/>
              <c:x val="3.4654023684705195E-3"/>
              <c:y val="0.4058467470327271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92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65522114775441"/>
          <c:y val="0.92284533017443626"/>
          <c:w val="0.56419585482849144"/>
          <c:h val="5.828815645831886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8.4b : Alternative light vehicle fuel</a:t>
            </a:r>
          </a:p>
        </c:rich>
      </c:tx>
      <c:layout>
        <c:manualLayout>
          <c:xMode val="edge"/>
          <c:yMode val="edge"/>
          <c:x val="0.17150511358493986"/>
          <c:y val="2.67098692309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1325"/>
          <c:y val="0.15034185286813209"/>
          <c:w val="0.80721916666666649"/>
          <c:h val="0.68587858335890062"/>
        </c:manualLayout>
      </c:layout>
      <c:lineChart>
        <c:grouping val="standard"/>
        <c:ser>
          <c:idx val="0"/>
          <c:order val="0"/>
          <c:tx>
            <c:strRef>
              <c:f>'8.4'!$E$6</c:f>
              <c:strCache>
                <c:ptCount val="1"/>
                <c:pt idx="0">
                  <c:v>CNG</c:v>
                </c:pt>
              </c:strCache>
            </c:strRef>
          </c:tx>
          <c:spPr>
            <a:ln>
              <a:solidFill>
                <a:srgbClr val="BDC1C0"/>
              </a:solidFill>
            </a:ln>
          </c:spPr>
          <c:marker>
            <c:symbol val="none"/>
          </c:marker>
          <c:cat>
            <c:numRef>
              <c:f>'8.4'!$A$7:$A$21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'8.4'!$E$26:$E$40</c:f>
              <c:numCache>
                <c:formatCode>General</c:formatCode>
                <c:ptCount val="15"/>
                <c:pt idx="0">
                  <c:v>12475</c:v>
                </c:pt>
                <c:pt idx="1">
                  <c:v>10346</c:v>
                </c:pt>
                <c:pt idx="2">
                  <c:v>8626</c:v>
                </c:pt>
                <c:pt idx="3">
                  <c:v>7189</c:v>
                </c:pt>
                <c:pt idx="4">
                  <c:v>6028</c:v>
                </c:pt>
                <c:pt idx="5">
                  <c:v>5157</c:v>
                </c:pt>
                <c:pt idx="6">
                  <c:v>4402</c:v>
                </c:pt>
                <c:pt idx="7">
                  <c:v>3856</c:v>
                </c:pt>
                <c:pt idx="8">
                  <c:v>3426</c:v>
                </c:pt>
                <c:pt idx="9">
                  <c:v>3128</c:v>
                </c:pt>
                <c:pt idx="10">
                  <c:v>2898</c:v>
                </c:pt>
                <c:pt idx="11">
                  <c:v>2638</c:v>
                </c:pt>
                <c:pt idx="12">
                  <c:v>2491</c:v>
                </c:pt>
                <c:pt idx="13">
                  <c:v>2390</c:v>
                </c:pt>
                <c:pt idx="14">
                  <c:v>2321</c:v>
                </c:pt>
              </c:numCache>
            </c:numRef>
          </c:val>
        </c:ser>
        <c:ser>
          <c:idx val="1"/>
          <c:order val="1"/>
          <c:tx>
            <c:strRef>
              <c:f>'8.4'!$F$6</c:f>
              <c:strCache>
                <c:ptCount val="1"/>
                <c:pt idx="0">
                  <c:v>LPG</c:v>
                </c:pt>
              </c:strCache>
            </c:strRef>
          </c:tx>
          <c:spPr>
            <a:ln>
              <a:solidFill>
                <a:srgbClr val="434646"/>
              </a:solidFill>
            </a:ln>
          </c:spPr>
          <c:marker>
            <c:symbol val="none"/>
          </c:marker>
          <c:cat>
            <c:numRef>
              <c:f>'8.4'!$A$7:$A$18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'8.4'!$F$26:$F$40</c:f>
              <c:numCache>
                <c:formatCode>General</c:formatCode>
                <c:ptCount val="15"/>
                <c:pt idx="0">
                  <c:v>12828</c:v>
                </c:pt>
                <c:pt idx="1">
                  <c:v>11396</c:v>
                </c:pt>
                <c:pt idx="2">
                  <c:v>10256</c:v>
                </c:pt>
                <c:pt idx="3">
                  <c:v>9305</c:v>
                </c:pt>
                <c:pt idx="4">
                  <c:v>8360</c:v>
                </c:pt>
                <c:pt idx="5">
                  <c:v>7522</c:v>
                </c:pt>
                <c:pt idx="6">
                  <c:v>6847</c:v>
                </c:pt>
                <c:pt idx="7">
                  <c:v>6256</c:v>
                </c:pt>
                <c:pt idx="8">
                  <c:v>5735</c:v>
                </c:pt>
                <c:pt idx="9">
                  <c:v>5322</c:v>
                </c:pt>
                <c:pt idx="10">
                  <c:v>4928</c:v>
                </c:pt>
                <c:pt idx="11">
                  <c:v>4551</c:v>
                </c:pt>
                <c:pt idx="12">
                  <c:v>4315</c:v>
                </c:pt>
                <c:pt idx="13">
                  <c:v>4140</c:v>
                </c:pt>
                <c:pt idx="14">
                  <c:v>3977</c:v>
                </c:pt>
              </c:numCache>
            </c:numRef>
          </c:val>
        </c:ser>
        <c:ser>
          <c:idx val="2"/>
          <c:order val="2"/>
          <c:tx>
            <c:strRef>
              <c:f>'8.4'!$D$6</c:f>
              <c:strCache>
                <c:ptCount val="1"/>
                <c:pt idx="0">
                  <c:v>Electricity</c:v>
                </c:pt>
              </c:strCache>
            </c:strRef>
          </c:tx>
          <c:spPr>
            <a:ln>
              <a:solidFill>
                <a:srgbClr val="0093D3"/>
              </a:solidFill>
            </a:ln>
          </c:spPr>
          <c:marker>
            <c:symbol val="none"/>
          </c:marker>
          <c:cat>
            <c:numRef>
              <c:f>'8.4'!$A$7:$A$20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'8.4'!$D$26:$D$40</c:f>
              <c:numCache>
                <c:formatCode>General</c:formatCode>
                <c:ptCount val="1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24</c:v>
                </c:pt>
                <c:pt idx="5">
                  <c:v>70</c:v>
                </c:pt>
                <c:pt idx="6">
                  <c:v>197</c:v>
                </c:pt>
                <c:pt idx="7">
                  <c:v>371</c:v>
                </c:pt>
                <c:pt idx="8">
                  <c:v>531</c:v>
                </c:pt>
                <c:pt idx="9">
                  <c:v>571</c:v>
                </c:pt>
                <c:pt idx="10">
                  <c:v>633</c:v>
                </c:pt>
                <c:pt idx="11">
                  <c:v>659</c:v>
                </c:pt>
                <c:pt idx="12">
                  <c:v>689</c:v>
                </c:pt>
                <c:pt idx="13">
                  <c:v>779</c:v>
                </c:pt>
                <c:pt idx="14">
                  <c:v>940</c:v>
                </c:pt>
              </c:numCache>
            </c:numRef>
          </c:val>
        </c:ser>
        <c:marker val="1"/>
        <c:axId val="2896256"/>
        <c:axId val="2897792"/>
      </c:lineChart>
      <c:catAx>
        <c:axId val="289625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7792"/>
        <c:crosses val="autoZero"/>
        <c:auto val="1"/>
        <c:lblAlgn val="ctr"/>
        <c:lblOffset val="100"/>
        <c:tickLblSkip val="2"/>
        <c:tickMarkSkip val="1"/>
      </c:catAx>
      <c:valAx>
        <c:axId val="2897792"/>
        <c:scaling>
          <c:orientation val="minMax"/>
          <c:max val="13000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Vehciles</a:t>
                </a:r>
              </a:p>
            </c:rich>
          </c:tx>
          <c:layout>
            <c:manualLayout>
              <c:xMode val="edge"/>
              <c:yMode val="edge"/>
              <c:x val="3.4654023684705195E-3"/>
              <c:y val="0.411726476668292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62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2562570925315"/>
          <c:y val="0.91920330755115787"/>
          <c:w val="0.55674874858149381"/>
          <c:h val="6.315796808584772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9.0a  Percentage of vehicles with fuel test cycle values</a:t>
            </a:r>
          </a:p>
        </c:rich>
      </c:tx>
      <c:layout>
        <c:manualLayout>
          <c:xMode val="edge"/>
          <c:yMode val="edge"/>
          <c:x val="0.11650506824643141"/>
          <c:y val="1.160070900228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16694490818474"/>
          <c:y val="0.11111136228516141"/>
          <c:w val="0.88146911519198656"/>
          <c:h val="0.68264655760056325"/>
        </c:manualLayout>
      </c:layout>
      <c:lineChart>
        <c:grouping val="standard"/>
        <c:ser>
          <c:idx val="0"/>
          <c:order val="0"/>
          <c:tx>
            <c:strRef>
              <c:f>'9.0a'!$C$3</c:f>
              <c:strCache>
                <c:ptCount val="1"/>
                <c:pt idx="0">
                  <c:v> Japanese new</c:v>
                </c:pt>
              </c:strCache>
            </c:strRef>
          </c:tx>
          <c:spPr>
            <a:ln w="25400">
              <a:solidFill>
                <a:srgbClr val="E17B24"/>
              </a:solidFill>
              <a:prstDash val="solid"/>
            </a:ln>
          </c:spPr>
          <c:marker>
            <c:symbol val="none"/>
          </c:marker>
          <c:cat>
            <c:strRef>
              <c:f>'9.0a'!$A$4:$A$121</c:f>
              <c:strCache>
                <c:ptCount val="118"/>
                <c:pt idx="0">
                  <c:v>Mar05</c:v>
                </c:pt>
                <c:pt idx="3">
                  <c:v>Jun 05</c:v>
                </c:pt>
                <c:pt idx="6">
                  <c:v>Sep05</c:v>
                </c:pt>
                <c:pt idx="9">
                  <c:v>Dec 05</c:v>
                </c:pt>
                <c:pt idx="12">
                  <c:v>Mar06</c:v>
                </c:pt>
                <c:pt idx="15">
                  <c:v>Jun 06</c:v>
                </c:pt>
                <c:pt idx="18">
                  <c:v>Sep06</c:v>
                </c:pt>
                <c:pt idx="21">
                  <c:v>Dec 06</c:v>
                </c:pt>
                <c:pt idx="24">
                  <c:v>Mar07</c:v>
                </c:pt>
                <c:pt idx="27">
                  <c:v>Jun 07</c:v>
                </c:pt>
                <c:pt idx="30">
                  <c:v>Sep07</c:v>
                </c:pt>
                <c:pt idx="33">
                  <c:v>Dec 07</c:v>
                </c:pt>
                <c:pt idx="36">
                  <c:v>Mar08</c:v>
                </c:pt>
                <c:pt idx="39">
                  <c:v>Jun 08</c:v>
                </c:pt>
                <c:pt idx="42">
                  <c:v>Sep08</c:v>
                </c:pt>
                <c:pt idx="45">
                  <c:v>Dec 08</c:v>
                </c:pt>
                <c:pt idx="48">
                  <c:v>Mar09</c:v>
                </c:pt>
                <c:pt idx="51">
                  <c:v>Jun 09</c:v>
                </c:pt>
                <c:pt idx="54">
                  <c:v>Sep09</c:v>
                </c:pt>
                <c:pt idx="57">
                  <c:v>Dec 09</c:v>
                </c:pt>
                <c:pt idx="60">
                  <c:v>Mar10</c:v>
                </c:pt>
                <c:pt idx="63">
                  <c:v>Jun 10</c:v>
                </c:pt>
                <c:pt idx="66">
                  <c:v>Sep10</c:v>
                </c:pt>
                <c:pt idx="69">
                  <c:v>Dec 10</c:v>
                </c:pt>
                <c:pt idx="72">
                  <c:v>Mar11</c:v>
                </c:pt>
                <c:pt idx="75">
                  <c:v>Jun 11</c:v>
                </c:pt>
                <c:pt idx="78">
                  <c:v>Sep11</c:v>
                </c:pt>
                <c:pt idx="81">
                  <c:v>Dec 11</c:v>
                </c:pt>
                <c:pt idx="84">
                  <c:v>Mar12</c:v>
                </c:pt>
                <c:pt idx="87">
                  <c:v>Jun 12</c:v>
                </c:pt>
                <c:pt idx="90">
                  <c:v>Sep12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  <c:pt idx="117">
                  <c:v>Dec 14</c:v>
                </c:pt>
              </c:strCache>
            </c:strRef>
          </c:cat>
          <c:val>
            <c:numRef>
              <c:f>'9.0a'!$C$4:$C$121</c:f>
              <c:numCache>
                <c:formatCode>0.0%</c:formatCode>
                <c:ptCount val="118"/>
                <c:pt idx="0">
                  <c:v>0.88263915920000002</c:v>
                </c:pt>
                <c:pt idx="1">
                  <c:v>0.88301517380000005</c:v>
                </c:pt>
                <c:pt idx="2">
                  <c:v>0.9064413939</c:v>
                </c:pt>
                <c:pt idx="3">
                  <c:v>0.94023443949999996</c:v>
                </c:pt>
                <c:pt idx="4">
                  <c:v>0.93678506920000004</c:v>
                </c:pt>
                <c:pt idx="5">
                  <c:v>0.93648084949999999</c:v>
                </c:pt>
                <c:pt idx="6">
                  <c:v>0.94430162809999996</c:v>
                </c:pt>
                <c:pt idx="7">
                  <c:v>0.95317725750000004</c:v>
                </c:pt>
                <c:pt idx="8">
                  <c:v>0.94710382510000002</c:v>
                </c:pt>
                <c:pt idx="9">
                  <c:v>0.96546203109999995</c:v>
                </c:pt>
                <c:pt idx="10">
                  <c:v>0.9668965517</c:v>
                </c:pt>
                <c:pt idx="11">
                  <c:v>0.96061320750000001</c:v>
                </c:pt>
                <c:pt idx="12">
                  <c:v>0.96089667960000003</c:v>
                </c:pt>
                <c:pt idx="13">
                  <c:v>0.96714426880000004</c:v>
                </c:pt>
                <c:pt idx="14">
                  <c:v>0.97433441870000004</c:v>
                </c:pt>
                <c:pt idx="15">
                  <c:v>0.96899606299999996</c:v>
                </c:pt>
                <c:pt idx="16">
                  <c:v>0.95914239479999996</c:v>
                </c:pt>
                <c:pt idx="17">
                  <c:v>0.97461724419999995</c:v>
                </c:pt>
                <c:pt idx="18">
                  <c:v>0.9740429505</c:v>
                </c:pt>
                <c:pt idx="19">
                  <c:v>0.99204014539999996</c:v>
                </c:pt>
                <c:pt idx="20">
                  <c:v>0.98584529509999996</c:v>
                </c:pt>
                <c:pt idx="21">
                  <c:v>0.98925397810000004</c:v>
                </c:pt>
                <c:pt idx="22">
                  <c:v>0.99299022319999997</c:v>
                </c:pt>
                <c:pt idx="23">
                  <c:v>0.99084967319999995</c:v>
                </c:pt>
                <c:pt idx="24">
                  <c:v>0.9917918268</c:v>
                </c:pt>
                <c:pt idx="25">
                  <c:v>0.99363543789999997</c:v>
                </c:pt>
                <c:pt idx="26">
                  <c:v>0.99382000770000001</c:v>
                </c:pt>
                <c:pt idx="27">
                  <c:v>0.99584165000000002</c:v>
                </c:pt>
                <c:pt idx="28">
                  <c:v>0.99623115579999999</c:v>
                </c:pt>
                <c:pt idx="29">
                  <c:v>0.99767576989999995</c:v>
                </c:pt>
                <c:pt idx="30">
                  <c:v>0.99792491979999998</c:v>
                </c:pt>
                <c:pt idx="31">
                  <c:v>0.99850224659999998</c:v>
                </c:pt>
                <c:pt idx="32">
                  <c:v>0.99962804540000005</c:v>
                </c:pt>
                <c:pt idx="33">
                  <c:v>0.99875363520000005</c:v>
                </c:pt>
                <c:pt idx="34">
                  <c:v>0.99896694210000003</c:v>
                </c:pt>
                <c:pt idx="35">
                  <c:v>0.99981039059999999</c:v>
                </c:pt>
                <c:pt idx="36">
                  <c:v>0.99950609150000003</c:v>
                </c:pt>
                <c:pt idx="37">
                  <c:v>0.99980361350000002</c:v>
                </c:pt>
                <c:pt idx="38">
                  <c:v>0.9995841996</c:v>
                </c:pt>
                <c:pt idx="39">
                  <c:v>1</c:v>
                </c:pt>
                <c:pt idx="40">
                  <c:v>0.99940345990000001</c:v>
                </c:pt>
                <c:pt idx="41">
                  <c:v>0.99955762000000004</c:v>
                </c:pt>
                <c:pt idx="42">
                  <c:v>0.99909990999999998</c:v>
                </c:pt>
                <c:pt idx="43">
                  <c:v>0.99935390079999997</c:v>
                </c:pt>
                <c:pt idx="44">
                  <c:v>0.99975314739999999</c:v>
                </c:pt>
                <c:pt idx="45">
                  <c:v>0.99956322340000003</c:v>
                </c:pt>
                <c:pt idx="46">
                  <c:v>0.99947423759999998</c:v>
                </c:pt>
                <c:pt idx="47">
                  <c:v>0.99969088100000003</c:v>
                </c:pt>
                <c:pt idx="48">
                  <c:v>0.99886182560000003</c:v>
                </c:pt>
                <c:pt idx="49">
                  <c:v>0.99872773540000004</c:v>
                </c:pt>
                <c:pt idx="50">
                  <c:v>0.99859392579999995</c:v>
                </c:pt>
                <c:pt idx="51">
                  <c:v>0.99658369940000002</c:v>
                </c:pt>
                <c:pt idx="52">
                  <c:v>0.99421509330000002</c:v>
                </c:pt>
                <c:pt idx="53">
                  <c:v>0.99630576869999998</c:v>
                </c:pt>
                <c:pt idx="54">
                  <c:v>0.99365981640000001</c:v>
                </c:pt>
                <c:pt idx="55">
                  <c:v>0.99548872180000003</c:v>
                </c:pt>
                <c:pt idx="56">
                  <c:v>0.99702702700000001</c:v>
                </c:pt>
                <c:pt idx="57">
                  <c:v>0.99797512290000001</c:v>
                </c:pt>
                <c:pt idx="58">
                  <c:v>0.99738105629999996</c:v>
                </c:pt>
                <c:pt idx="59">
                  <c:v>0.99682455680000004</c:v>
                </c:pt>
                <c:pt idx="60">
                  <c:v>0.99794450150000003</c:v>
                </c:pt>
                <c:pt idx="61">
                  <c:v>0.99869383489999997</c:v>
                </c:pt>
                <c:pt idx="62">
                  <c:v>0.99794144559999998</c:v>
                </c:pt>
                <c:pt idx="63">
                  <c:v>0.9984450587</c:v>
                </c:pt>
                <c:pt idx="64">
                  <c:v>0.99602780540000002</c:v>
                </c:pt>
                <c:pt idx="65">
                  <c:v>0.99716312060000001</c:v>
                </c:pt>
                <c:pt idx="66">
                  <c:v>0.99840605699999996</c:v>
                </c:pt>
                <c:pt idx="67">
                  <c:v>1</c:v>
                </c:pt>
                <c:pt idx="68">
                  <c:v>0.99940652819999998</c:v>
                </c:pt>
                <c:pt idx="69">
                  <c:v>0.99952141660000005</c:v>
                </c:pt>
                <c:pt idx="70">
                  <c:v>1</c:v>
                </c:pt>
                <c:pt idx="71">
                  <c:v>0.99934397549999998</c:v>
                </c:pt>
                <c:pt idx="72">
                  <c:v>0.99983272000000001</c:v>
                </c:pt>
                <c:pt idx="73">
                  <c:v>0.99973876699999997</c:v>
                </c:pt>
                <c:pt idx="74">
                  <c:v>0.99977137630000001</c:v>
                </c:pt>
                <c:pt idx="75">
                  <c:v>1</c:v>
                </c:pt>
                <c:pt idx="76">
                  <c:v>0.99862919809999995</c:v>
                </c:pt>
                <c:pt idx="77">
                  <c:v>0.99937629939999995</c:v>
                </c:pt>
                <c:pt idx="78">
                  <c:v>1</c:v>
                </c:pt>
                <c:pt idx="79">
                  <c:v>0.99959456719999995</c:v>
                </c:pt>
                <c:pt idx="80">
                  <c:v>0.99959538739999998</c:v>
                </c:pt>
                <c:pt idx="81">
                  <c:v>0.99932523620000002</c:v>
                </c:pt>
                <c:pt idx="82">
                  <c:v>0.99982011150000005</c:v>
                </c:pt>
                <c:pt idx="83">
                  <c:v>0.99935344829999995</c:v>
                </c:pt>
                <c:pt idx="84">
                  <c:v>0.99871771389999997</c:v>
                </c:pt>
                <c:pt idx="85">
                  <c:v>1</c:v>
                </c:pt>
                <c:pt idx="86">
                  <c:v>0.9998174849</c:v>
                </c:pt>
                <c:pt idx="87">
                  <c:v>0.99926177469999999</c:v>
                </c:pt>
                <c:pt idx="88">
                  <c:v>0.9998195272</c:v>
                </c:pt>
                <c:pt idx="89">
                  <c:v>0.99980717320000001</c:v>
                </c:pt>
                <c:pt idx="90">
                  <c:v>0.999829089</c:v>
                </c:pt>
                <c:pt idx="91">
                  <c:v>0.99919067660000005</c:v>
                </c:pt>
                <c:pt idx="92">
                  <c:v>0.99965457690000004</c:v>
                </c:pt>
                <c:pt idx="93">
                  <c:v>0.99981374560000003</c:v>
                </c:pt>
                <c:pt idx="94">
                  <c:v>1</c:v>
                </c:pt>
                <c:pt idx="95">
                  <c:v>1</c:v>
                </c:pt>
                <c:pt idx="96">
                  <c:v>0.99907763260000004</c:v>
                </c:pt>
                <c:pt idx="97">
                  <c:v>0.99981542999999995</c:v>
                </c:pt>
                <c:pt idx="98">
                  <c:v>1</c:v>
                </c:pt>
                <c:pt idx="99">
                  <c:v>0.99973154360000005</c:v>
                </c:pt>
                <c:pt idx="100">
                  <c:v>1</c:v>
                </c:pt>
                <c:pt idx="101">
                  <c:v>0.99983305509999998</c:v>
                </c:pt>
                <c:pt idx="102">
                  <c:v>0.99971408149999996</c:v>
                </c:pt>
                <c:pt idx="103">
                  <c:v>0.99957543159999995</c:v>
                </c:pt>
                <c:pt idx="104">
                  <c:v>1</c:v>
                </c:pt>
                <c:pt idx="105">
                  <c:v>0.99966854490000001</c:v>
                </c:pt>
                <c:pt idx="106">
                  <c:v>0.99984834700000003</c:v>
                </c:pt>
                <c:pt idx="107">
                  <c:v>0.99835418040000001</c:v>
                </c:pt>
                <c:pt idx="108">
                  <c:v>0.99606406079999998</c:v>
                </c:pt>
                <c:pt idx="109">
                  <c:v>0.9930875576</c:v>
                </c:pt>
                <c:pt idx="110">
                  <c:v>0.99502637530000004</c:v>
                </c:pt>
                <c:pt idx="111">
                  <c:v>0.99719035349999996</c:v>
                </c:pt>
                <c:pt idx="112">
                  <c:v>0.99704142009999996</c:v>
                </c:pt>
                <c:pt idx="113">
                  <c:v>0.99768554239999996</c:v>
                </c:pt>
                <c:pt idx="114">
                  <c:v>0.9949456659</c:v>
                </c:pt>
                <c:pt idx="115">
                  <c:v>0.99583996080000003</c:v>
                </c:pt>
                <c:pt idx="116">
                  <c:v>0.99614002400000001</c:v>
                </c:pt>
                <c:pt idx="117">
                  <c:v>0.99617327410000001</c:v>
                </c:pt>
              </c:numCache>
            </c:numRef>
          </c:val>
        </c:ser>
        <c:ser>
          <c:idx val="1"/>
          <c:order val="1"/>
          <c:tx>
            <c:strRef>
              <c:f>'9.0a'!$D$3</c:f>
              <c:strCache>
                <c:ptCount val="1"/>
                <c:pt idx="0">
                  <c:v> Japanese used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strRef>
              <c:f>'9.0a'!$A$4:$A$49</c:f>
              <c:strCache>
                <c:ptCount val="46"/>
                <c:pt idx="0">
                  <c:v>Mar05</c:v>
                </c:pt>
                <c:pt idx="3">
                  <c:v>Jun 05</c:v>
                </c:pt>
                <c:pt idx="6">
                  <c:v>Sep05</c:v>
                </c:pt>
                <c:pt idx="9">
                  <c:v>Dec 05</c:v>
                </c:pt>
                <c:pt idx="12">
                  <c:v>Mar06</c:v>
                </c:pt>
                <c:pt idx="15">
                  <c:v>Jun 06</c:v>
                </c:pt>
                <c:pt idx="18">
                  <c:v>Sep06</c:v>
                </c:pt>
                <c:pt idx="21">
                  <c:v>Dec 06</c:v>
                </c:pt>
                <c:pt idx="24">
                  <c:v>Mar07</c:v>
                </c:pt>
                <c:pt idx="27">
                  <c:v>Jun 07</c:v>
                </c:pt>
                <c:pt idx="30">
                  <c:v>Sep07</c:v>
                </c:pt>
                <c:pt idx="33">
                  <c:v>Dec 07</c:v>
                </c:pt>
                <c:pt idx="36">
                  <c:v>Mar08</c:v>
                </c:pt>
                <c:pt idx="39">
                  <c:v>Jun 08</c:v>
                </c:pt>
                <c:pt idx="42">
                  <c:v>Sep08</c:v>
                </c:pt>
                <c:pt idx="45">
                  <c:v>Dec 08</c:v>
                </c:pt>
              </c:strCache>
            </c:strRef>
          </c:cat>
          <c:val>
            <c:numRef>
              <c:f>'9.0a'!$D$4:$D$121</c:f>
              <c:numCache>
                <c:formatCode>0.0%</c:formatCode>
                <c:ptCount val="118"/>
                <c:pt idx="0">
                  <c:v>2.9443298999999999E-2</c:v>
                </c:pt>
                <c:pt idx="1">
                  <c:v>6.1681453300000001E-2</c:v>
                </c:pt>
                <c:pt idx="2">
                  <c:v>7.6803406199999993E-2</c:v>
                </c:pt>
                <c:pt idx="3">
                  <c:v>8.9098970999999999E-2</c:v>
                </c:pt>
                <c:pt idx="4">
                  <c:v>0.102774427</c:v>
                </c:pt>
                <c:pt idx="5">
                  <c:v>0.10976473370000001</c:v>
                </c:pt>
                <c:pt idx="6">
                  <c:v>0.1093708521</c:v>
                </c:pt>
                <c:pt idx="7">
                  <c:v>0.12443376170000001</c:v>
                </c:pt>
                <c:pt idx="8">
                  <c:v>0.13917304220000001</c:v>
                </c:pt>
                <c:pt idx="9">
                  <c:v>0.147019394</c:v>
                </c:pt>
                <c:pt idx="10">
                  <c:v>0.15958386499999999</c:v>
                </c:pt>
                <c:pt idx="11">
                  <c:v>0.15313690120000001</c:v>
                </c:pt>
                <c:pt idx="12">
                  <c:v>0.1684975034</c:v>
                </c:pt>
                <c:pt idx="13">
                  <c:v>0.1762914505</c:v>
                </c:pt>
                <c:pt idx="14">
                  <c:v>0.1736144234</c:v>
                </c:pt>
                <c:pt idx="15">
                  <c:v>0.16051381689999999</c:v>
                </c:pt>
                <c:pt idx="16">
                  <c:v>0.16868502839999999</c:v>
                </c:pt>
                <c:pt idx="17">
                  <c:v>0.16825652220000001</c:v>
                </c:pt>
                <c:pt idx="18">
                  <c:v>0.15863377610000001</c:v>
                </c:pt>
                <c:pt idx="19">
                  <c:v>0.16266666669999999</c:v>
                </c:pt>
                <c:pt idx="20">
                  <c:v>0.18384721579999999</c:v>
                </c:pt>
                <c:pt idx="21">
                  <c:v>0.17501833289999999</c:v>
                </c:pt>
                <c:pt idx="22">
                  <c:v>0.20707840150000001</c:v>
                </c:pt>
                <c:pt idx="23">
                  <c:v>0.21756109849999999</c:v>
                </c:pt>
                <c:pt idx="24">
                  <c:v>0.2455262865</c:v>
                </c:pt>
                <c:pt idx="25">
                  <c:v>0.26336633659999997</c:v>
                </c:pt>
                <c:pt idx="26">
                  <c:v>0.26679821370000001</c:v>
                </c:pt>
                <c:pt idx="27">
                  <c:v>0.28972177510000002</c:v>
                </c:pt>
                <c:pt idx="28">
                  <c:v>0.29739625710000001</c:v>
                </c:pt>
                <c:pt idx="29">
                  <c:v>0.31244939269999999</c:v>
                </c:pt>
                <c:pt idx="30">
                  <c:v>0.31641100560000002</c:v>
                </c:pt>
                <c:pt idx="31">
                  <c:v>0.30505097860000002</c:v>
                </c:pt>
                <c:pt idx="32">
                  <c:v>0.31090080619999999</c:v>
                </c:pt>
                <c:pt idx="33">
                  <c:v>0.33697085980000002</c:v>
                </c:pt>
                <c:pt idx="34">
                  <c:v>0.33324987480000001</c:v>
                </c:pt>
                <c:pt idx="35">
                  <c:v>0.33432066970000002</c:v>
                </c:pt>
                <c:pt idx="36">
                  <c:v>0.3561288561</c:v>
                </c:pt>
                <c:pt idx="37">
                  <c:v>0.40713785860000001</c:v>
                </c:pt>
                <c:pt idx="38">
                  <c:v>0.42905455079999999</c:v>
                </c:pt>
                <c:pt idx="39">
                  <c:v>0.44733767320000001</c:v>
                </c:pt>
                <c:pt idx="40">
                  <c:v>0.47439180539999998</c:v>
                </c:pt>
                <c:pt idx="41">
                  <c:v>0.4663930221</c:v>
                </c:pt>
                <c:pt idx="42">
                  <c:v>0.51308211290000005</c:v>
                </c:pt>
                <c:pt idx="43">
                  <c:v>0.50323624600000005</c:v>
                </c:pt>
                <c:pt idx="44">
                  <c:v>0.53618290260000001</c:v>
                </c:pt>
                <c:pt idx="45">
                  <c:v>0.52581261950000002</c:v>
                </c:pt>
                <c:pt idx="46">
                  <c:v>0.55176211450000001</c:v>
                </c:pt>
                <c:pt idx="47">
                  <c:v>0.58331187230000003</c:v>
                </c:pt>
                <c:pt idx="48">
                  <c:v>0.64303739390000003</c:v>
                </c:pt>
                <c:pt idx="49">
                  <c:v>0.69420498080000004</c:v>
                </c:pt>
                <c:pt idx="50">
                  <c:v>0.74848090280000001</c:v>
                </c:pt>
                <c:pt idx="51">
                  <c:v>0.78277926900000006</c:v>
                </c:pt>
                <c:pt idx="52">
                  <c:v>0.80307637269999999</c:v>
                </c:pt>
                <c:pt idx="53">
                  <c:v>0.83308042490000001</c:v>
                </c:pt>
                <c:pt idx="54">
                  <c:v>0.82080271339999999</c:v>
                </c:pt>
                <c:pt idx="55">
                  <c:v>0.83980582520000002</c:v>
                </c:pt>
                <c:pt idx="56">
                  <c:v>0.86298361209999996</c:v>
                </c:pt>
                <c:pt idx="57">
                  <c:v>0.87377647920000001</c:v>
                </c:pt>
                <c:pt idx="58">
                  <c:v>0.87794432550000001</c:v>
                </c:pt>
                <c:pt idx="59">
                  <c:v>0.87422645929999998</c:v>
                </c:pt>
                <c:pt idx="60">
                  <c:v>0.88496483000000004</c:v>
                </c:pt>
                <c:pt idx="61">
                  <c:v>0.88758064520000002</c:v>
                </c:pt>
                <c:pt idx="62">
                  <c:v>0.89823754789999999</c:v>
                </c:pt>
                <c:pt idx="63">
                  <c:v>0.90566893420000005</c:v>
                </c:pt>
                <c:pt idx="64">
                  <c:v>0.9015432981</c:v>
                </c:pt>
                <c:pt idx="65">
                  <c:v>0.91036456759999995</c:v>
                </c:pt>
                <c:pt idx="66">
                  <c:v>0.91228334590000004</c:v>
                </c:pt>
                <c:pt idx="67">
                  <c:v>0.91100664610000004</c:v>
                </c:pt>
                <c:pt idx="68">
                  <c:v>0.91532143870000005</c:v>
                </c:pt>
                <c:pt idx="69">
                  <c:v>0.89521345409999997</c:v>
                </c:pt>
                <c:pt idx="70">
                  <c:v>0.90830945559999998</c:v>
                </c:pt>
                <c:pt idx="71">
                  <c:v>0.9101569236</c:v>
                </c:pt>
                <c:pt idx="72">
                  <c:v>0.91364308000000005</c:v>
                </c:pt>
                <c:pt idx="73">
                  <c:v>0.91562906519999998</c:v>
                </c:pt>
                <c:pt idx="74">
                  <c:v>0.93041781820000002</c:v>
                </c:pt>
                <c:pt idx="75">
                  <c:v>0.92357581070000005</c:v>
                </c:pt>
                <c:pt idx="76">
                  <c:v>0.92213324249999995</c:v>
                </c:pt>
                <c:pt idx="77">
                  <c:v>0.92265943009999996</c:v>
                </c:pt>
                <c:pt idx="78">
                  <c:v>0.93154602320000002</c:v>
                </c:pt>
                <c:pt idx="79">
                  <c:v>0.92863694730000002</c:v>
                </c:pt>
                <c:pt idx="80">
                  <c:v>0.93465346530000004</c:v>
                </c:pt>
                <c:pt idx="81">
                  <c:v>0.9309195576</c:v>
                </c:pt>
                <c:pt idx="82">
                  <c:v>0.93381574300000003</c:v>
                </c:pt>
                <c:pt idx="83">
                  <c:v>0.93347232749999998</c:v>
                </c:pt>
                <c:pt idx="84">
                  <c:v>0.92628992629999996</c:v>
                </c:pt>
                <c:pt idx="85">
                  <c:v>0.9368142263</c:v>
                </c:pt>
                <c:pt idx="86">
                  <c:v>0.93334441489999997</c:v>
                </c:pt>
                <c:pt idx="87">
                  <c:v>0.91735685990000004</c:v>
                </c:pt>
                <c:pt idx="88">
                  <c:v>0.94012781700000003</c:v>
                </c:pt>
                <c:pt idx="89">
                  <c:v>0.92611166830000002</c:v>
                </c:pt>
                <c:pt idx="90">
                  <c:v>0.93193902870000001</c:v>
                </c:pt>
                <c:pt idx="91">
                  <c:v>0.9224781057</c:v>
                </c:pt>
                <c:pt idx="92">
                  <c:v>0.92296983759999995</c:v>
                </c:pt>
                <c:pt idx="93">
                  <c:v>0.92008164550000004</c:v>
                </c:pt>
                <c:pt idx="94">
                  <c:v>0.91061787640000003</c:v>
                </c:pt>
                <c:pt idx="95">
                  <c:v>0.90903162699999995</c:v>
                </c:pt>
                <c:pt idx="96">
                  <c:v>0.9011722808</c:v>
                </c:pt>
                <c:pt idx="97">
                  <c:v>0.90450450449999997</c:v>
                </c:pt>
                <c:pt idx="98">
                  <c:v>0.8967384128</c:v>
                </c:pt>
                <c:pt idx="99">
                  <c:v>0.9001689665</c:v>
                </c:pt>
                <c:pt idx="100">
                  <c:v>0.8993637941</c:v>
                </c:pt>
                <c:pt idx="101">
                  <c:v>0.89946815410000003</c:v>
                </c:pt>
                <c:pt idx="102">
                  <c:v>0.89898544329999996</c:v>
                </c:pt>
                <c:pt idx="103">
                  <c:v>0.89798045599999998</c:v>
                </c:pt>
                <c:pt idx="104">
                  <c:v>0.89852681199999995</c:v>
                </c:pt>
                <c:pt idx="105">
                  <c:v>0.89658009169999997</c:v>
                </c:pt>
                <c:pt idx="106">
                  <c:v>0.89162619919999997</c:v>
                </c:pt>
                <c:pt idx="107">
                  <c:v>0.89044090850000002</c:v>
                </c:pt>
                <c:pt idx="108">
                  <c:v>0.88719678020000003</c:v>
                </c:pt>
                <c:pt idx="109">
                  <c:v>0.89515839809999997</c:v>
                </c:pt>
                <c:pt idx="110">
                  <c:v>0.89066265060000005</c:v>
                </c:pt>
                <c:pt idx="111">
                  <c:v>0.89599246629999996</c:v>
                </c:pt>
                <c:pt idx="112">
                  <c:v>0.89226622050000004</c:v>
                </c:pt>
                <c:pt idx="113">
                  <c:v>0.8886790577</c:v>
                </c:pt>
                <c:pt idx="114">
                  <c:v>0.88346774189999999</c:v>
                </c:pt>
                <c:pt idx="115">
                  <c:v>0.87173781100000003</c:v>
                </c:pt>
                <c:pt idx="116">
                  <c:v>0.87979343980000002</c:v>
                </c:pt>
                <c:pt idx="117">
                  <c:v>0.87810218979999999</c:v>
                </c:pt>
              </c:numCache>
            </c:numRef>
          </c:val>
        </c:ser>
        <c:ser>
          <c:idx val="2"/>
          <c:order val="2"/>
          <c:tx>
            <c:strRef>
              <c:f>'9.0a'!$E$3</c:f>
              <c:strCache>
                <c:ptCount val="1"/>
                <c:pt idx="0">
                  <c:v> Other countries new</c:v>
                </c:pt>
              </c:strCache>
            </c:strRef>
          </c:tx>
          <c:spPr>
            <a:ln w="25400">
              <a:solidFill>
                <a:srgbClr val="66B137"/>
              </a:solidFill>
              <a:prstDash val="solid"/>
            </a:ln>
          </c:spPr>
          <c:marker>
            <c:symbol val="none"/>
          </c:marker>
          <c:cat>
            <c:strRef>
              <c:f>'9.0a'!$A$4:$A$61</c:f>
              <c:strCache>
                <c:ptCount val="58"/>
                <c:pt idx="0">
                  <c:v>Mar05</c:v>
                </c:pt>
                <c:pt idx="3">
                  <c:v>Jun 05</c:v>
                </c:pt>
                <c:pt idx="6">
                  <c:v>Sep05</c:v>
                </c:pt>
                <c:pt idx="9">
                  <c:v>Dec 05</c:v>
                </c:pt>
                <c:pt idx="12">
                  <c:v>Mar06</c:v>
                </c:pt>
                <c:pt idx="15">
                  <c:v>Jun 06</c:v>
                </c:pt>
                <c:pt idx="18">
                  <c:v>Sep06</c:v>
                </c:pt>
                <c:pt idx="21">
                  <c:v>Dec 06</c:v>
                </c:pt>
                <c:pt idx="24">
                  <c:v>Mar07</c:v>
                </c:pt>
                <c:pt idx="27">
                  <c:v>Jun 07</c:v>
                </c:pt>
                <c:pt idx="30">
                  <c:v>Sep07</c:v>
                </c:pt>
                <c:pt idx="33">
                  <c:v>Dec 07</c:v>
                </c:pt>
                <c:pt idx="36">
                  <c:v>Mar08</c:v>
                </c:pt>
                <c:pt idx="39">
                  <c:v>Jun 08</c:v>
                </c:pt>
                <c:pt idx="42">
                  <c:v>Sep08</c:v>
                </c:pt>
                <c:pt idx="45">
                  <c:v>Dec 08</c:v>
                </c:pt>
                <c:pt idx="48">
                  <c:v>Mar09</c:v>
                </c:pt>
                <c:pt idx="51">
                  <c:v>Jun 09</c:v>
                </c:pt>
                <c:pt idx="54">
                  <c:v>Sep09</c:v>
                </c:pt>
                <c:pt idx="57">
                  <c:v>Dec 09</c:v>
                </c:pt>
              </c:strCache>
            </c:strRef>
          </c:cat>
          <c:val>
            <c:numRef>
              <c:f>'9.0a'!$E$4:$E$121</c:f>
              <c:numCache>
                <c:formatCode>0.0%</c:formatCode>
                <c:ptCount val="118"/>
                <c:pt idx="0">
                  <c:v>0.97212741749999998</c:v>
                </c:pt>
                <c:pt idx="1">
                  <c:v>0.96865520729999999</c:v>
                </c:pt>
                <c:pt idx="2">
                  <c:v>0.9573619632</c:v>
                </c:pt>
                <c:pt idx="3">
                  <c:v>0.97925204919999997</c:v>
                </c:pt>
                <c:pt idx="4">
                  <c:v>0.98276392739999996</c:v>
                </c:pt>
                <c:pt idx="5">
                  <c:v>0.98184688239999995</c:v>
                </c:pt>
                <c:pt idx="6">
                  <c:v>0.98450502149999997</c:v>
                </c:pt>
                <c:pt idx="7">
                  <c:v>0.97970058360000001</c:v>
                </c:pt>
                <c:pt idx="8">
                  <c:v>0.98971877829999999</c:v>
                </c:pt>
                <c:pt idx="9">
                  <c:v>0.98258894779999995</c:v>
                </c:pt>
                <c:pt idx="10">
                  <c:v>0.98497652579999995</c:v>
                </c:pt>
                <c:pt idx="11">
                  <c:v>0.98943114700000001</c:v>
                </c:pt>
                <c:pt idx="12">
                  <c:v>0.98616833429999995</c:v>
                </c:pt>
                <c:pt idx="13">
                  <c:v>0.986784141</c:v>
                </c:pt>
                <c:pt idx="14">
                  <c:v>0.98945147680000001</c:v>
                </c:pt>
                <c:pt idx="15">
                  <c:v>0.98750975799999996</c:v>
                </c:pt>
                <c:pt idx="16">
                  <c:v>0.99554069119999999</c:v>
                </c:pt>
                <c:pt idx="17">
                  <c:v>0.99332321700000004</c:v>
                </c:pt>
                <c:pt idx="18">
                  <c:v>0.99499304590000004</c:v>
                </c:pt>
                <c:pt idx="19">
                  <c:v>0.99605223200000004</c:v>
                </c:pt>
                <c:pt idx="20">
                  <c:v>0.99257425740000005</c:v>
                </c:pt>
                <c:pt idx="21">
                  <c:v>0.98913605790000003</c:v>
                </c:pt>
                <c:pt idx="22">
                  <c:v>0.99324324320000001</c:v>
                </c:pt>
                <c:pt idx="23">
                  <c:v>0.99351392599999999</c:v>
                </c:pt>
                <c:pt idx="24">
                  <c:v>0.99330570610000002</c:v>
                </c:pt>
                <c:pt idx="25">
                  <c:v>0.99186661239999996</c:v>
                </c:pt>
                <c:pt idx="26">
                  <c:v>0.9938208033</c:v>
                </c:pt>
                <c:pt idx="27">
                  <c:v>0.99617444529999999</c:v>
                </c:pt>
                <c:pt idx="28">
                  <c:v>0.99377162630000004</c:v>
                </c:pt>
                <c:pt idx="29">
                  <c:v>0.99546690839999996</c:v>
                </c:pt>
                <c:pt idx="30">
                  <c:v>0.99673880820000005</c:v>
                </c:pt>
                <c:pt idx="31">
                  <c:v>0.99421168689999995</c:v>
                </c:pt>
                <c:pt idx="32">
                  <c:v>0.99176694109999997</c:v>
                </c:pt>
                <c:pt idx="33">
                  <c:v>0.98941068139999999</c:v>
                </c:pt>
                <c:pt idx="34">
                  <c:v>0.99636803870000001</c:v>
                </c:pt>
                <c:pt idx="35">
                  <c:v>0.9913691644</c:v>
                </c:pt>
                <c:pt idx="36">
                  <c:v>0.99073684210000001</c:v>
                </c:pt>
                <c:pt idx="37">
                  <c:v>0.99440298510000003</c:v>
                </c:pt>
                <c:pt idx="38">
                  <c:v>0.9954242928</c:v>
                </c:pt>
                <c:pt idx="39">
                  <c:v>0.99461952340000004</c:v>
                </c:pt>
                <c:pt idx="40">
                  <c:v>0.9902642559</c:v>
                </c:pt>
                <c:pt idx="41">
                  <c:v>0.99441563619999995</c:v>
                </c:pt>
                <c:pt idx="42">
                  <c:v>0.99524564179999997</c:v>
                </c:pt>
                <c:pt idx="43">
                  <c:v>0.99356223180000003</c:v>
                </c:pt>
                <c:pt idx="44">
                  <c:v>0.99116279070000002</c:v>
                </c:pt>
                <c:pt idx="45">
                  <c:v>0.98780487800000005</c:v>
                </c:pt>
                <c:pt idx="46">
                  <c:v>0.99280575540000005</c:v>
                </c:pt>
                <c:pt idx="47">
                  <c:v>0.98849840259999999</c:v>
                </c:pt>
                <c:pt idx="48">
                  <c:v>0.98672055430000005</c:v>
                </c:pt>
                <c:pt idx="49">
                  <c:v>0.99438990179999998</c:v>
                </c:pt>
                <c:pt idx="50">
                  <c:v>0.99222294229999997</c:v>
                </c:pt>
                <c:pt idx="51">
                  <c:v>0.99488636360000005</c:v>
                </c:pt>
                <c:pt idx="52">
                  <c:v>0.9928656361</c:v>
                </c:pt>
                <c:pt idx="53">
                  <c:v>0.99219620959999999</c:v>
                </c:pt>
                <c:pt idx="54">
                  <c:v>0.99288256230000005</c:v>
                </c:pt>
                <c:pt idx="55">
                  <c:v>0.99209486170000005</c:v>
                </c:pt>
                <c:pt idx="56">
                  <c:v>0.99396599009999997</c:v>
                </c:pt>
                <c:pt idx="57">
                  <c:v>0.97944720060000001</c:v>
                </c:pt>
                <c:pt idx="58">
                  <c:v>0.99695431469999995</c:v>
                </c:pt>
                <c:pt idx="59">
                  <c:v>0.99056047199999997</c:v>
                </c:pt>
                <c:pt idx="60">
                  <c:v>0.98455995880000002</c:v>
                </c:pt>
                <c:pt idx="61">
                  <c:v>0.99118683900000004</c:v>
                </c:pt>
                <c:pt idx="62">
                  <c:v>0.99246501610000004</c:v>
                </c:pt>
                <c:pt idx="63">
                  <c:v>0.99090909090000001</c:v>
                </c:pt>
                <c:pt idx="64">
                  <c:v>0.99428897770000002</c:v>
                </c:pt>
                <c:pt idx="65">
                  <c:v>0.99442190669999997</c:v>
                </c:pt>
                <c:pt idx="66">
                  <c:v>0.98564412540000002</c:v>
                </c:pt>
                <c:pt idx="67">
                  <c:v>0.98600451469999995</c:v>
                </c:pt>
                <c:pt idx="68">
                  <c:v>0.98888351860000001</c:v>
                </c:pt>
                <c:pt idx="69">
                  <c:v>0.97855750490000004</c:v>
                </c:pt>
                <c:pt idx="70">
                  <c:v>0.9897321429</c:v>
                </c:pt>
                <c:pt idx="71">
                  <c:v>0.9747692308</c:v>
                </c:pt>
                <c:pt idx="72">
                  <c:v>0.97294638470000006</c:v>
                </c:pt>
                <c:pt idx="73">
                  <c:v>0.97790404040000001</c:v>
                </c:pt>
                <c:pt idx="74">
                  <c:v>0.98817480719999995</c:v>
                </c:pt>
                <c:pt idx="75">
                  <c:v>0.99188640969999997</c:v>
                </c:pt>
                <c:pt idx="76">
                  <c:v>0.98858560790000005</c:v>
                </c:pt>
                <c:pt idx="77">
                  <c:v>0.99422222220000001</c:v>
                </c:pt>
                <c:pt idx="78">
                  <c:v>0.98597285069999996</c:v>
                </c:pt>
                <c:pt idx="79">
                  <c:v>0.98552278820000005</c:v>
                </c:pt>
                <c:pt idx="80">
                  <c:v>0.98529411759999996</c:v>
                </c:pt>
                <c:pt idx="81">
                  <c:v>0.97918948520000004</c:v>
                </c:pt>
                <c:pt idx="82">
                  <c:v>0.99345730030000001</c:v>
                </c:pt>
                <c:pt idx="83">
                  <c:v>0.99306458600000003</c:v>
                </c:pt>
                <c:pt idx="84">
                  <c:v>0.98694706310000002</c:v>
                </c:pt>
                <c:pt idx="85">
                  <c:v>0.99243140959999998</c:v>
                </c:pt>
                <c:pt idx="86">
                  <c:v>0.98805732479999997</c:v>
                </c:pt>
                <c:pt idx="87">
                  <c:v>0.99541434650000005</c:v>
                </c:pt>
                <c:pt idx="88">
                  <c:v>0.99172250689999997</c:v>
                </c:pt>
                <c:pt idx="89">
                  <c:v>0.98988005999999995</c:v>
                </c:pt>
                <c:pt idx="90">
                  <c:v>0.99142300189999999</c:v>
                </c:pt>
                <c:pt idx="91">
                  <c:v>0.98790601239999998</c:v>
                </c:pt>
                <c:pt idx="92">
                  <c:v>0.98507462690000003</c:v>
                </c:pt>
                <c:pt idx="93">
                  <c:v>0.98830135699999999</c:v>
                </c:pt>
                <c:pt idx="94">
                  <c:v>0.99198461049999997</c:v>
                </c:pt>
                <c:pt idx="95">
                  <c:v>0.9891257068</c:v>
                </c:pt>
                <c:pt idx="96">
                  <c:v>0.98735589440000004</c:v>
                </c:pt>
                <c:pt idx="97">
                  <c:v>0.98755703029999997</c:v>
                </c:pt>
                <c:pt idx="98">
                  <c:v>0.99204455049999996</c:v>
                </c:pt>
                <c:pt idx="99">
                  <c:v>0.99623416639999995</c:v>
                </c:pt>
                <c:pt idx="100">
                  <c:v>0.99027673900000002</c:v>
                </c:pt>
                <c:pt idx="101">
                  <c:v>0.9935043845</c:v>
                </c:pt>
                <c:pt idx="102">
                  <c:v>0.99474671670000003</c:v>
                </c:pt>
                <c:pt idx="103">
                  <c:v>0.99247884679999998</c:v>
                </c:pt>
                <c:pt idx="104">
                  <c:v>0.99191984489999996</c:v>
                </c:pt>
                <c:pt idx="105">
                  <c:v>0.98953098829999997</c:v>
                </c:pt>
                <c:pt idx="106">
                  <c:v>0.99305555560000003</c:v>
                </c:pt>
                <c:pt idx="107">
                  <c:v>0.99008082289999999</c:v>
                </c:pt>
                <c:pt idx="108">
                  <c:v>0.99287199290000006</c:v>
                </c:pt>
                <c:pt idx="109">
                  <c:v>0.99272462709999998</c:v>
                </c:pt>
                <c:pt idx="110">
                  <c:v>0.99232821879999999</c:v>
                </c:pt>
                <c:pt idx="111">
                  <c:v>0.99294980259999999</c:v>
                </c:pt>
                <c:pt idx="112">
                  <c:v>0.99523204070000004</c:v>
                </c:pt>
                <c:pt idx="113">
                  <c:v>0.99428752779999996</c:v>
                </c:pt>
                <c:pt idx="114">
                  <c:v>0.9903990399</c:v>
                </c:pt>
                <c:pt idx="115">
                  <c:v>0.98310109690000003</c:v>
                </c:pt>
                <c:pt idx="116">
                  <c:v>0.98713119900000001</c:v>
                </c:pt>
                <c:pt idx="117">
                  <c:v>0.98989898990000003</c:v>
                </c:pt>
              </c:numCache>
            </c:numRef>
          </c:val>
        </c:ser>
        <c:ser>
          <c:idx val="3"/>
          <c:order val="3"/>
          <c:tx>
            <c:strRef>
              <c:f>'9.0a'!$F$3</c:f>
              <c:strCache>
                <c:ptCount val="1"/>
                <c:pt idx="0">
                  <c:v> Other countries used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'9.0a'!$A$4:$A$61</c:f>
              <c:strCache>
                <c:ptCount val="58"/>
                <c:pt idx="0">
                  <c:v>Mar05</c:v>
                </c:pt>
                <c:pt idx="3">
                  <c:v>Jun 05</c:v>
                </c:pt>
                <c:pt idx="6">
                  <c:v>Sep05</c:v>
                </c:pt>
                <c:pt idx="9">
                  <c:v>Dec 05</c:v>
                </c:pt>
                <c:pt idx="12">
                  <c:v>Mar06</c:v>
                </c:pt>
                <c:pt idx="15">
                  <c:v>Jun 06</c:v>
                </c:pt>
                <c:pt idx="18">
                  <c:v>Sep06</c:v>
                </c:pt>
                <c:pt idx="21">
                  <c:v>Dec 06</c:v>
                </c:pt>
                <c:pt idx="24">
                  <c:v>Mar07</c:v>
                </c:pt>
                <c:pt idx="27">
                  <c:v>Jun 07</c:v>
                </c:pt>
                <c:pt idx="30">
                  <c:v>Sep07</c:v>
                </c:pt>
                <c:pt idx="33">
                  <c:v>Dec 07</c:v>
                </c:pt>
                <c:pt idx="36">
                  <c:v>Mar08</c:v>
                </c:pt>
                <c:pt idx="39">
                  <c:v>Jun 08</c:v>
                </c:pt>
                <c:pt idx="42">
                  <c:v>Sep08</c:v>
                </c:pt>
                <c:pt idx="45">
                  <c:v>Dec 08</c:v>
                </c:pt>
                <c:pt idx="48">
                  <c:v>Mar09</c:v>
                </c:pt>
                <c:pt idx="51">
                  <c:v>Jun 09</c:v>
                </c:pt>
                <c:pt idx="54">
                  <c:v>Sep09</c:v>
                </c:pt>
                <c:pt idx="57">
                  <c:v>Dec 09</c:v>
                </c:pt>
              </c:strCache>
            </c:strRef>
          </c:cat>
          <c:val>
            <c:numRef>
              <c:f>'9.0a'!$F$4:$F$121</c:f>
              <c:numCache>
                <c:formatCode>0.0%</c:formatCode>
                <c:ptCount val="118"/>
                <c:pt idx="0">
                  <c:v>3.2679738999999998E-3</c:v>
                </c:pt>
                <c:pt idx="1">
                  <c:v>5.1078319999999997E-3</c:v>
                </c:pt>
                <c:pt idx="2">
                  <c:v>1.28062361E-2</c:v>
                </c:pt>
                <c:pt idx="3">
                  <c:v>5.0761421000000001E-3</c:v>
                </c:pt>
                <c:pt idx="4">
                  <c:v>6.1614295000000001E-3</c:v>
                </c:pt>
                <c:pt idx="5">
                  <c:v>1.6018306600000001E-2</c:v>
                </c:pt>
                <c:pt idx="6">
                  <c:v>1.12625963E-2</c:v>
                </c:pt>
                <c:pt idx="7">
                  <c:v>9.3770930999999991E-3</c:v>
                </c:pt>
                <c:pt idx="8">
                  <c:v>1.10081112E-2</c:v>
                </c:pt>
                <c:pt idx="9">
                  <c:v>1.6093229699999999E-2</c:v>
                </c:pt>
                <c:pt idx="10">
                  <c:v>1.8833535799999999E-2</c:v>
                </c:pt>
                <c:pt idx="11">
                  <c:v>2.0933014400000002E-2</c:v>
                </c:pt>
                <c:pt idx="12">
                  <c:v>1.98537095E-2</c:v>
                </c:pt>
                <c:pt idx="13">
                  <c:v>1.6382252600000001E-2</c:v>
                </c:pt>
                <c:pt idx="14">
                  <c:v>1.6228315600000001E-2</c:v>
                </c:pt>
                <c:pt idx="15">
                  <c:v>1.953125E-2</c:v>
                </c:pt>
                <c:pt idx="16">
                  <c:v>1.2516469000000001E-2</c:v>
                </c:pt>
                <c:pt idx="17">
                  <c:v>1.54466085E-2</c:v>
                </c:pt>
                <c:pt idx="18">
                  <c:v>1.4603174599999999E-2</c:v>
                </c:pt>
                <c:pt idx="19">
                  <c:v>1.4311270100000001E-2</c:v>
                </c:pt>
                <c:pt idx="20">
                  <c:v>1.46726862E-2</c:v>
                </c:pt>
                <c:pt idx="21">
                  <c:v>2.2209883400000002E-2</c:v>
                </c:pt>
                <c:pt idx="22">
                  <c:v>1.34378499E-2</c:v>
                </c:pt>
                <c:pt idx="23">
                  <c:v>1.20068611E-2</c:v>
                </c:pt>
                <c:pt idx="24">
                  <c:v>9.4292804000000001E-3</c:v>
                </c:pt>
                <c:pt idx="25">
                  <c:v>1.34976526E-2</c:v>
                </c:pt>
                <c:pt idx="26">
                  <c:v>1.5562249E-2</c:v>
                </c:pt>
                <c:pt idx="27">
                  <c:v>8.2146769000000005E-3</c:v>
                </c:pt>
                <c:pt idx="28">
                  <c:v>1.0272213699999999E-2</c:v>
                </c:pt>
                <c:pt idx="29">
                  <c:v>6.9412309000000004E-3</c:v>
                </c:pt>
                <c:pt idx="30">
                  <c:v>1.0471204200000001E-2</c:v>
                </c:pt>
                <c:pt idx="31">
                  <c:v>1.05379922E-2</c:v>
                </c:pt>
                <c:pt idx="32">
                  <c:v>5.8479532000000004E-3</c:v>
                </c:pt>
                <c:pt idx="33">
                  <c:v>1.1481684000000001E-2</c:v>
                </c:pt>
                <c:pt idx="34">
                  <c:v>1.00105374E-2</c:v>
                </c:pt>
                <c:pt idx="35">
                  <c:v>8.5653104999999993E-3</c:v>
                </c:pt>
                <c:pt idx="36">
                  <c:v>9.0191656999999998E-3</c:v>
                </c:pt>
                <c:pt idx="37">
                  <c:v>6.7039105999999998E-3</c:v>
                </c:pt>
                <c:pt idx="38">
                  <c:v>1.0728402E-2</c:v>
                </c:pt>
                <c:pt idx="39">
                  <c:v>2.8469750999999999E-3</c:v>
                </c:pt>
                <c:pt idx="40">
                  <c:v>1.05042017E-2</c:v>
                </c:pt>
                <c:pt idx="41">
                  <c:v>2.30050324E-2</c:v>
                </c:pt>
                <c:pt idx="42">
                  <c:v>1.7972681500000001E-2</c:v>
                </c:pt>
                <c:pt idx="43">
                  <c:v>1.7155110800000001E-2</c:v>
                </c:pt>
                <c:pt idx="44">
                  <c:v>1.70068027E-2</c:v>
                </c:pt>
                <c:pt idx="45">
                  <c:v>1.6176470599999999E-2</c:v>
                </c:pt>
                <c:pt idx="46">
                  <c:v>1.5977443599999998E-2</c:v>
                </c:pt>
                <c:pt idx="47">
                  <c:v>2.7624309400000002E-2</c:v>
                </c:pt>
                <c:pt idx="48">
                  <c:v>2.00210748E-2</c:v>
                </c:pt>
                <c:pt idx="49">
                  <c:v>3.2299741600000001E-2</c:v>
                </c:pt>
                <c:pt idx="50">
                  <c:v>5.22193211E-2</c:v>
                </c:pt>
                <c:pt idx="51">
                  <c:v>5.9539918800000001E-2</c:v>
                </c:pt>
                <c:pt idx="52">
                  <c:v>4.0268456399999999E-2</c:v>
                </c:pt>
                <c:pt idx="53">
                  <c:v>3.0418251E-2</c:v>
                </c:pt>
                <c:pt idx="54">
                  <c:v>3.5502958600000002E-2</c:v>
                </c:pt>
                <c:pt idx="55">
                  <c:v>4.5606229099999999E-2</c:v>
                </c:pt>
                <c:pt idx="56">
                  <c:v>4.9830124599999998E-2</c:v>
                </c:pt>
                <c:pt idx="57">
                  <c:v>3.1093279800000002E-2</c:v>
                </c:pt>
                <c:pt idx="58">
                  <c:v>3.1645569599999999E-2</c:v>
                </c:pt>
                <c:pt idx="59">
                  <c:v>3.9874081800000002E-2</c:v>
                </c:pt>
                <c:pt idx="60">
                  <c:v>3.9417309300000002E-2</c:v>
                </c:pt>
                <c:pt idx="61">
                  <c:v>4.7337278099999998E-2</c:v>
                </c:pt>
                <c:pt idx="62">
                  <c:v>4.2677012600000001E-2</c:v>
                </c:pt>
                <c:pt idx="63">
                  <c:v>5.5084745800000001E-2</c:v>
                </c:pt>
                <c:pt idx="64">
                  <c:v>4.6979865799999999E-2</c:v>
                </c:pt>
                <c:pt idx="65">
                  <c:v>4.55426357E-2</c:v>
                </c:pt>
                <c:pt idx="66">
                  <c:v>6.0450819699999998E-2</c:v>
                </c:pt>
                <c:pt idx="67">
                  <c:v>8.4299262400000005E-2</c:v>
                </c:pt>
                <c:pt idx="68">
                  <c:v>5.0102249500000001E-2</c:v>
                </c:pt>
                <c:pt idx="69">
                  <c:v>6.5913370999999998E-2</c:v>
                </c:pt>
                <c:pt idx="70">
                  <c:v>5.4621848700000003E-2</c:v>
                </c:pt>
                <c:pt idx="71">
                  <c:v>5.71428571E-2</c:v>
                </c:pt>
                <c:pt idx="72">
                  <c:v>6.5633546000000001E-2</c:v>
                </c:pt>
                <c:pt idx="73">
                  <c:v>6.0669456099999998E-2</c:v>
                </c:pt>
                <c:pt idx="74">
                  <c:v>7.5888568700000006E-2</c:v>
                </c:pt>
                <c:pt idx="75">
                  <c:v>5.3742802300000003E-2</c:v>
                </c:pt>
                <c:pt idx="76">
                  <c:v>7.7369439100000006E-2</c:v>
                </c:pt>
                <c:pt idx="77">
                  <c:v>6.5317387300000002E-2</c:v>
                </c:pt>
                <c:pt idx="78">
                  <c:v>8.4878048799999994E-2</c:v>
                </c:pt>
                <c:pt idx="79">
                  <c:v>0.1072834646</c:v>
                </c:pt>
                <c:pt idx="80">
                  <c:v>0.1078515962</c:v>
                </c:pt>
                <c:pt idx="81">
                  <c:v>0.1001669449</c:v>
                </c:pt>
                <c:pt idx="82">
                  <c:v>0.12554112549999999</c:v>
                </c:pt>
                <c:pt idx="83">
                  <c:v>0.14506172840000001</c:v>
                </c:pt>
                <c:pt idx="84">
                  <c:v>0.1750503018</c:v>
                </c:pt>
                <c:pt idx="85">
                  <c:v>0.18311688309999999</c:v>
                </c:pt>
                <c:pt idx="86">
                  <c:v>0.22111553780000001</c:v>
                </c:pt>
                <c:pt idx="87">
                  <c:v>0.19785458880000001</c:v>
                </c:pt>
                <c:pt idx="88">
                  <c:v>0.2423580786</c:v>
                </c:pt>
                <c:pt idx="89">
                  <c:v>0.20403587440000001</c:v>
                </c:pt>
                <c:pt idx="90">
                  <c:v>0.2438118812</c:v>
                </c:pt>
                <c:pt idx="91">
                  <c:v>0.210359408</c:v>
                </c:pt>
                <c:pt idx="92">
                  <c:v>0.25365344470000001</c:v>
                </c:pt>
                <c:pt idx="93">
                  <c:v>0.21083743839999999</c:v>
                </c:pt>
                <c:pt idx="94">
                  <c:v>0.21768707479999999</c:v>
                </c:pt>
                <c:pt idx="95">
                  <c:v>0.22035480860000001</c:v>
                </c:pt>
                <c:pt idx="96">
                  <c:v>0.23749999999999999</c:v>
                </c:pt>
                <c:pt idx="97">
                  <c:v>0.2338352524</c:v>
                </c:pt>
                <c:pt idx="98">
                  <c:v>0.24509803920000001</c:v>
                </c:pt>
                <c:pt idx="99">
                  <c:v>0.28113879000000003</c:v>
                </c:pt>
                <c:pt idx="100">
                  <c:v>0.27715091679999998</c:v>
                </c:pt>
                <c:pt idx="101">
                  <c:v>0.28949301979999997</c:v>
                </c:pt>
                <c:pt idx="102">
                  <c:v>0.28132780080000003</c:v>
                </c:pt>
                <c:pt idx="103">
                  <c:v>0.3100436681</c:v>
                </c:pt>
                <c:pt idx="104">
                  <c:v>0.27810218980000001</c:v>
                </c:pt>
                <c:pt idx="105">
                  <c:v>0.25773889639999997</c:v>
                </c:pt>
                <c:pt idx="106">
                  <c:v>0.2811480757</c:v>
                </c:pt>
                <c:pt idx="107">
                  <c:v>0.29403508769999998</c:v>
                </c:pt>
                <c:pt idx="108">
                  <c:v>0.29389067520000001</c:v>
                </c:pt>
                <c:pt idx="109">
                  <c:v>0.28436317779999998</c:v>
                </c:pt>
                <c:pt idx="110">
                  <c:v>0.28413488110000001</c:v>
                </c:pt>
                <c:pt idx="111">
                  <c:v>0.31777378820000002</c:v>
                </c:pt>
                <c:pt idx="112">
                  <c:v>0.3201086957</c:v>
                </c:pt>
                <c:pt idx="113">
                  <c:v>0.34106334840000002</c:v>
                </c:pt>
                <c:pt idx="114">
                  <c:v>0.33297815660000002</c:v>
                </c:pt>
                <c:pt idx="115">
                  <c:v>0.36563876649999999</c:v>
                </c:pt>
                <c:pt idx="116">
                  <c:v>0.34751348110000002</c:v>
                </c:pt>
                <c:pt idx="117">
                  <c:v>0.35449735449999997</c:v>
                </c:pt>
              </c:numCache>
            </c:numRef>
          </c:val>
        </c:ser>
        <c:ser>
          <c:idx val="4"/>
          <c:order val="4"/>
          <c:tx>
            <c:strRef>
              <c:f>'9.0a'!$G$3</c:f>
              <c:strCache>
                <c:ptCount val="1"/>
                <c:pt idx="0">
                  <c:v> All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'9.0a'!$A$4:$A$37</c:f>
              <c:strCache>
                <c:ptCount val="34"/>
                <c:pt idx="0">
                  <c:v>Mar05</c:v>
                </c:pt>
                <c:pt idx="3">
                  <c:v>Jun 05</c:v>
                </c:pt>
                <c:pt idx="6">
                  <c:v>Sep05</c:v>
                </c:pt>
                <c:pt idx="9">
                  <c:v>Dec 05</c:v>
                </c:pt>
                <c:pt idx="12">
                  <c:v>Mar06</c:v>
                </c:pt>
                <c:pt idx="15">
                  <c:v>Jun 06</c:v>
                </c:pt>
                <c:pt idx="18">
                  <c:v>Sep06</c:v>
                </c:pt>
                <c:pt idx="21">
                  <c:v>Dec 06</c:v>
                </c:pt>
                <c:pt idx="24">
                  <c:v>Mar07</c:v>
                </c:pt>
                <c:pt idx="27">
                  <c:v>Jun 07</c:v>
                </c:pt>
                <c:pt idx="30">
                  <c:v>Sep07</c:v>
                </c:pt>
                <c:pt idx="33">
                  <c:v>Dec 07</c:v>
                </c:pt>
              </c:strCache>
            </c:strRef>
          </c:cat>
          <c:val>
            <c:numRef>
              <c:f>'9.0a'!$G$4:$G$121</c:f>
              <c:numCache>
                <c:formatCode>0.0%</c:formatCode>
                <c:ptCount val="118"/>
                <c:pt idx="0">
                  <c:v>0.3677205395</c:v>
                </c:pt>
                <c:pt idx="1">
                  <c:v>0.34968523000000001</c:v>
                </c:pt>
                <c:pt idx="2">
                  <c:v>0.38056716959999998</c:v>
                </c:pt>
                <c:pt idx="3">
                  <c:v>0.45087271179999999</c:v>
                </c:pt>
                <c:pt idx="4">
                  <c:v>0.41045311800000001</c:v>
                </c:pt>
                <c:pt idx="5">
                  <c:v>0.42894781570000001</c:v>
                </c:pt>
                <c:pt idx="6">
                  <c:v>0.45705576469999998</c:v>
                </c:pt>
                <c:pt idx="7">
                  <c:v>0.47182900529999999</c:v>
                </c:pt>
                <c:pt idx="8">
                  <c:v>0.43519608300000001</c:v>
                </c:pt>
                <c:pt idx="9">
                  <c:v>0.42444388900000002</c:v>
                </c:pt>
                <c:pt idx="10">
                  <c:v>0.46491228070000001</c:v>
                </c:pt>
                <c:pt idx="11">
                  <c:v>0.46155859110000003</c:v>
                </c:pt>
                <c:pt idx="12">
                  <c:v>0.49173405209999999</c:v>
                </c:pt>
                <c:pt idx="13">
                  <c:v>0.46501291369999997</c:v>
                </c:pt>
                <c:pt idx="14">
                  <c:v>0.47946889599999998</c:v>
                </c:pt>
                <c:pt idx="15">
                  <c:v>0.51156336729999996</c:v>
                </c:pt>
                <c:pt idx="16">
                  <c:v>0.48766500759999998</c:v>
                </c:pt>
                <c:pt idx="17">
                  <c:v>0.52024499970000004</c:v>
                </c:pt>
                <c:pt idx="18">
                  <c:v>0.54639175259999995</c:v>
                </c:pt>
                <c:pt idx="19">
                  <c:v>0.55401632300000003</c:v>
                </c:pt>
                <c:pt idx="20">
                  <c:v>0.51212584660000005</c:v>
                </c:pt>
                <c:pt idx="21">
                  <c:v>0.48767532079999998</c:v>
                </c:pt>
                <c:pt idx="22">
                  <c:v>0.53724665800000004</c:v>
                </c:pt>
                <c:pt idx="23">
                  <c:v>0.52668954909999999</c:v>
                </c:pt>
                <c:pt idx="24">
                  <c:v>0.55461635220000005</c:v>
                </c:pt>
                <c:pt idx="25">
                  <c:v>0.5251994311</c:v>
                </c:pt>
                <c:pt idx="26">
                  <c:v>0.53982345779999996</c:v>
                </c:pt>
                <c:pt idx="27">
                  <c:v>0.58099216710000001</c:v>
                </c:pt>
                <c:pt idx="28">
                  <c:v>0.56158292570000001</c:v>
                </c:pt>
                <c:pt idx="29">
                  <c:v>0.56291132450000003</c:v>
                </c:pt>
                <c:pt idx="30">
                  <c:v>0.60563228889999998</c:v>
                </c:pt>
                <c:pt idx="31">
                  <c:v>0.61227657339999997</c:v>
                </c:pt>
                <c:pt idx="32">
                  <c:v>0.58914361000000004</c:v>
                </c:pt>
                <c:pt idx="33">
                  <c:v>0.57059577939999995</c:v>
                </c:pt>
                <c:pt idx="34">
                  <c:v>0.61980208439999995</c:v>
                </c:pt>
                <c:pt idx="35">
                  <c:v>0.59647112739999997</c:v>
                </c:pt>
                <c:pt idx="36">
                  <c:v>0.62960852469999995</c:v>
                </c:pt>
                <c:pt idx="37">
                  <c:v>0.6272957764</c:v>
                </c:pt>
                <c:pt idx="38">
                  <c:v>0.6422146205</c:v>
                </c:pt>
                <c:pt idx="39">
                  <c:v>0.71191709839999995</c:v>
                </c:pt>
                <c:pt idx="40">
                  <c:v>0.68234423359999996</c:v>
                </c:pt>
                <c:pt idx="41">
                  <c:v>0.68491518299999998</c:v>
                </c:pt>
                <c:pt idx="42">
                  <c:v>0.72071782340000001</c:v>
                </c:pt>
                <c:pt idx="43">
                  <c:v>0.73915224479999997</c:v>
                </c:pt>
                <c:pt idx="44">
                  <c:v>0.71717578790000003</c:v>
                </c:pt>
                <c:pt idx="45">
                  <c:v>0.70563002679999998</c:v>
                </c:pt>
                <c:pt idx="46">
                  <c:v>0.73655594260000001</c:v>
                </c:pt>
                <c:pt idx="47">
                  <c:v>0.73748435540000001</c:v>
                </c:pt>
                <c:pt idx="48">
                  <c:v>0.78011020730000002</c:v>
                </c:pt>
                <c:pt idx="49">
                  <c:v>0.78592436970000001</c:v>
                </c:pt>
                <c:pt idx="50">
                  <c:v>0.81839014610000005</c:v>
                </c:pt>
                <c:pt idx="51">
                  <c:v>0.84527972029999998</c:v>
                </c:pt>
                <c:pt idx="52">
                  <c:v>0.84349885800000002</c:v>
                </c:pt>
                <c:pt idx="53">
                  <c:v>0.85299806580000004</c:v>
                </c:pt>
                <c:pt idx="54">
                  <c:v>0.86041313399999997</c:v>
                </c:pt>
                <c:pt idx="55">
                  <c:v>0.86446574919999997</c:v>
                </c:pt>
                <c:pt idx="56">
                  <c:v>0.86434077080000005</c:v>
                </c:pt>
                <c:pt idx="57">
                  <c:v>0.85318646730000003</c:v>
                </c:pt>
                <c:pt idx="58">
                  <c:v>0.87642767669999999</c:v>
                </c:pt>
                <c:pt idx="59">
                  <c:v>0.86337256169999999</c:v>
                </c:pt>
                <c:pt idx="60">
                  <c:v>0.8685046287</c:v>
                </c:pt>
                <c:pt idx="61">
                  <c:v>0.86793785310000005</c:v>
                </c:pt>
                <c:pt idx="62">
                  <c:v>0.87857246479999995</c:v>
                </c:pt>
                <c:pt idx="63">
                  <c:v>0.89932798329999997</c:v>
                </c:pt>
                <c:pt idx="64">
                  <c:v>0.87633863970000003</c:v>
                </c:pt>
                <c:pt idx="65">
                  <c:v>0.8844434833</c:v>
                </c:pt>
                <c:pt idx="66">
                  <c:v>0.8988675787</c:v>
                </c:pt>
                <c:pt idx="67">
                  <c:v>0.89796493200000005</c:v>
                </c:pt>
                <c:pt idx="68">
                  <c:v>0.89758638879999997</c:v>
                </c:pt>
                <c:pt idx="69">
                  <c:v>0.87217005169999995</c:v>
                </c:pt>
                <c:pt idx="70">
                  <c:v>0.89711736440000001</c:v>
                </c:pt>
                <c:pt idx="71">
                  <c:v>0.88974974819999997</c:v>
                </c:pt>
                <c:pt idx="72">
                  <c:v>0.8942693598</c:v>
                </c:pt>
                <c:pt idx="73">
                  <c:v>0.88186228619999996</c:v>
                </c:pt>
                <c:pt idx="74">
                  <c:v>0.89534453410000003</c:v>
                </c:pt>
                <c:pt idx="75">
                  <c:v>0.8979187314</c:v>
                </c:pt>
                <c:pt idx="76">
                  <c:v>0.8916886047</c:v>
                </c:pt>
                <c:pt idx="77">
                  <c:v>0.89403973510000001</c:v>
                </c:pt>
                <c:pt idx="78">
                  <c:v>0.902922381</c:v>
                </c:pt>
                <c:pt idx="79">
                  <c:v>0.90011307949999997</c:v>
                </c:pt>
                <c:pt idx="80">
                  <c:v>0.89747722490000004</c:v>
                </c:pt>
                <c:pt idx="81">
                  <c:v>0.8880676569</c:v>
                </c:pt>
                <c:pt idx="82">
                  <c:v>0.92008237559999995</c:v>
                </c:pt>
                <c:pt idx="83">
                  <c:v>0.90898067449999997</c:v>
                </c:pt>
                <c:pt idx="84">
                  <c:v>0.91394459719999999</c:v>
                </c:pt>
                <c:pt idx="85">
                  <c:v>0.92394935140000001</c:v>
                </c:pt>
                <c:pt idx="86">
                  <c:v>0.91912597429999998</c:v>
                </c:pt>
                <c:pt idx="87">
                  <c:v>0.92903384919999998</c:v>
                </c:pt>
                <c:pt idx="88">
                  <c:v>0.92824631859999995</c:v>
                </c:pt>
                <c:pt idx="89">
                  <c:v>0.91988049969999997</c:v>
                </c:pt>
                <c:pt idx="90">
                  <c:v>0.93152159290000003</c:v>
                </c:pt>
                <c:pt idx="91">
                  <c:v>0.92183638160000003</c:v>
                </c:pt>
                <c:pt idx="92">
                  <c:v>0.92021412179999995</c:v>
                </c:pt>
                <c:pt idx="93">
                  <c:v>0.91027535260000003</c:v>
                </c:pt>
                <c:pt idx="94">
                  <c:v>0.91480463619999997</c:v>
                </c:pt>
                <c:pt idx="95">
                  <c:v>0.90483860140000005</c:v>
                </c:pt>
                <c:pt idx="96">
                  <c:v>0.90538726430000005</c:v>
                </c:pt>
                <c:pt idx="97">
                  <c:v>0.90190805480000003</c:v>
                </c:pt>
                <c:pt idx="98">
                  <c:v>0.89667029629999995</c:v>
                </c:pt>
                <c:pt idx="99">
                  <c:v>0.91772866590000002</c:v>
                </c:pt>
                <c:pt idx="100">
                  <c:v>0.89944514239999995</c:v>
                </c:pt>
                <c:pt idx="101">
                  <c:v>0.90280610839999997</c:v>
                </c:pt>
                <c:pt idx="102">
                  <c:v>0.91118532770000005</c:v>
                </c:pt>
                <c:pt idx="103">
                  <c:v>0.9089402258</c:v>
                </c:pt>
                <c:pt idx="104">
                  <c:v>0.905058484</c:v>
                </c:pt>
                <c:pt idx="105">
                  <c:v>0.89086170389999997</c:v>
                </c:pt>
                <c:pt idx="106">
                  <c:v>0.89871095690000002</c:v>
                </c:pt>
                <c:pt idx="107">
                  <c:v>0.89461421760000004</c:v>
                </c:pt>
                <c:pt idx="108">
                  <c:v>0.89815202719999998</c:v>
                </c:pt>
                <c:pt idx="109">
                  <c:v>0.88708973940000002</c:v>
                </c:pt>
                <c:pt idx="110">
                  <c:v>0.88599196339999997</c:v>
                </c:pt>
                <c:pt idx="111">
                  <c:v>0.90637330589999998</c:v>
                </c:pt>
                <c:pt idx="112">
                  <c:v>0.89135264839999995</c:v>
                </c:pt>
                <c:pt idx="113">
                  <c:v>0.89199012160000002</c:v>
                </c:pt>
                <c:pt idx="114">
                  <c:v>0.89237979519999999</c:v>
                </c:pt>
                <c:pt idx="115">
                  <c:v>0.89199070889999998</c:v>
                </c:pt>
                <c:pt idx="116">
                  <c:v>0.89415115010000001</c:v>
                </c:pt>
                <c:pt idx="117">
                  <c:v>0.87727579229999997</c:v>
                </c:pt>
              </c:numCache>
            </c:numRef>
          </c:val>
        </c:ser>
        <c:ser>
          <c:idx val="5"/>
          <c:order val="5"/>
          <c:tx>
            <c:strRef>
              <c:f>'9.0a'!$L$3</c:f>
              <c:strCache>
                <c:ptCount val="1"/>
                <c:pt idx="0">
                  <c:v>All used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'9.0a'!$L$4:$L$121</c:f>
              <c:numCache>
                <c:formatCode>0.0%</c:formatCode>
                <c:ptCount val="118"/>
                <c:pt idx="0">
                  <c:v>2.6001002826115609E-2</c:v>
                </c:pt>
                <c:pt idx="1">
                  <c:v>5.4350224298705591E-2</c:v>
                </c:pt>
                <c:pt idx="2">
                  <c:v>6.8598757938196878E-2</c:v>
                </c:pt>
                <c:pt idx="3">
                  <c:v>7.9311109491654957E-2</c:v>
                </c:pt>
                <c:pt idx="4">
                  <c:v>9.1620429636043541E-2</c:v>
                </c:pt>
                <c:pt idx="5">
                  <c:v>9.8429826418350963E-2</c:v>
                </c:pt>
                <c:pt idx="6">
                  <c:v>9.6627656262719436E-2</c:v>
                </c:pt>
                <c:pt idx="7">
                  <c:v>0.11047928515899269</c:v>
                </c:pt>
                <c:pt idx="8">
                  <c:v>0.12261396809969309</c:v>
                </c:pt>
                <c:pt idx="9">
                  <c:v>0.12885844041146946</c:v>
                </c:pt>
                <c:pt idx="10">
                  <c:v>0.14000844954894803</c:v>
                </c:pt>
                <c:pt idx="11">
                  <c:v>0.13416309015024894</c:v>
                </c:pt>
                <c:pt idx="12">
                  <c:v>0.14649238146291282</c:v>
                </c:pt>
                <c:pt idx="13">
                  <c:v>0.15361533251301906</c:v>
                </c:pt>
                <c:pt idx="14">
                  <c:v>0.15069274657533824</c:v>
                </c:pt>
                <c:pt idx="15">
                  <c:v>0.14046296294088889</c:v>
                </c:pt>
                <c:pt idx="16">
                  <c:v>0.14683380956239284</c:v>
                </c:pt>
                <c:pt idx="17">
                  <c:v>0.14592737975649658</c:v>
                </c:pt>
                <c:pt idx="18">
                  <c:v>0.13470464135712026</c:v>
                </c:pt>
                <c:pt idx="19">
                  <c:v>0.13662060303812815</c:v>
                </c:pt>
                <c:pt idx="20">
                  <c:v>0.15519877672782875</c:v>
                </c:pt>
                <c:pt idx="21">
                  <c:v>0.14745066611150956</c:v>
                </c:pt>
                <c:pt idx="22">
                  <c:v>0.17356332977235198</c:v>
                </c:pt>
                <c:pt idx="23">
                  <c:v>0.18044802311932487</c:v>
                </c:pt>
                <c:pt idx="24">
                  <c:v>0.20232473661882491</c:v>
                </c:pt>
                <c:pt idx="25">
                  <c:v>0.21984873259999996</c:v>
                </c:pt>
                <c:pt idx="26">
                  <c:v>0.2237328973173823</c:v>
                </c:pt>
                <c:pt idx="27">
                  <c:v>0.24087799314321551</c:v>
                </c:pt>
                <c:pt idx="28">
                  <c:v>0.24993632735216062</c:v>
                </c:pt>
                <c:pt idx="29">
                  <c:v>0.25761979900763227</c:v>
                </c:pt>
                <c:pt idx="30">
                  <c:v>0.26346521695542136</c:v>
                </c:pt>
                <c:pt idx="31">
                  <c:v>0.25367647062020127</c:v>
                </c:pt>
                <c:pt idx="32">
                  <c:v>0.25593869734051722</c:v>
                </c:pt>
                <c:pt idx="33">
                  <c:v>0.27842250195792684</c:v>
                </c:pt>
                <c:pt idx="34">
                  <c:v>0.27119158404689458</c:v>
                </c:pt>
                <c:pt idx="35">
                  <c:v>0.27115125093267933</c:v>
                </c:pt>
                <c:pt idx="36">
                  <c:v>0.28846153843301103</c:v>
                </c:pt>
                <c:pt idx="37">
                  <c:v>0.32691661999675431</c:v>
                </c:pt>
                <c:pt idx="38">
                  <c:v>0.3426271581816146</c:v>
                </c:pt>
                <c:pt idx="39">
                  <c:v>0.36289886427213358</c:v>
                </c:pt>
                <c:pt idx="40">
                  <c:v>0.3880927566658155</c:v>
                </c:pt>
                <c:pt idx="41">
                  <c:v>0.38118264717975958</c:v>
                </c:pt>
                <c:pt idx="42">
                  <c:v>0.42086234601764871</c:v>
                </c:pt>
                <c:pt idx="43">
                  <c:v>0.40554518032771159</c:v>
                </c:pt>
                <c:pt idx="44">
                  <c:v>0.43780212698246856</c:v>
                </c:pt>
                <c:pt idx="45">
                  <c:v>0.42063732928694991</c:v>
                </c:pt>
                <c:pt idx="46">
                  <c:v>0.45003568876167022</c:v>
                </c:pt>
                <c:pt idx="47">
                  <c:v>0.47827903094149965</c:v>
                </c:pt>
                <c:pt idx="48">
                  <c:v>0.53165033910989068</c:v>
                </c:pt>
                <c:pt idx="49">
                  <c:v>0.59070707067054551</c:v>
                </c:pt>
                <c:pt idx="50">
                  <c:v>0.64923706737346487</c:v>
                </c:pt>
                <c:pt idx="51">
                  <c:v>0.68702973840204229</c:v>
                </c:pt>
                <c:pt idx="52">
                  <c:v>0.71338383834969998</c:v>
                </c:pt>
                <c:pt idx="53">
                  <c:v>0.72859264149674963</c:v>
                </c:pt>
                <c:pt idx="54">
                  <c:v>0.71293888166950581</c:v>
                </c:pt>
                <c:pt idx="55">
                  <c:v>0.72565947237923267</c:v>
                </c:pt>
                <c:pt idx="56">
                  <c:v>0.75742428698054975</c:v>
                </c:pt>
                <c:pt idx="57">
                  <c:v>0.76664116297941853</c:v>
                </c:pt>
                <c:pt idx="58">
                  <c:v>0.76364154439254872</c:v>
                </c:pt>
                <c:pt idx="59">
                  <c:v>0.75952106175852563</c:v>
                </c:pt>
                <c:pt idx="60">
                  <c:v>0.76148166685935426</c:v>
                </c:pt>
                <c:pt idx="61">
                  <c:v>0.7694760188845855</c:v>
                </c:pt>
                <c:pt idx="62">
                  <c:v>0.78149814717285604</c:v>
                </c:pt>
                <c:pt idx="63">
                  <c:v>0.79944437091787279</c:v>
                </c:pt>
                <c:pt idx="64">
                  <c:v>0.77451520150134623</c:v>
                </c:pt>
                <c:pt idx="65">
                  <c:v>0.79400260753209895</c:v>
                </c:pt>
                <c:pt idx="66">
                  <c:v>0.80304821969172258</c:v>
                </c:pt>
                <c:pt idx="67">
                  <c:v>0.80078673782080634</c:v>
                </c:pt>
                <c:pt idx="68">
                  <c:v>0.81007462687940313</c:v>
                </c:pt>
                <c:pt idx="69">
                  <c:v>0.78538471133254772</c:v>
                </c:pt>
                <c:pt idx="70">
                  <c:v>0.79596350567343088</c:v>
                </c:pt>
                <c:pt idx="71">
                  <c:v>0.79445520940786996</c:v>
                </c:pt>
                <c:pt idx="72">
                  <c:v>0.78422370621062898</c:v>
                </c:pt>
                <c:pt idx="73">
                  <c:v>0.78664983428638158</c:v>
                </c:pt>
                <c:pt idx="74">
                  <c:v>0.80672969963360686</c:v>
                </c:pt>
                <c:pt idx="75">
                  <c:v>0.78923966207797547</c:v>
                </c:pt>
                <c:pt idx="76">
                  <c:v>0.7955961176679559</c:v>
                </c:pt>
                <c:pt idx="77">
                  <c:v>0.78920234854141469</c:v>
                </c:pt>
                <c:pt idx="78">
                  <c:v>0.80045317217885192</c:v>
                </c:pt>
                <c:pt idx="79">
                  <c:v>0.79959795883190055</c:v>
                </c:pt>
                <c:pt idx="80">
                  <c:v>0.80191162206867994</c:v>
                </c:pt>
                <c:pt idx="81">
                  <c:v>0.80330811638771638</c:v>
                </c:pt>
                <c:pt idx="82">
                  <c:v>0.82048558418816397</c:v>
                </c:pt>
                <c:pt idx="83">
                  <c:v>0.81081946221107559</c:v>
                </c:pt>
                <c:pt idx="84">
                  <c:v>0.81470412433451878</c:v>
                </c:pt>
                <c:pt idx="85">
                  <c:v>0.840984147986922</c:v>
                </c:pt>
                <c:pt idx="86">
                  <c:v>0.83148148148000001</c:v>
                </c:pt>
                <c:pt idx="87">
                  <c:v>0.82293133112588768</c:v>
                </c:pt>
                <c:pt idx="88">
                  <c:v>0.84698338675016038</c:v>
                </c:pt>
                <c:pt idx="89">
                  <c:v>0.83241198715964504</c:v>
                </c:pt>
                <c:pt idx="90">
                  <c:v>0.84573643409844945</c:v>
                </c:pt>
                <c:pt idx="91">
                  <c:v>0.82775590547162547</c:v>
                </c:pt>
                <c:pt idx="92">
                  <c:v>0.83658898021104677</c:v>
                </c:pt>
                <c:pt idx="93">
                  <c:v>0.82258938247095081</c:v>
                </c:pt>
                <c:pt idx="94">
                  <c:v>0.81798103154532942</c:v>
                </c:pt>
                <c:pt idx="95">
                  <c:v>0.80666204025379595</c:v>
                </c:pt>
                <c:pt idx="96">
                  <c:v>0.80085653108844945</c:v>
                </c:pt>
                <c:pt idx="97">
                  <c:v>0.80729233533567846</c:v>
                </c:pt>
                <c:pt idx="98">
                  <c:v>0.79964040904748845</c:v>
                </c:pt>
                <c:pt idx="99">
                  <c:v>0.81558473134488207</c:v>
                </c:pt>
                <c:pt idx="100">
                  <c:v>0.81168637583393621</c:v>
                </c:pt>
                <c:pt idx="101">
                  <c:v>0.80793825798287755</c:v>
                </c:pt>
                <c:pt idx="102">
                  <c:v>0.80602048461744946</c:v>
                </c:pt>
                <c:pt idx="103">
                  <c:v>0.80870814452087525</c:v>
                </c:pt>
                <c:pt idx="104">
                  <c:v>0.81227803144048694</c:v>
                </c:pt>
                <c:pt idx="105">
                  <c:v>0.80160080043278625</c:v>
                </c:pt>
                <c:pt idx="106">
                  <c:v>0.7978147554023356</c:v>
                </c:pt>
                <c:pt idx="107">
                  <c:v>0.80244357006139988</c:v>
                </c:pt>
                <c:pt idx="108">
                  <c:v>0.80135839228829542</c:v>
                </c:pt>
                <c:pt idx="109">
                  <c:v>0.79780926541024011</c:v>
                </c:pt>
                <c:pt idx="110">
                  <c:v>0.79743393660344131</c:v>
                </c:pt>
                <c:pt idx="111">
                  <c:v>0.80993943716701988</c:v>
                </c:pt>
                <c:pt idx="112">
                  <c:v>0.80869979363605327</c:v>
                </c:pt>
                <c:pt idx="113">
                  <c:v>0.80683067034330036</c:v>
                </c:pt>
                <c:pt idx="114">
                  <c:v>0.79588030851794522</c:v>
                </c:pt>
                <c:pt idx="115">
                  <c:v>0.79319774393351572</c:v>
                </c:pt>
                <c:pt idx="116">
                  <c:v>0.80653142008448797</c:v>
                </c:pt>
                <c:pt idx="117">
                  <c:v>0.79461615156173793</c:v>
                </c:pt>
              </c:numCache>
            </c:numRef>
          </c:val>
        </c:ser>
        <c:marker val="1"/>
        <c:axId val="120355072"/>
        <c:axId val="120365440"/>
      </c:lineChart>
      <c:catAx>
        <c:axId val="12035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registered in NZ</a:t>
                </a:r>
              </a:p>
            </c:rich>
          </c:tx>
          <c:layout>
            <c:manualLayout>
              <c:xMode val="edge"/>
              <c:yMode val="edge"/>
              <c:x val="0.3890666785744411"/>
              <c:y val="0.915500903296178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365440"/>
        <c:crosses val="autoZero"/>
        <c:auto val="1"/>
        <c:lblAlgn val="ctr"/>
        <c:lblOffset val="100"/>
        <c:tickLblSkip val="12"/>
        <c:tickMarkSkip val="6"/>
      </c:catAx>
      <c:valAx>
        <c:axId val="120365440"/>
        <c:scaling>
          <c:orientation val="minMax"/>
          <c:max val="1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355072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259033783347979"/>
          <c:y val="0.54118519275999588"/>
          <c:w val="0.55073733930706659"/>
          <c:h val="0.1258594948358728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2" l="0.44" r="0.18000000000000024" t="0.48000000000000032" header="0.5" footer="0.22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9.0b : Monthly vehicle registrations</a:t>
            </a:r>
          </a:p>
        </c:rich>
      </c:tx>
      <c:layout>
        <c:manualLayout>
          <c:xMode val="edge"/>
          <c:yMode val="edge"/>
          <c:x val="0.24433700985864479"/>
          <c:y val="2.2883389576302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27896825396827"/>
          <c:y val="0.12155976916366064"/>
          <c:w val="0.82667976190476189"/>
          <c:h val="0.68070995228360842"/>
        </c:manualLayout>
      </c:layout>
      <c:areaChart>
        <c:grouping val="stacked"/>
        <c:ser>
          <c:idx val="1"/>
          <c:order val="0"/>
          <c:tx>
            <c:strRef>
              <c:f>'9.0b'!$D$3</c:f>
              <c:strCache>
                <c:ptCount val="1"/>
                <c:pt idx="0">
                  <c:v> Japanese used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strRef>
              <c:f>'9.0b'!$A$4:$A$121</c:f>
              <c:strCache>
                <c:ptCount val="118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  <c:pt idx="117">
                  <c:v>Dec 14</c:v>
                </c:pt>
              </c:strCache>
            </c:strRef>
          </c:cat>
          <c:val>
            <c:numRef>
              <c:f>'9.0b'!$D$4:$D$121</c:f>
              <c:numCache>
                <c:formatCode>General</c:formatCode>
                <c:ptCount val="118"/>
                <c:pt idx="0">
                  <c:v>12125</c:v>
                </c:pt>
                <c:pt idx="1">
                  <c:v>11835</c:v>
                </c:pt>
                <c:pt idx="2">
                  <c:v>12213</c:v>
                </c:pt>
                <c:pt idx="3">
                  <c:v>11953</c:v>
                </c:pt>
                <c:pt idx="4">
                  <c:v>12435</c:v>
                </c:pt>
                <c:pt idx="5">
                  <c:v>12709</c:v>
                </c:pt>
                <c:pt idx="6">
                  <c:v>11301</c:v>
                </c:pt>
                <c:pt idx="7">
                  <c:v>10817</c:v>
                </c:pt>
                <c:pt idx="8">
                  <c:v>11633</c:v>
                </c:pt>
                <c:pt idx="9">
                  <c:v>11189</c:v>
                </c:pt>
                <c:pt idx="10">
                  <c:v>10189</c:v>
                </c:pt>
                <c:pt idx="11">
                  <c:v>9978</c:v>
                </c:pt>
                <c:pt idx="12">
                  <c:v>11015</c:v>
                </c:pt>
                <c:pt idx="13">
                  <c:v>8866</c:v>
                </c:pt>
                <c:pt idx="14">
                  <c:v>10483</c:v>
                </c:pt>
                <c:pt idx="15">
                  <c:v>9264</c:v>
                </c:pt>
                <c:pt idx="16">
                  <c:v>9331</c:v>
                </c:pt>
                <c:pt idx="17">
                  <c:v>8701</c:v>
                </c:pt>
                <c:pt idx="18">
                  <c:v>7905</c:v>
                </c:pt>
                <c:pt idx="19">
                  <c:v>7875</c:v>
                </c:pt>
                <c:pt idx="20">
                  <c:v>8692</c:v>
                </c:pt>
                <c:pt idx="21">
                  <c:v>8182</c:v>
                </c:pt>
                <c:pt idx="22">
                  <c:v>8533</c:v>
                </c:pt>
                <c:pt idx="23">
                  <c:v>7938</c:v>
                </c:pt>
                <c:pt idx="24">
                  <c:v>8997</c:v>
                </c:pt>
                <c:pt idx="25">
                  <c:v>8080</c:v>
                </c:pt>
                <c:pt idx="26">
                  <c:v>9629</c:v>
                </c:pt>
                <c:pt idx="27">
                  <c:v>8698</c:v>
                </c:pt>
                <c:pt idx="28">
                  <c:v>9832</c:v>
                </c:pt>
                <c:pt idx="29">
                  <c:v>9880</c:v>
                </c:pt>
                <c:pt idx="30">
                  <c:v>8214</c:v>
                </c:pt>
                <c:pt idx="31">
                  <c:v>8533</c:v>
                </c:pt>
                <c:pt idx="32">
                  <c:v>8559</c:v>
                </c:pt>
                <c:pt idx="33">
                  <c:v>8339</c:v>
                </c:pt>
                <c:pt idx="34">
                  <c:v>7988</c:v>
                </c:pt>
                <c:pt idx="35">
                  <c:v>7765</c:v>
                </c:pt>
                <c:pt idx="36">
                  <c:v>7326</c:v>
                </c:pt>
                <c:pt idx="37">
                  <c:v>7145</c:v>
                </c:pt>
                <c:pt idx="38">
                  <c:v>6801</c:v>
                </c:pt>
                <c:pt idx="39">
                  <c:v>5991</c:v>
                </c:pt>
                <c:pt idx="40">
                  <c:v>6248</c:v>
                </c:pt>
                <c:pt idx="41">
                  <c:v>5847</c:v>
                </c:pt>
                <c:pt idx="42">
                  <c:v>6077</c:v>
                </c:pt>
                <c:pt idx="43">
                  <c:v>5562</c:v>
                </c:pt>
                <c:pt idx="44">
                  <c:v>5030</c:v>
                </c:pt>
                <c:pt idx="45">
                  <c:v>5230</c:v>
                </c:pt>
                <c:pt idx="46">
                  <c:v>4540</c:v>
                </c:pt>
                <c:pt idx="47">
                  <c:v>3883</c:v>
                </c:pt>
                <c:pt idx="48">
                  <c:v>4359</c:v>
                </c:pt>
                <c:pt idx="49">
                  <c:v>4176</c:v>
                </c:pt>
                <c:pt idx="50">
                  <c:v>4608</c:v>
                </c:pt>
                <c:pt idx="51">
                  <c:v>4843</c:v>
                </c:pt>
                <c:pt idx="52">
                  <c:v>5591</c:v>
                </c:pt>
                <c:pt idx="53">
                  <c:v>5272</c:v>
                </c:pt>
                <c:pt idx="54">
                  <c:v>5307</c:v>
                </c:pt>
                <c:pt idx="55">
                  <c:v>5356</c:v>
                </c:pt>
                <c:pt idx="56">
                  <c:v>5919</c:v>
                </c:pt>
                <c:pt idx="57">
                  <c:v>6845</c:v>
                </c:pt>
                <c:pt idx="58">
                  <c:v>6071</c:v>
                </c:pt>
                <c:pt idx="59">
                  <c:v>5979</c:v>
                </c:pt>
                <c:pt idx="60">
                  <c:v>6824</c:v>
                </c:pt>
                <c:pt idx="61">
                  <c:v>6200</c:v>
                </c:pt>
                <c:pt idx="62">
                  <c:v>6525</c:v>
                </c:pt>
                <c:pt idx="63">
                  <c:v>6615</c:v>
                </c:pt>
                <c:pt idx="64">
                  <c:v>6998</c:v>
                </c:pt>
                <c:pt idx="65">
                  <c:v>6638</c:v>
                </c:pt>
                <c:pt idx="66">
                  <c:v>6635</c:v>
                </c:pt>
                <c:pt idx="67">
                  <c:v>6169</c:v>
                </c:pt>
                <c:pt idx="68">
                  <c:v>7062</c:v>
                </c:pt>
                <c:pt idx="69">
                  <c:v>6957</c:v>
                </c:pt>
                <c:pt idx="70">
                  <c:v>6282</c:v>
                </c:pt>
                <c:pt idx="71">
                  <c:v>5799</c:v>
                </c:pt>
                <c:pt idx="72">
                  <c:v>6091</c:v>
                </c:pt>
                <c:pt idx="73">
                  <c:v>5381</c:v>
                </c:pt>
                <c:pt idx="74">
                  <c:v>6151</c:v>
                </c:pt>
                <c:pt idx="75">
                  <c:v>5705</c:v>
                </c:pt>
                <c:pt idx="76">
                  <c:v>5869</c:v>
                </c:pt>
                <c:pt idx="77">
                  <c:v>5896</c:v>
                </c:pt>
                <c:pt idx="78">
                  <c:v>5595</c:v>
                </c:pt>
                <c:pt idx="79">
                  <c:v>5451</c:v>
                </c:pt>
                <c:pt idx="80">
                  <c:v>6060</c:v>
                </c:pt>
                <c:pt idx="81">
                  <c:v>6601</c:v>
                </c:pt>
                <c:pt idx="82">
                  <c:v>5666</c:v>
                </c:pt>
                <c:pt idx="83">
                  <c:v>5276</c:v>
                </c:pt>
                <c:pt idx="84">
                  <c:v>5698</c:v>
                </c:pt>
                <c:pt idx="85">
                  <c:v>5286</c:v>
                </c:pt>
                <c:pt idx="86">
                  <c:v>6016</c:v>
                </c:pt>
                <c:pt idx="87">
                  <c:v>5554</c:v>
                </c:pt>
                <c:pt idx="88">
                  <c:v>5946</c:v>
                </c:pt>
                <c:pt idx="89">
                  <c:v>5982</c:v>
                </c:pt>
                <c:pt idx="90">
                  <c:v>5642</c:v>
                </c:pt>
                <c:pt idx="91">
                  <c:v>6166</c:v>
                </c:pt>
                <c:pt idx="92">
                  <c:v>6465</c:v>
                </c:pt>
                <c:pt idx="93">
                  <c:v>6369</c:v>
                </c:pt>
                <c:pt idx="94">
                  <c:v>6668</c:v>
                </c:pt>
                <c:pt idx="95">
                  <c:v>6134</c:v>
                </c:pt>
                <c:pt idx="96">
                  <c:v>6739</c:v>
                </c:pt>
                <c:pt idx="97">
                  <c:v>6660</c:v>
                </c:pt>
                <c:pt idx="98">
                  <c:v>7573</c:v>
                </c:pt>
                <c:pt idx="99">
                  <c:v>7102</c:v>
                </c:pt>
                <c:pt idx="100">
                  <c:v>8645</c:v>
                </c:pt>
                <c:pt idx="101">
                  <c:v>7709</c:v>
                </c:pt>
                <c:pt idx="102">
                  <c:v>6801</c:v>
                </c:pt>
                <c:pt idx="103">
                  <c:v>7675</c:v>
                </c:pt>
                <c:pt idx="104">
                  <c:v>8485</c:v>
                </c:pt>
                <c:pt idx="105">
                  <c:v>8509</c:v>
                </c:pt>
                <c:pt idx="106">
                  <c:v>8443</c:v>
                </c:pt>
                <c:pt idx="107">
                  <c:v>8233</c:v>
                </c:pt>
                <c:pt idx="108">
                  <c:v>9193</c:v>
                </c:pt>
                <c:pt idx="109">
                  <c:v>8365</c:v>
                </c:pt>
                <c:pt idx="110">
                  <c:v>9960</c:v>
                </c:pt>
                <c:pt idx="111">
                  <c:v>9557</c:v>
                </c:pt>
                <c:pt idx="112">
                  <c:v>10758</c:v>
                </c:pt>
                <c:pt idx="113">
                  <c:v>10061</c:v>
                </c:pt>
                <c:pt idx="114">
                  <c:v>9920</c:v>
                </c:pt>
                <c:pt idx="115">
                  <c:v>9886</c:v>
                </c:pt>
                <c:pt idx="116">
                  <c:v>10457</c:v>
                </c:pt>
                <c:pt idx="117">
                  <c:v>10960</c:v>
                </c:pt>
              </c:numCache>
            </c:numRef>
          </c:val>
        </c:ser>
        <c:ser>
          <c:idx val="3"/>
          <c:order val="1"/>
          <c:tx>
            <c:strRef>
              <c:f>'9.0b'!$F$3</c:f>
              <c:strCache>
                <c:ptCount val="1"/>
                <c:pt idx="0">
                  <c:v> Other countries used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strRef>
              <c:f>'9.0b'!$A$4:$A$109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'9.0b'!$F$4:$F$121</c:f>
              <c:numCache>
                <c:formatCode>General</c:formatCode>
                <c:ptCount val="118"/>
                <c:pt idx="0">
                  <c:v>1836</c:v>
                </c:pt>
                <c:pt idx="1">
                  <c:v>1762</c:v>
                </c:pt>
                <c:pt idx="2">
                  <c:v>1796</c:v>
                </c:pt>
                <c:pt idx="3">
                  <c:v>1576</c:v>
                </c:pt>
                <c:pt idx="4">
                  <c:v>1623</c:v>
                </c:pt>
                <c:pt idx="5">
                  <c:v>1748</c:v>
                </c:pt>
                <c:pt idx="6">
                  <c:v>1687</c:v>
                </c:pt>
                <c:pt idx="7">
                  <c:v>1493</c:v>
                </c:pt>
                <c:pt idx="8">
                  <c:v>1726</c:v>
                </c:pt>
                <c:pt idx="9">
                  <c:v>1802</c:v>
                </c:pt>
                <c:pt idx="10">
                  <c:v>1646</c:v>
                </c:pt>
                <c:pt idx="11">
                  <c:v>1672</c:v>
                </c:pt>
                <c:pt idx="12">
                  <c:v>1914</c:v>
                </c:pt>
                <c:pt idx="13">
                  <c:v>1465</c:v>
                </c:pt>
                <c:pt idx="14">
                  <c:v>1787</c:v>
                </c:pt>
                <c:pt idx="15">
                  <c:v>1536</c:v>
                </c:pt>
                <c:pt idx="16">
                  <c:v>1518</c:v>
                </c:pt>
                <c:pt idx="17">
                  <c:v>1489</c:v>
                </c:pt>
                <c:pt idx="18">
                  <c:v>1575</c:v>
                </c:pt>
                <c:pt idx="19">
                  <c:v>1677</c:v>
                </c:pt>
                <c:pt idx="20">
                  <c:v>1772</c:v>
                </c:pt>
                <c:pt idx="21">
                  <c:v>1801</c:v>
                </c:pt>
                <c:pt idx="22">
                  <c:v>1786</c:v>
                </c:pt>
                <c:pt idx="23">
                  <c:v>1749</c:v>
                </c:pt>
                <c:pt idx="24">
                  <c:v>2015</c:v>
                </c:pt>
                <c:pt idx="25">
                  <c:v>1704</c:v>
                </c:pt>
                <c:pt idx="26">
                  <c:v>1992</c:v>
                </c:pt>
                <c:pt idx="27">
                  <c:v>1826</c:v>
                </c:pt>
                <c:pt idx="28">
                  <c:v>1947</c:v>
                </c:pt>
                <c:pt idx="29">
                  <c:v>2161</c:v>
                </c:pt>
                <c:pt idx="30">
                  <c:v>1719</c:v>
                </c:pt>
                <c:pt idx="31">
                  <c:v>1803</c:v>
                </c:pt>
                <c:pt idx="32">
                  <c:v>1881</c:v>
                </c:pt>
                <c:pt idx="33">
                  <c:v>1829</c:v>
                </c:pt>
                <c:pt idx="34">
                  <c:v>1898</c:v>
                </c:pt>
                <c:pt idx="35">
                  <c:v>1868</c:v>
                </c:pt>
                <c:pt idx="36">
                  <c:v>1774</c:v>
                </c:pt>
                <c:pt idx="37">
                  <c:v>1790</c:v>
                </c:pt>
                <c:pt idx="38">
                  <c:v>1771</c:v>
                </c:pt>
                <c:pt idx="39">
                  <c:v>1405</c:v>
                </c:pt>
                <c:pt idx="40">
                  <c:v>1428</c:v>
                </c:pt>
                <c:pt idx="41">
                  <c:v>1391</c:v>
                </c:pt>
                <c:pt idx="42">
                  <c:v>1391</c:v>
                </c:pt>
                <c:pt idx="43">
                  <c:v>1399</c:v>
                </c:pt>
                <c:pt idx="44">
                  <c:v>1176</c:v>
                </c:pt>
                <c:pt idx="45">
                  <c:v>1360</c:v>
                </c:pt>
                <c:pt idx="46">
                  <c:v>1064</c:v>
                </c:pt>
                <c:pt idx="47">
                  <c:v>905</c:v>
                </c:pt>
                <c:pt idx="48">
                  <c:v>949</c:v>
                </c:pt>
                <c:pt idx="49">
                  <c:v>774</c:v>
                </c:pt>
                <c:pt idx="50">
                  <c:v>766</c:v>
                </c:pt>
                <c:pt idx="51">
                  <c:v>739</c:v>
                </c:pt>
                <c:pt idx="52">
                  <c:v>745</c:v>
                </c:pt>
                <c:pt idx="53">
                  <c:v>789</c:v>
                </c:pt>
                <c:pt idx="54">
                  <c:v>845</c:v>
                </c:pt>
                <c:pt idx="55">
                  <c:v>899</c:v>
                </c:pt>
                <c:pt idx="56">
                  <c:v>883</c:v>
                </c:pt>
                <c:pt idx="57">
                  <c:v>997</c:v>
                </c:pt>
                <c:pt idx="58">
                  <c:v>948</c:v>
                </c:pt>
                <c:pt idx="59">
                  <c:v>953</c:v>
                </c:pt>
                <c:pt idx="60">
                  <c:v>1167</c:v>
                </c:pt>
                <c:pt idx="61">
                  <c:v>1014</c:v>
                </c:pt>
                <c:pt idx="62">
                  <c:v>1031</c:v>
                </c:pt>
                <c:pt idx="63">
                  <c:v>944</c:v>
                </c:pt>
                <c:pt idx="64">
                  <c:v>1043</c:v>
                </c:pt>
                <c:pt idx="65">
                  <c:v>1032</c:v>
                </c:pt>
                <c:pt idx="66">
                  <c:v>976</c:v>
                </c:pt>
                <c:pt idx="67">
                  <c:v>949</c:v>
                </c:pt>
                <c:pt idx="68">
                  <c:v>978</c:v>
                </c:pt>
                <c:pt idx="69">
                  <c:v>1062</c:v>
                </c:pt>
                <c:pt idx="70">
                  <c:v>952</c:v>
                </c:pt>
                <c:pt idx="71">
                  <c:v>910</c:v>
                </c:pt>
                <c:pt idx="72">
                  <c:v>1097</c:v>
                </c:pt>
                <c:pt idx="73">
                  <c:v>956</c:v>
                </c:pt>
                <c:pt idx="74">
                  <c:v>1041</c:v>
                </c:pt>
                <c:pt idx="75">
                  <c:v>1042</c:v>
                </c:pt>
                <c:pt idx="76">
                  <c:v>1034</c:v>
                </c:pt>
                <c:pt idx="77">
                  <c:v>1087</c:v>
                </c:pt>
                <c:pt idx="78">
                  <c:v>1025</c:v>
                </c:pt>
                <c:pt idx="79">
                  <c:v>1016</c:v>
                </c:pt>
                <c:pt idx="80">
                  <c:v>1159</c:v>
                </c:pt>
                <c:pt idx="81">
                  <c:v>1198</c:v>
                </c:pt>
                <c:pt idx="82">
                  <c:v>924</c:v>
                </c:pt>
                <c:pt idx="83">
                  <c:v>972</c:v>
                </c:pt>
                <c:pt idx="84">
                  <c:v>994</c:v>
                </c:pt>
                <c:pt idx="85">
                  <c:v>770</c:v>
                </c:pt>
                <c:pt idx="86">
                  <c:v>1004</c:v>
                </c:pt>
                <c:pt idx="87">
                  <c:v>839</c:v>
                </c:pt>
                <c:pt idx="88">
                  <c:v>916</c:v>
                </c:pt>
                <c:pt idx="89">
                  <c:v>892</c:v>
                </c:pt>
                <c:pt idx="90">
                  <c:v>808</c:v>
                </c:pt>
                <c:pt idx="91">
                  <c:v>946</c:v>
                </c:pt>
                <c:pt idx="92">
                  <c:v>958</c:v>
                </c:pt>
                <c:pt idx="93">
                  <c:v>1015</c:v>
                </c:pt>
                <c:pt idx="94">
                  <c:v>1029</c:v>
                </c:pt>
                <c:pt idx="95">
                  <c:v>1071</c:v>
                </c:pt>
                <c:pt idx="96">
                  <c:v>1200</c:v>
                </c:pt>
                <c:pt idx="97">
                  <c:v>1129</c:v>
                </c:pt>
                <c:pt idx="98">
                  <c:v>1326</c:v>
                </c:pt>
                <c:pt idx="99">
                  <c:v>1124</c:v>
                </c:pt>
                <c:pt idx="100">
                  <c:v>1418</c:v>
                </c:pt>
                <c:pt idx="101">
                  <c:v>1361</c:v>
                </c:pt>
                <c:pt idx="102">
                  <c:v>1205</c:v>
                </c:pt>
                <c:pt idx="103">
                  <c:v>1374</c:v>
                </c:pt>
                <c:pt idx="104">
                  <c:v>1370</c:v>
                </c:pt>
                <c:pt idx="105">
                  <c:v>1486</c:v>
                </c:pt>
                <c:pt idx="106">
                  <c:v>1533</c:v>
                </c:pt>
                <c:pt idx="107">
                  <c:v>1425</c:v>
                </c:pt>
                <c:pt idx="108">
                  <c:v>1555</c:v>
                </c:pt>
                <c:pt idx="109">
                  <c:v>1586</c:v>
                </c:pt>
                <c:pt idx="110">
                  <c:v>1809</c:v>
                </c:pt>
                <c:pt idx="111">
                  <c:v>1671</c:v>
                </c:pt>
                <c:pt idx="112">
                  <c:v>1840</c:v>
                </c:pt>
                <c:pt idx="113">
                  <c:v>1768</c:v>
                </c:pt>
                <c:pt idx="114">
                  <c:v>1877</c:v>
                </c:pt>
                <c:pt idx="115">
                  <c:v>1816</c:v>
                </c:pt>
                <c:pt idx="116">
                  <c:v>1669</c:v>
                </c:pt>
                <c:pt idx="117">
                  <c:v>2079</c:v>
                </c:pt>
              </c:numCache>
            </c:numRef>
          </c:val>
        </c:ser>
        <c:ser>
          <c:idx val="0"/>
          <c:order val="2"/>
          <c:tx>
            <c:strRef>
              <c:f>'9.0b'!$C$3</c:f>
              <c:strCache>
                <c:ptCount val="1"/>
                <c:pt idx="0">
                  <c:v> Japanese new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'9.0b'!$A$4:$A$109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'9.0b'!$C$4:$C$121</c:f>
              <c:numCache>
                <c:formatCode>General</c:formatCode>
                <c:ptCount val="118"/>
                <c:pt idx="0">
                  <c:v>5138</c:v>
                </c:pt>
                <c:pt idx="1">
                  <c:v>4086</c:v>
                </c:pt>
                <c:pt idx="2">
                  <c:v>4735</c:v>
                </c:pt>
                <c:pt idx="3">
                  <c:v>6057</c:v>
                </c:pt>
                <c:pt idx="4">
                  <c:v>4983</c:v>
                </c:pt>
                <c:pt idx="5">
                  <c:v>5274</c:v>
                </c:pt>
                <c:pt idx="6">
                  <c:v>5835</c:v>
                </c:pt>
                <c:pt idx="7">
                  <c:v>5083</c:v>
                </c:pt>
                <c:pt idx="8">
                  <c:v>4575</c:v>
                </c:pt>
                <c:pt idx="9">
                  <c:v>4372</c:v>
                </c:pt>
                <c:pt idx="10">
                  <c:v>4350</c:v>
                </c:pt>
                <c:pt idx="11">
                  <c:v>4240</c:v>
                </c:pt>
                <c:pt idx="12">
                  <c:v>5933</c:v>
                </c:pt>
                <c:pt idx="13">
                  <c:v>4048</c:v>
                </c:pt>
                <c:pt idx="14">
                  <c:v>5221</c:v>
                </c:pt>
                <c:pt idx="15">
                  <c:v>6096</c:v>
                </c:pt>
                <c:pt idx="16">
                  <c:v>4944</c:v>
                </c:pt>
                <c:pt idx="17">
                  <c:v>4964</c:v>
                </c:pt>
                <c:pt idx="18">
                  <c:v>5355</c:v>
                </c:pt>
                <c:pt idx="19">
                  <c:v>5779</c:v>
                </c:pt>
                <c:pt idx="20">
                  <c:v>5016</c:v>
                </c:pt>
                <c:pt idx="21">
                  <c:v>4839</c:v>
                </c:pt>
                <c:pt idx="22">
                  <c:v>5421</c:v>
                </c:pt>
                <c:pt idx="23">
                  <c:v>4590</c:v>
                </c:pt>
                <c:pt idx="24">
                  <c:v>5726</c:v>
                </c:pt>
                <c:pt idx="25">
                  <c:v>3928</c:v>
                </c:pt>
                <c:pt idx="26">
                  <c:v>5178</c:v>
                </c:pt>
                <c:pt idx="27">
                  <c:v>6012</c:v>
                </c:pt>
                <c:pt idx="28">
                  <c:v>5572</c:v>
                </c:pt>
                <c:pt idx="29">
                  <c:v>5163</c:v>
                </c:pt>
                <c:pt idx="30">
                  <c:v>5301</c:v>
                </c:pt>
                <c:pt idx="31">
                  <c:v>6009</c:v>
                </c:pt>
                <c:pt idx="32">
                  <c:v>5377</c:v>
                </c:pt>
                <c:pt idx="33">
                  <c:v>4814</c:v>
                </c:pt>
                <c:pt idx="34">
                  <c:v>5808</c:v>
                </c:pt>
                <c:pt idx="35">
                  <c:v>5274</c:v>
                </c:pt>
                <c:pt idx="36">
                  <c:v>6074</c:v>
                </c:pt>
                <c:pt idx="37">
                  <c:v>5092</c:v>
                </c:pt>
                <c:pt idx="38">
                  <c:v>4810</c:v>
                </c:pt>
                <c:pt idx="39">
                  <c:v>6407</c:v>
                </c:pt>
                <c:pt idx="40">
                  <c:v>5029</c:v>
                </c:pt>
                <c:pt idx="41">
                  <c:v>4521</c:v>
                </c:pt>
                <c:pt idx="42">
                  <c:v>5555</c:v>
                </c:pt>
                <c:pt idx="43">
                  <c:v>6191</c:v>
                </c:pt>
                <c:pt idx="44">
                  <c:v>4051</c:v>
                </c:pt>
                <c:pt idx="45">
                  <c:v>4579</c:v>
                </c:pt>
                <c:pt idx="46">
                  <c:v>3804</c:v>
                </c:pt>
                <c:pt idx="47">
                  <c:v>3235</c:v>
                </c:pt>
                <c:pt idx="48">
                  <c:v>4393</c:v>
                </c:pt>
                <c:pt idx="49">
                  <c:v>3144</c:v>
                </c:pt>
                <c:pt idx="50">
                  <c:v>3556</c:v>
                </c:pt>
                <c:pt idx="51">
                  <c:v>4098</c:v>
                </c:pt>
                <c:pt idx="52">
                  <c:v>3803</c:v>
                </c:pt>
                <c:pt idx="53">
                  <c:v>3519</c:v>
                </c:pt>
                <c:pt idx="54">
                  <c:v>4574</c:v>
                </c:pt>
                <c:pt idx="55">
                  <c:v>4655</c:v>
                </c:pt>
                <c:pt idx="56">
                  <c:v>3700</c:v>
                </c:pt>
                <c:pt idx="57">
                  <c:v>3457</c:v>
                </c:pt>
                <c:pt idx="58">
                  <c:v>4582</c:v>
                </c:pt>
                <c:pt idx="59">
                  <c:v>3779</c:v>
                </c:pt>
                <c:pt idx="60">
                  <c:v>4865</c:v>
                </c:pt>
                <c:pt idx="61">
                  <c:v>3828</c:v>
                </c:pt>
                <c:pt idx="62">
                  <c:v>4372</c:v>
                </c:pt>
                <c:pt idx="63">
                  <c:v>5788</c:v>
                </c:pt>
                <c:pt idx="64">
                  <c:v>4028</c:v>
                </c:pt>
                <c:pt idx="65">
                  <c:v>4230</c:v>
                </c:pt>
                <c:pt idx="66">
                  <c:v>5019</c:v>
                </c:pt>
                <c:pt idx="67">
                  <c:v>4868</c:v>
                </c:pt>
                <c:pt idx="68">
                  <c:v>5055</c:v>
                </c:pt>
                <c:pt idx="69">
                  <c:v>4179</c:v>
                </c:pt>
                <c:pt idx="70">
                  <c:v>5096</c:v>
                </c:pt>
                <c:pt idx="71">
                  <c:v>4573</c:v>
                </c:pt>
                <c:pt idx="72">
                  <c:v>5978</c:v>
                </c:pt>
                <c:pt idx="73">
                  <c:v>3828</c:v>
                </c:pt>
                <c:pt idx="74">
                  <c:v>4374</c:v>
                </c:pt>
                <c:pt idx="75">
                  <c:v>4914</c:v>
                </c:pt>
                <c:pt idx="76">
                  <c:v>4377</c:v>
                </c:pt>
                <c:pt idx="77">
                  <c:v>4810</c:v>
                </c:pt>
                <c:pt idx="78">
                  <c:v>5097</c:v>
                </c:pt>
                <c:pt idx="79">
                  <c:v>4933</c:v>
                </c:pt>
                <c:pt idx="80">
                  <c:v>4943</c:v>
                </c:pt>
                <c:pt idx="81">
                  <c:v>4446</c:v>
                </c:pt>
                <c:pt idx="82">
                  <c:v>5559</c:v>
                </c:pt>
                <c:pt idx="83">
                  <c:v>4640</c:v>
                </c:pt>
                <c:pt idx="84">
                  <c:v>5459</c:v>
                </c:pt>
                <c:pt idx="85">
                  <c:v>4703</c:v>
                </c:pt>
                <c:pt idx="86">
                  <c:v>5479</c:v>
                </c:pt>
                <c:pt idx="87">
                  <c:v>6773</c:v>
                </c:pt>
                <c:pt idx="88">
                  <c:v>5541</c:v>
                </c:pt>
                <c:pt idx="89">
                  <c:v>5186</c:v>
                </c:pt>
                <c:pt idx="90">
                  <c:v>5851</c:v>
                </c:pt>
                <c:pt idx="91">
                  <c:v>6178</c:v>
                </c:pt>
                <c:pt idx="92">
                  <c:v>5790</c:v>
                </c:pt>
                <c:pt idx="93">
                  <c:v>5369</c:v>
                </c:pt>
                <c:pt idx="94">
                  <c:v>5922</c:v>
                </c:pt>
                <c:pt idx="95">
                  <c:v>5397</c:v>
                </c:pt>
                <c:pt idx="96">
                  <c:v>6505</c:v>
                </c:pt>
                <c:pt idx="97">
                  <c:v>5418</c:v>
                </c:pt>
                <c:pt idx="98">
                  <c:v>6036</c:v>
                </c:pt>
                <c:pt idx="99">
                  <c:v>7450</c:v>
                </c:pt>
                <c:pt idx="100">
                  <c:v>6367</c:v>
                </c:pt>
                <c:pt idx="101">
                  <c:v>5990</c:v>
                </c:pt>
                <c:pt idx="102">
                  <c:v>6995</c:v>
                </c:pt>
                <c:pt idx="103">
                  <c:v>7066</c:v>
                </c:pt>
                <c:pt idx="104">
                  <c:v>6800</c:v>
                </c:pt>
                <c:pt idx="105">
                  <c:v>6034</c:v>
                </c:pt>
                <c:pt idx="106">
                  <c:v>6594</c:v>
                </c:pt>
                <c:pt idx="107">
                  <c:v>6076</c:v>
                </c:pt>
                <c:pt idx="108">
                  <c:v>7368</c:v>
                </c:pt>
                <c:pt idx="109">
                  <c:v>5642</c:v>
                </c:pt>
                <c:pt idx="110">
                  <c:v>6635</c:v>
                </c:pt>
                <c:pt idx="111">
                  <c:v>8542</c:v>
                </c:pt>
                <c:pt idx="112">
                  <c:v>6760</c:v>
                </c:pt>
                <c:pt idx="113">
                  <c:v>6481</c:v>
                </c:pt>
                <c:pt idx="114">
                  <c:v>7914</c:v>
                </c:pt>
                <c:pt idx="115">
                  <c:v>8173</c:v>
                </c:pt>
                <c:pt idx="116">
                  <c:v>7513</c:v>
                </c:pt>
                <c:pt idx="117">
                  <c:v>6533</c:v>
                </c:pt>
              </c:numCache>
            </c:numRef>
          </c:val>
        </c:ser>
        <c:ser>
          <c:idx val="2"/>
          <c:order val="3"/>
          <c:tx>
            <c:strRef>
              <c:f>'9.0b'!$E$3</c:f>
              <c:strCache>
                <c:ptCount val="1"/>
                <c:pt idx="0">
                  <c:v> Other countries new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'9.0b'!$A$4:$A$109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'9.0b'!$E$4:$E$121</c:f>
              <c:numCache>
                <c:formatCode>General</c:formatCode>
                <c:ptCount val="118"/>
                <c:pt idx="0">
                  <c:v>3516</c:v>
                </c:pt>
                <c:pt idx="1">
                  <c:v>2967</c:v>
                </c:pt>
                <c:pt idx="2">
                  <c:v>3260</c:v>
                </c:pt>
                <c:pt idx="3">
                  <c:v>3904</c:v>
                </c:pt>
                <c:pt idx="4">
                  <c:v>3249</c:v>
                </c:pt>
                <c:pt idx="5">
                  <c:v>3801</c:v>
                </c:pt>
                <c:pt idx="6">
                  <c:v>3485</c:v>
                </c:pt>
                <c:pt idx="7">
                  <c:v>3941</c:v>
                </c:pt>
                <c:pt idx="8">
                  <c:v>3307</c:v>
                </c:pt>
                <c:pt idx="9">
                  <c:v>2642</c:v>
                </c:pt>
                <c:pt idx="10">
                  <c:v>3195</c:v>
                </c:pt>
                <c:pt idx="11">
                  <c:v>3217</c:v>
                </c:pt>
                <c:pt idx="12">
                  <c:v>3398</c:v>
                </c:pt>
                <c:pt idx="13">
                  <c:v>2270</c:v>
                </c:pt>
                <c:pt idx="14">
                  <c:v>2844</c:v>
                </c:pt>
                <c:pt idx="15">
                  <c:v>2562</c:v>
                </c:pt>
                <c:pt idx="16">
                  <c:v>2691</c:v>
                </c:pt>
                <c:pt idx="17">
                  <c:v>3295</c:v>
                </c:pt>
                <c:pt idx="18">
                  <c:v>3595</c:v>
                </c:pt>
                <c:pt idx="19">
                  <c:v>3293</c:v>
                </c:pt>
                <c:pt idx="20">
                  <c:v>2828</c:v>
                </c:pt>
                <c:pt idx="21">
                  <c:v>1933</c:v>
                </c:pt>
                <c:pt idx="22">
                  <c:v>2812</c:v>
                </c:pt>
                <c:pt idx="23">
                  <c:v>2621</c:v>
                </c:pt>
                <c:pt idx="24">
                  <c:v>3137</c:v>
                </c:pt>
                <c:pt idx="25">
                  <c:v>2459</c:v>
                </c:pt>
                <c:pt idx="26">
                  <c:v>2913</c:v>
                </c:pt>
                <c:pt idx="27">
                  <c:v>2614</c:v>
                </c:pt>
                <c:pt idx="28">
                  <c:v>2890</c:v>
                </c:pt>
                <c:pt idx="29">
                  <c:v>3309</c:v>
                </c:pt>
                <c:pt idx="30">
                  <c:v>3373</c:v>
                </c:pt>
                <c:pt idx="31">
                  <c:v>3628</c:v>
                </c:pt>
                <c:pt idx="32">
                  <c:v>3158</c:v>
                </c:pt>
                <c:pt idx="33">
                  <c:v>2172</c:v>
                </c:pt>
                <c:pt idx="34">
                  <c:v>3304</c:v>
                </c:pt>
                <c:pt idx="35">
                  <c:v>2549</c:v>
                </c:pt>
                <c:pt idx="36">
                  <c:v>2375</c:v>
                </c:pt>
                <c:pt idx="37">
                  <c:v>2144</c:v>
                </c:pt>
                <c:pt idx="38">
                  <c:v>2404</c:v>
                </c:pt>
                <c:pt idx="39">
                  <c:v>2602</c:v>
                </c:pt>
                <c:pt idx="40">
                  <c:v>2157</c:v>
                </c:pt>
                <c:pt idx="41">
                  <c:v>2507</c:v>
                </c:pt>
                <c:pt idx="42">
                  <c:v>2524</c:v>
                </c:pt>
                <c:pt idx="43">
                  <c:v>2796</c:v>
                </c:pt>
                <c:pt idx="44">
                  <c:v>2150</c:v>
                </c:pt>
                <c:pt idx="45">
                  <c:v>1886</c:v>
                </c:pt>
                <c:pt idx="46">
                  <c:v>2363</c:v>
                </c:pt>
                <c:pt idx="47">
                  <c:v>1565</c:v>
                </c:pt>
                <c:pt idx="48">
                  <c:v>1732</c:v>
                </c:pt>
                <c:pt idx="49">
                  <c:v>1426</c:v>
                </c:pt>
                <c:pt idx="50">
                  <c:v>1543</c:v>
                </c:pt>
                <c:pt idx="51">
                  <c:v>1760</c:v>
                </c:pt>
                <c:pt idx="52">
                  <c:v>1682</c:v>
                </c:pt>
                <c:pt idx="53">
                  <c:v>1794</c:v>
                </c:pt>
                <c:pt idx="54">
                  <c:v>2248</c:v>
                </c:pt>
                <c:pt idx="55">
                  <c:v>2024</c:v>
                </c:pt>
                <c:pt idx="56">
                  <c:v>1823</c:v>
                </c:pt>
                <c:pt idx="57">
                  <c:v>1411</c:v>
                </c:pt>
                <c:pt idx="58">
                  <c:v>1970</c:v>
                </c:pt>
                <c:pt idx="59">
                  <c:v>1695</c:v>
                </c:pt>
                <c:pt idx="60">
                  <c:v>1943</c:v>
                </c:pt>
                <c:pt idx="61">
                  <c:v>1702</c:v>
                </c:pt>
                <c:pt idx="62">
                  <c:v>1858</c:v>
                </c:pt>
                <c:pt idx="63">
                  <c:v>1980</c:v>
                </c:pt>
                <c:pt idx="64">
                  <c:v>1751</c:v>
                </c:pt>
                <c:pt idx="65">
                  <c:v>1972</c:v>
                </c:pt>
                <c:pt idx="66">
                  <c:v>2647</c:v>
                </c:pt>
                <c:pt idx="67">
                  <c:v>2215</c:v>
                </c:pt>
                <c:pt idx="68">
                  <c:v>2069</c:v>
                </c:pt>
                <c:pt idx="69">
                  <c:v>1539</c:v>
                </c:pt>
                <c:pt idx="70">
                  <c:v>2240</c:v>
                </c:pt>
                <c:pt idx="71">
                  <c:v>1625</c:v>
                </c:pt>
                <c:pt idx="72">
                  <c:v>2033</c:v>
                </c:pt>
                <c:pt idx="73">
                  <c:v>1584</c:v>
                </c:pt>
                <c:pt idx="74">
                  <c:v>1945</c:v>
                </c:pt>
                <c:pt idx="75">
                  <c:v>2465</c:v>
                </c:pt>
                <c:pt idx="76">
                  <c:v>2015</c:v>
                </c:pt>
                <c:pt idx="77">
                  <c:v>2250</c:v>
                </c:pt>
                <c:pt idx="78">
                  <c:v>2210</c:v>
                </c:pt>
                <c:pt idx="79">
                  <c:v>1865</c:v>
                </c:pt>
                <c:pt idx="80">
                  <c:v>2108</c:v>
                </c:pt>
                <c:pt idx="81">
                  <c:v>1826</c:v>
                </c:pt>
                <c:pt idx="82">
                  <c:v>2904</c:v>
                </c:pt>
                <c:pt idx="83">
                  <c:v>2307</c:v>
                </c:pt>
                <c:pt idx="84">
                  <c:v>2758</c:v>
                </c:pt>
                <c:pt idx="85">
                  <c:v>2114</c:v>
                </c:pt>
                <c:pt idx="86">
                  <c:v>2512</c:v>
                </c:pt>
                <c:pt idx="87">
                  <c:v>3053</c:v>
                </c:pt>
                <c:pt idx="88">
                  <c:v>2537</c:v>
                </c:pt>
                <c:pt idx="89">
                  <c:v>2668</c:v>
                </c:pt>
                <c:pt idx="90">
                  <c:v>2565</c:v>
                </c:pt>
                <c:pt idx="91">
                  <c:v>2894</c:v>
                </c:pt>
                <c:pt idx="92">
                  <c:v>2479</c:v>
                </c:pt>
                <c:pt idx="93">
                  <c:v>2137</c:v>
                </c:pt>
                <c:pt idx="94">
                  <c:v>3119</c:v>
                </c:pt>
                <c:pt idx="95">
                  <c:v>2299</c:v>
                </c:pt>
                <c:pt idx="96">
                  <c:v>2689</c:v>
                </c:pt>
                <c:pt idx="97">
                  <c:v>2411</c:v>
                </c:pt>
                <c:pt idx="98">
                  <c:v>2514</c:v>
                </c:pt>
                <c:pt idx="99">
                  <c:v>2921</c:v>
                </c:pt>
                <c:pt idx="100">
                  <c:v>2674</c:v>
                </c:pt>
                <c:pt idx="101">
                  <c:v>3079</c:v>
                </c:pt>
                <c:pt idx="102">
                  <c:v>2665</c:v>
                </c:pt>
                <c:pt idx="103">
                  <c:v>3191</c:v>
                </c:pt>
                <c:pt idx="104">
                  <c:v>3094</c:v>
                </c:pt>
                <c:pt idx="105">
                  <c:v>2388</c:v>
                </c:pt>
                <c:pt idx="106">
                  <c:v>3600</c:v>
                </c:pt>
                <c:pt idx="107">
                  <c:v>2722</c:v>
                </c:pt>
                <c:pt idx="108">
                  <c:v>3367</c:v>
                </c:pt>
                <c:pt idx="109">
                  <c:v>2749</c:v>
                </c:pt>
                <c:pt idx="110">
                  <c:v>2998</c:v>
                </c:pt>
                <c:pt idx="111">
                  <c:v>3546</c:v>
                </c:pt>
                <c:pt idx="112">
                  <c:v>3146</c:v>
                </c:pt>
                <c:pt idx="113">
                  <c:v>3151</c:v>
                </c:pt>
                <c:pt idx="114">
                  <c:v>3333</c:v>
                </c:pt>
                <c:pt idx="115">
                  <c:v>3373</c:v>
                </c:pt>
                <c:pt idx="116">
                  <c:v>3186</c:v>
                </c:pt>
                <c:pt idx="117">
                  <c:v>2673</c:v>
                </c:pt>
              </c:numCache>
            </c:numRef>
          </c:val>
        </c:ser>
        <c:axId val="120588928"/>
        <c:axId val="120615680"/>
      </c:areaChart>
      <c:catAx>
        <c:axId val="12058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registered in NZ</a:t>
                </a:r>
              </a:p>
            </c:rich>
          </c:tx>
          <c:layout>
            <c:manualLayout>
              <c:xMode val="edge"/>
              <c:yMode val="edge"/>
              <c:x val="0.39078556579293389"/>
              <c:y val="0.92608617104680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15680"/>
        <c:crosses val="autoZero"/>
        <c:auto val="1"/>
        <c:lblAlgn val="ctr"/>
        <c:lblOffset val="100"/>
        <c:tickLblSkip val="12"/>
        <c:tickMarkSkip val="6"/>
      </c:catAx>
      <c:valAx>
        <c:axId val="120615680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1.0956343122516112E-2"/>
              <c:y val="0.2961867266591676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8928"/>
        <c:crosses val="autoZero"/>
        <c:crossBetween val="midCat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364640856565902"/>
          <c:y val="0.13754814739066712"/>
          <c:w val="0.45701462175451141"/>
          <c:h val="0.10673006783243004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9.0c : Average petrol consumption by test regime </a:t>
            </a:r>
          </a:p>
        </c:rich>
      </c:tx>
      <c:layout>
        <c:manualLayout>
          <c:xMode val="edge"/>
          <c:yMode val="edge"/>
          <c:x val="0.1534735473755762"/>
          <c:y val="3.2338344070627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84474123539379"/>
          <c:y val="0.12219451371571333"/>
          <c:w val="0.87979966611021643"/>
          <c:h val="0.65543387866394065"/>
        </c:manualLayout>
      </c:layout>
      <c:lineChart>
        <c:grouping val="standard"/>
        <c:ser>
          <c:idx val="0"/>
          <c:order val="0"/>
          <c:tx>
            <c:strRef>
              <c:f>'9.0c,d'!$C$3</c:f>
              <c:strCache>
                <c:ptCount val="1"/>
                <c:pt idx="0">
                  <c:v>Japanese test</c:v>
                </c:pt>
              </c:strCache>
            </c:strRef>
          </c:tx>
          <c:spPr>
            <a:ln w="25400">
              <a:solidFill>
                <a:srgbClr val="006188"/>
              </a:solidFill>
              <a:prstDash val="solid"/>
            </a:ln>
          </c:spPr>
          <c:marker>
            <c:symbol val="none"/>
          </c:marker>
          <c:cat>
            <c:strRef>
              <c:f>'9.0c,d'!$A$4:$A$109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'9.0c,d'!$C$4:$C$121</c:f>
              <c:numCache>
                <c:formatCode>General</c:formatCode>
                <c:ptCount val="118"/>
                <c:pt idx="0">
                  <c:v>8.2199109891000006</c:v>
                </c:pt>
                <c:pt idx="1">
                  <c:v>7.9011305112999999</c:v>
                </c:pt>
                <c:pt idx="2">
                  <c:v>8.0353988034999997</c:v>
                </c:pt>
                <c:pt idx="3">
                  <c:v>8.0119519871999998</c:v>
                </c:pt>
                <c:pt idx="4">
                  <c:v>7.7596158139</c:v>
                </c:pt>
                <c:pt idx="5">
                  <c:v>7.5848789805000001</c:v>
                </c:pt>
                <c:pt idx="6">
                  <c:v>7.4976352403000002</c:v>
                </c:pt>
                <c:pt idx="7">
                  <c:v>7.2728829075999997</c:v>
                </c:pt>
                <c:pt idx="8">
                  <c:v>7.4245728758</c:v>
                </c:pt>
                <c:pt idx="9">
                  <c:v>7.3535755136000001</c:v>
                </c:pt>
                <c:pt idx="10">
                  <c:v>7.4294874013000003</c:v>
                </c:pt>
                <c:pt idx="11">
                  <c:v>7.5407657866999998</c:v>
                </c:pt>
                <c:pt idx="12">
                  <c:v>7.5062146744999998</c:v>
                </c:pt>
                <c:pt idx="13">
                  <c:v>7.2612008958000001</c:v>
                </c:pt>
                <c:pt idx="14">
                  <c:v>7.2637862622</c:v>
                </c:pt>
                <c:pt idx="15">
                  <c:v>7.5046936602000001</c:v>
                </c:pt>
                <c:pt idx="16">
                  <c:v>7.3597752658999998</c:v>
                </c:pt>
                <c:pt idx="17">
                  <c:v>7.4699374049999996</c:v>
                </c:pt>
                <c:pt idx="18">
                  <c:v>7.4398536992000004</c:v>
                </c:pt>
                <c:pt idx="19">
                  <c:v>7.3768611333000003</c:v>
                </c:pt>
                <c:pt idx="20">
                  <c:v>7.3832166489000004</c:v>
                </c:pt>
                <c:pt idx="21">
                  <c:v>7.4237237196999999</c:v>
                </c:pt>
                <c:pt idx="22">
                  <c:v>7.3293403150999996</c:v>
                </c:pt>
                <c:pt idx="23">
                  <c:v>7.5008467370999998</c:v>
                </c:pt>
                <c:pt idx="24">
                  <c:v>7.4133004397000004</c:v>
                </c:pt>
                <c:pt idx="25">
                  <c:v>7.5039963850999998</c:v>
                </c:pt>
                <c:pt idx="26">
                  <c:v>7.5800553989999999</c:v>
                </c:pt>
                <c:pt idx="27">
                  <c:v>7.7216347398999998</c:v>
                </c:pt>
                <c:pt idx="28">
                  <c:v>7.6968168237999999</c:v>
                </c:pt>
                <c:pt idx="29">
                  <c:v>7.6624078092000003</c:v>
                </c:pt>
                <c:pt idx="30">
                  <c:v>7.7750238459999998</c:v>
                </c:pt>
                <c:pt idx="31">
                  <c:v>7.6029135043</c:v>
                </c:pt>
                <c:pt idx="32">
                  <c:v>7.6391765172000001</c:v>
                </c:pt>
                <c:pt idx="33">
                  <c:v>7.6107771716999997</c:v>
                </c:pt>
                <c:pt idx="34">
                  <c:v>7.6113022978</c:v>
                </c:pt>
                <c:pt idx="35">
                  <c:v>7.5839001822999998</c:v>
                </c:pt>
                <c:pt idx="36">
                  <c:v>7.5377114649000001</c:v>
                </c:pt>
                <c:pt idx="37">
                  <c:v>7.6694633489999999</c:v>
                </c:pt>
                <c:pt idx="38">
                  <c:v>7.6286753887999996</c:v>
                </c:pt>
                <c:pt idx="39">
                  <c:v>7.5247100064000003</c:v>
                </c:pt>
                <c:pt idx="40">
                  <c:v>7.5167070384999999</c:v>
                </c:pt>
                <c:pt idx="41">
                  <c:v>7.6178429458999997</c:v>
                </c:pt>
                <c:pt idx="42">
                  <c:v>7.5408641852000002</c:v>
                </c:pt>
                <c:pt idx="43">
                  <c:v>7.6313291525000002</c:v>
                </c:pt>
                <c:pt idx="44">
                  <c:v>7.8068882345999997</c:v>
                </c:pt>
                <c:pt idx="45">
                  <c:v>7.8337847847999997</c:v>
                </c:pt>
                <c:pt idx="46">
                  <c:v>7.8935681651999996</c:v>
                </c:pt>
                <c:pt idx="47">
                  <c:v>7.7495433389999997</c:v>
                </c:pt>
                <c:pt idx="48">
                  <c:v>7.4720032137999999</c:v>
                </c:pt>
                <c:pt idx="49">
                  <c:v>7.4941079151999999</c:v>
                </c:pt>
                <c:pt idx="50">
                  <c:v>7.3346101147000002</c:v>
                </c:pt>
                <c:pt idx="51">
                  <c:v>7.2950029703999997</c:v>
                </c:pt>
                <c:pt idx="52">
                  <c:v>7.2981381455000003</c:v>
                </c:pt>
                <c:pt idx="53">
                  <c:v>7.2891187945000002</c:v>
                </c:pt>
                <c:pt idx="54">
                  <c:v>7.3377898130999997</c:v>
                </c:pt>
                <c:pt idx="55">
                  <c:v>7.2963060915</c:v>
                </c:pt>
                <c:pt idx="56">
                  <c:v>7.2975226505000004</c:v>
                </c:pt>
                <c:pt idx="57">
                  <c:v>7.2543649236999999</c:v>
                </c:pt>
                <c:pt idx="58">
                  <c:v>7.3170129606999996</c:v>
                </c:pt>
                <c:pt idx="59">
                  <c:v>7.3208683507999996</c:v>
                </c:pt>
                <c:pt idx="60">
                  <c:v>7.3201094693000002</c:v>
                </c:pt>
                <c:pt idx="61">
                  <c:v>7.4416646054999998</c:v>
                </c:pt>
                <c:pt idx="62">
                  <c:v>7.4809216922999999</c:v>
                </c:pt>
                <c:pt idx="63">
                  <c:v>7.5231315019</c:v>
                </c:pt>
                <c:pt idx="64">
                  <c:v>7.4954903880000003</c:v>
                </c:pt>
                <c:pt idx="65">
                  <c:v>7.4826908005000003</c:v>
                </c:pt>
                <c:pt idx="66">
                  <c:v>7.5720555314000002</c:v>
                </c:pt>
                <c:pt idx="67">
                  <c:v>7.5406810790999996</c:v>
                </c:pt>
                <c:pt idx="68">
                  <c:v>7.5065510313999999</c:v>
                </c:pt>
                <c:pt idx="69">
                  <c:v>7.5450655327999998</c:v>
                </c:pt>
                <c:pt idx="70">
                  <c:v>7.5079146129999996</c:v>
                </c:pt>
                <c:pt idx="71">
                  <c:v>7.4779051007000001</c:v>
                </c:pt>
                <c:pt idx="72">
                  <c:v>7.3680362363</c:v>
                </c:pt>
                <c:pt idx="73">
                  <c:v>7.4631756159</c:v>
                </c:pt>
                <c:pt idx="74">
                  <c:v>7.4933790400999998</c:v>
                </c:pt>
                <c:pt idx="75">
                  <c:v>7.5473021718000002</c:v>
                </c:pt>
                <c:pt idx="76">
                  <c:v>7.5911034170000002</c:v>
                </c:pt>
                <c:pt idx="77">
                  <c:v>7.6501494795999996</c:v>
                </c:pt>
                <c:pt idx="78">
                  <c:v>7.6107358718000002</c:v>
                </c:pt>
                <c:pt idx="79">
                  <c:v>7.5283589701000002</c:v>
                </c:pt>
                <c:pt idx="80">
                  <c:v>7.5045395235000001</c:v>
                </c:pt>
                <c:pt idx="81">
                  <c:v>7.4846193718</c:v>
                </c:pt>
                <c:pt idx="82">
                  <c:v>7.3581824648999996</c:v>
                </c:pt>
                <c:pt idx="83">
                  <c:v>7.2697343931000002</c:v>
                </c:pt>
                <c:pt idx="84">
                  <c:v>7.1592573473999996</c:v>
                </c:pt>
                <c:pt idx="85">
                  <c:v>7.0702662551</c:v>
                </c:pt>
                <c:pt idx="86">
                  <c:v>7.0922601274000003</c:v>
                </c:pt>
                <c:pt idx="87">
                  <c:v>7.0221301812999997</c:v>
                </c:pt>
                <c:pt idx="88">
                  <c:v>6.9889648275000003</c:v>
                </c:pt>
                <c:pt idx="89">
                  <c:v>6.9782332062999997</c:v>
                </c:pt>
                <c:pt idx="90">
                  <c:v>6.9697116116000002</c:v>
                </c:pt>
                <c:pt idx="91">
                  <c:v>6.9611954913999998</c:v>
                </c:pt>
                <c:pt idx="92">
                  <c:v>6.8786694354</c:v>
                </c:pt>
                <c:pt idx="93">
                  <c:v>6.9647089791000001</c:v>
                </c:pt>
                <c:pt idx="94">
                  <c:v>6.9122058725000004</c:v>
                </c:pt>
                <c:pt idx="95">
                  <c:v>6.8717800894999996</c:v>
                </c:pt>
                <c:pt idx="96">
                  <c:v>6.9732867189999999</c:v>
                </c:pt>
                <c:pt idx="97">
                  <c:v>6.9807976502000004</c:v>
                </c:pt>
                <c:pt idx="98">
                  <c:v>7.0330922738000003</c:v>
                </c:pt>
                <c:pt idx="99">
                  <c:v>6.9800042263000002</c:v>
                </c:pt>
                <c:pt idx="100">
                  <c:v>7.0357418544000003</c:v>
                </c:pt>
                <c:pt idx="101">
                  <c:v>7.0227699854000001</c:v>
                </c:pt>
                <c:pt idx="102">
                  <c:v>6.9604332817000003</c:v>
                </c:pt>
                <c:pt idx="103">
                  <c:v>7.0181107524000002</c:v>
                </c:pt>
                <c:pt idx="104">
                  <c:v>6.9362299685000002</c:v>
                </c:pt>
                <c:pt idx="105">
                  <c:v>7.0121769908999996</c:v>
                </c:pt>
                <c:pt idx="106">
                  <c:v>7.0789698019999996</c:v>
                </c:pt>
                <c:pt idx="107">
                  <c:v>6.9822117962999997</c:v>
                </c:pt>
                <c:pt idx="108">
                  <c:v>6.9638627261000003</c:v>
                </c:pt>
                <c:pt idx="109">
                  <c:v>7.0711336433999996</c:v>
                </c:pt>
                <c:pt idx="110">
                  <c:v>7.0387480549000001</c:v>
                </c:pt>
                <c:pt idx="111">
                  <c:v>7.1121100771999997</c:v>
                </c:pt>
                <c:pt idx="112">
                  <c:v>7.0533319985</c:v>
                </c:pt>
                <c:pt idx="113">
                  <c:v>7.1212439778999999</c:v>
                </c:pt>
                <c:pt idx="114">
                  <c:v>7.187274747</c:v>
                </c:pt>
                <c:pt idx="115">
                  <c:v>7.1817556906000002</c:v>
                </c:pt>
                <c:pt idx="116">
                  <c:v>7.0683667529000003</c:v>
                </c:pt>
                <c:pt idx="117">
                  <c:v>7.1946310990000004</c:v>
                </c:pt>
              </c:numCache>
            </c:numRef>
          </c:val>
        </c:ser>
        <c:ser>
          <c:idx val="1"/>
          <c:order val="1"/>
          <c:tx>
            <c:strRef>
              <c:f>'9.0c,d'!$D$3</c:f>
              <c:strCache>
                <c:ptCount val="1"/>
                <c:pt idx="0">
                  <c:v>Euro test Asian vehicles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strRef>
              <c:f>'9.0c,d'!$A$4:$A$37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'9.0c,d'!$D$4:$D$121</c:f>
              <c:numCache>
                <c:formatCode>General</c:formatCode>
                <c:ptCount val="118"/>
                <c:pt idx="0">
                  <c:v>8.7019153152000008</c:v>
                </c:pt>
                <c:pt idx="1">
                  <c:v>8.8053353030999997</c:v>
                </c:pt>
                <c:pt idx="2">
                  <c:v>9.3221461936000001</c:v>
                </c:pt>
                <c:pt idx="3">
                  <c:v>9.0124374089000003</c:v>
                </c:pt>
                <c:pt idx="4">
                  <c:v>8.8571242244999997</c:v>
                </c:pt>
                <c:pt idx="5">
                  <c:v>8.8222441140000001</c:v>
                </c:pt>
                <c:pt idx="6">
                  <c:v>8.5384529583000006</c:v>
                </c:pt>
                <c:pt idx="7">
                  <c:v>8.5740499943999993</c:v>
                </c:pt>
                <c:pt idx="8">
                  <c:v>8.7224520463000008</c:v>
                </c:pt>
                <c:pt idx="9">
                  <c:v>8.5135150448000001</c:v>
                </c:pt>
                <c:pt idx="10">
                  <c:v>8.4658789964000007</c:v>
                </c:pt>
                <c:pt idx="11">
                  <c:v>8.6451690496999998</c:v>
                </c:pt>
                <c:pt idx="12">
                  <c:v>8.6190323524999997</c:v>
                </c:pt>
                <c:pt idx="13">
                  <c:v>8.6467427963999999</c:v>
                </c:pt>
                <c:pt idx="14">
                  <c:v>8.5663601663000009</c:v>
                </c:pt>
                <c:pt idx="15">
                  <c:v>8.7159460074999995</c:v>
                </c:pt>
                <c:pt idx="16">
                  <c:v>8.6634651163999994</c:v>
                </c:pt>
                <c:pt idx="17">
                  <c:v>8.3960266858000008</c:v>
                </c:pt>
                <c:pt idx="18">
                  <c:v>8.5866539042000003</c:v>
                </c:pt>
                <c:pt idx="19">
                  <c:v>8.5623225121999997</c:v>
                </c:pt>
                <c:pt idx="20">
                  <c:v>8.6902160311000003</c:v>
                </c:pt>
                <c:pt idx="21">
                  <c:v>8.4130966065999999</c:v>
                </c:pt>
                <c:pt idx="22">
                  <c:v>8.6553856862000007</c:v>
                </c:pt>
                <c:pt idx="23">
                  <c:v>8.6723976940000007</c:v>
                </c:pt>
                <c:pt idx="24">
                  <c:v>8.5210733651999995</c:v>
                </c:pt>
                <c:pt idx="25">
                  <c:v>8.8325770311999996</c:v>
                </c:pt>
                <c:pt idx="26">
                  <c:v>8.5787492730999997</c:v>
                </c:pt>
                <c:pt idx="27">
                  <c:v>8.8762889801</c:v>
                </c:pt>
                <c:pt idx="28">
                  <c:v>8.5100522760999997</c:v>
                </c:pt>
                <c:pt idx="29">
                  <c:v>8.5428371623999997</c:v>
                </c:pt>
                <c:pt idx="30">
                  <c:v>8.3365493868999998</c:v>
                </c:pt>
                <c:pt idx="31">
                  <c:v>8.2983174935000008</c:v>
                </c:pt>
                <c:pt idx="32">
                  <c:v>8.5499523825000008</c:v>
                </c:pt>
                <c:pt idx="33">
                  <c:v>8.3077776010999997</c:v>
                </c:pt>
                <c:pt idx="34">
                  <c:v>8.2730494217999997</c:v>
                </c:pt>
                <c:pt idx="35">
                  <c:v>8.3581913736000004</c:v>
                </c:pt>
                <c:pt idx="36">
                  <c:v>8.2041970063999994</c:v>
                </c:pt>
                <c:pt idx="37">
                  <c:v>8.2109028767000005</c:v>
                </c:pt>
                <c:pt idx="38">
                  <c:v>8.1384632900000007</c:v>
                </c:pt>
                <c:pt idx="39">
                  <c:v>8.2342516987999996</c:v>
                </c:pt>
                <c:pt idx="40">
                  <c:v>8.1400495408999998</c:v>
                </c:pt>
                <c:pt idx="41">
                  <c:v>8.2073328961000005</c:v>
                </c:pt>
                <c:pt idx="42">
                  <c:v>8.3410093796999991</c:v>
                </c:pt>
                <c:pt idx="43">
                  <c:v>8.0108974582000005</c:v>
                </c:pt>
                <c:pt idx="44">
                  <c:v>8.1241640107999995</c:v>
                </c:pt>
                <c:pt idx="45">
                  <c:v>8.1195788497999999</c:v>
                </c:pt>
                <c:pt idx="46">
                  <c:v>8.1187622464999993</c:v>
                </c:pt>
                <c:pt idx="47">
                  <c:v>8.2026469765000005</c:v>
                </c:pt>
                <c:pt idx="48">
                  <c:v>8.1110035668999991</c:v>
                </c:pt>
                <c:pt idx="49">
                  <c:v>8.0077025166000002</c:v>
                </c:pt>
                <c:pt idx="50">
                  <c:v>8.1756041277999998</c:v>
                </c:pt>
                <c:pt idx="51">
                  <c:v>8.1693348045</c:v>
                </c:pt>
                <c:pt idx="52">
                  <c:v>8.2170997676000006</c:v>
                </c:pt>
                <c:pt idx="53">
                  <c:v>8.1967766549000007</c:v>
                </c:pt>
                <c:pt idx="54">
                  <c:v>8.0874304242000008</c:v>
                </c:pt>
                <c:pt idx="55">
                  <c:v>7.9417036892999997</c:v>
                </c:pt>
                <c:pt idx="56">
                  <c:v>8.2794446667999999</c:v>
                </c:pt>
                <c:pt idx="57">
                  <c:v>8.1838149632999997</c:v>
                </c:pt>
                <c:pt idx="58">
                  <c:v>8.1380275082000004</c:v>
                </c:pt>
                <c:pt idx="59">
                  <c:v>8.2348788588000001</c:v>
                </c:pt>
                <c:pt idx="60">
                  <c:v>8.0981365097999998</c:v>
                </c:pt>
                <c:pt idx="61">
                  <c:v>8.1463118940000001</c:v>
                </c:pt>
                <c:pt idx="62">
                  <c:v>8.1985458797999993</c:v>
                </c:pt>
                <c:pt idx="63">
                  <c:v>8.4833500659999999</c:v>
                </c:pt>
                <c:pt idx="64">
                  <c:v>8.2292316585999998</c:v>
                </c:pt>
                <c:pt idx="65">
                  <c:v>8.1597734461000009</c:v>
                </c:pt>
                <c:pt idx="66">
                  <c:v>8.0226382248999997</c:v>
                </c:pt>
                <c:pt idx="67">
                  <c:v>8.0363802197999998</c:v>
                </c:pt>
                <c:pt idx="68">
                  <c:v>7.9637661986000001</c:v>
                </c:pt>
                <c:pt idx="69">
                  <c:v>8.1994771221999994</c:v>
                </c:pt>
                <c:pt idx="70">
                  <c:v>7.9239641328000001</c:v>
                </c:pt>
                <c:pt idx="71">
                  <c:v>7.8128468800000004</c:v>
                </c:pt>
                <c:pt idx="72">
                  <c:v>8.0608779178999992</c:v>
                </c:pt>
                <c:pt idx="73">
                  <c:v>8.0140152963000002</c:v>
                </c:pt>
                <c:pt idx="74">
                  <c:v>7.9352257908999997</c:v>
                </c:pt>
                <c:pt idx="75">
                  <c:v>8.0861448210999995</c:v>
                </c:pt>
                <c:pt idx="76">
                  <c:v>7.9374437710999999</c:v>
                </c:pt>
                <c:pt idx="77">
                  <c:v>8.0451407781000004</c:v>
                </c:pt>
                <c:pt idx="78">
                  <c:v>8.1000077111</c:v>
                </c:pt>
                <c:pt idx="79">
                  <c:v>7.8214245635999999</c:v>
                </c:pt>
                <c:pt idx="80">
                  <c:v>7.9992986411000002</c:v>
                </c:pt>
                <c:pt idx="81">
                  <c:v>8.1265364120000001</c:v>
                </c:pt>
                <c:pt idx="82">
                  <c:v>7.8021875028999998</c:v>
                </c:pt>
                <c:pt idx="83">
                  <c:v>7.7184904072</c:v>
                </c:pt>
                <c:pt idx="84">
                  <c:v>7.8480174629999997</c:v>
                </c:pt>
                <c:pt idx="85">
                  <c:v>7.4727263206999996</c:v>
                </c:pt>
                <c:pt idx="86">
                  <c:v>7.6407214885999997</c:v>
                </c:pt>
                <c:pt idx="87">
                  <c:v>8.2724285450000004</c:v>
                </c:pt>
                <c:pt idx="88">
                  <c:v>7.8402777409000004</c:v>
                </c:pt>
                <c:pt idx="89">
                  <c:v>7.8363632521</c:v>
                </c:pt>
                <c:pt idx="90">
                  <c:v>7.7519290727000003</c:v>
                </c:pt>
                <c:pt idx="91">
                  <c:v>7.6799539330000002</c:v>
                </c:pt>
                <c:pt idx="92">
                  <c:v>7.6289601441999997</c:v>
                </c:pt>
                <c:pt idx="93">
                  <c:v>7.4627816650999996</c:v>
                </c:pt>
                <c:pt idx="94">
                  <c:v>7.5262910554999998</c:v>
                </c:pt>
                <c:pt idx="95">
                  <c:v>7.4668743067000003</c:v>
                </c:pt>
                <c:pt idx="96">
                  <c:v>7.5670991523</c:v>
                </c:pt>
                <c:pt idx="97">
                  <c:v>7.4319425910000003</c:v>
                </c:pt>
                <c:pt idx="98">
                  <c:v>7.5265002297999999</c:v>
                </c:pt>
                <c:pt idx="99">
                  <c:v>7.589826188</c:v>
                </c:pt>
                <c:pt idx="100">
                  <c:v>7.4247375684000003</c:v>
                </c:pt>
                <c:pt idx="101">
                  <c:v>7.2827691279</c:v>
                </c:pt>
                <c:pt idx="102">
                  <c:v>7.4252349870999996</c:v>
                </c:pt>
                <c:pt idx="103">
                  <c:v>7.3013508360000001</c:v>
                </c:pt>
                <c:pt idx="104">
                  <c:v>7.4370221576000004</c:v>
                </c:pt>
                <c:pt idx="105">
                  <c:v>7.4988114365999996</c:v>
                </c:pt>
                <c:pt idx="106">
                  <c:v>7.3453723968000002</c:v>
                </c:pt>
                <c:pt idx="107">
                  <c:v>7.4500026837000002</c:v>
                </c:pt>
                <c:pt idx="108">
                  <c:v>7.3178407736000004</c:v>
                </c:pt>
                <c:pt idx="109">
                  <c:v>7.3538699232999996</c:v>
                </c:pt>
                <c:pt idx="110">
                  <c:v>7.3089780081000004</c:v>
                </c:pt>
                <c:pt idx="111">
                  <c:v>7.4002890434999999</c:v>
                </c:pt>
                <c:pt idx="112">
                  <c:v>7.1846342418000004</c:v>
                </c:pt>
                <c:pt idx="113">
                  <c:v>7.3684597995000001</c:v>
                </c:pt>
                <c:pt idx="114">
                  <c:v>7.2380035317999996</c:v>
                </c:pt>
                <c:pt idx="115">
                  <c:v>7.0281488734000002</c:v>
                </c:pt>
                <c:pt idx="116">
                  <c:v>7.1311327466999996</c:v>
                </c:pt>
                <c:pt idx="117">
                  <c:v>7.1221478640999996</c:v>
                </c:pt>
              </c:numCache>
            </c:numRef>
          </c:val>
        </c:ser>
        <c:ser>
          <c:idx val="2"/>
          <c:order val="2"/>
          <c:tx>
            <c:strRef>
              <c:f>'9.0c,d'!$E$3</c:f>
              <c:strCache>
                <c:ptCount val="1"/>
                <c:pt idx="0">
                  <c:v>Euro test Non-Asian vehicles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'9.0c,d'!$A$4:$A$49</c:f>
              <c:strCache>
                <c:ptCount val="4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</c:strCache>
            </c:strRef>
          </c:cat>
          <c:val>
            <c:numRef>
              <c:f>'9.0c,d'!$E$4:$E$121</c:f>
              <c:numCache>
                <c:formatCode>General</c:formatCode>
                <c:ptCount val="118"/>
                <c:pt idx="0">
                  <c:v>10.88289863</c:v>
                </c:pt>
                <c:pt idx="1">
                  <c:v>10.700056238</c:v>
                </c:pt>
                <c:pt idx="2">
                  <c:v>10.829835131999999</c:v>
                </c:pt>
                <c:pt idx="3">
                  <c:v>10.592781235</c:v>
                </c:pt>
                <c:pt idx="4">
                  <c:v>10.403790150000001</c:v>
                </c:pt>
                <c:pt idx="5">
                  <c:v>10.601345794</c:v>
                </c:pt>
                <c:pt idx="6">
                  <c:v>10.212312105000001</c:v>
                </c:pt>
                <c:pt idx="7">
                  <c:v>10.016617106</c:v>
                </c:pt>
                <c:pt idx="8">
                  <c:v>10.671034587999999</c:v>
                </c:pt>
                <c:pt idx="9">
                  <c:v>10.351321845999999</c:v>
                </c:pt>
                <c:pt idx="10">
                  <c:v>10.825546284</c:v>
                </c:pt>
                <c:pt idx="11">
                  <c:v>10.545822576000001</c:v>
                </c:pt>
                <c:pt idx="12">
                  <c:v>10.664151863000001</c:v>
                </c:pt>
                <c:pt idx="13">
                  <c:v>10.499015974000001</c:v>
                </c:pt>
                <c:pt idx="14">
                  <c:v>10.598665477999999</c:v>
                </c:pt>
                <c:pt idx="15">
                  <c:v>10.509938536</c:v>
                </c:pt>
                <c:pt idx="16">
                  <c:v>10.445321646</c:v>
                </c:pt>
                <c:pt idx="17">
                  <c:v>10.325645876999999</c:v>
                </c:pt>
                <c:pt idx="18">
                  <c:v>10.532119405</c:v>
                </c:pt>
                <c:pt idx="19">
                  <c:v>10.427271113</c:v>
                </c:pt>
                <c:pt idx="20">
                  <c:v>10.832878622000001</c:v>
                </c:pt>
                <c:pt idx="21">
                  <c:v>11.033580441</c:v>
                </c:pt>
                <c:pt idx="22">
                  <c:v>10.858938561</c:v>
                </c:pt>
                <c:pt idx="23">
                  <c:v>10.587105617000001</c:v>
                </c:pt>
                <c:pt idx="24">
                  <c:v>10.617624221</c:v>
                </c:pt>
                <c:pt idx="25">
                  <c:v>10.641642387999999</c:v>
                </c:pt>
                <c:pt idx="26">
                  <c:v>10.615590069</c:v>
                </c:pt>
                <c:pt idx="27">
                  <c:v>10.508818428</c:v>
                </c:pt>
                <c:pt idx="28">
                  <c:v>10.566629861999999</c:v>
                </c:pt>
                <c:pt idx="29">
                  <c:v>10.267026584</c:v>
                </c:pt>
                <c:pt idx="30">
                  <c:v>10.151868328000001</c:v>
                </c:pt>
                <c:pt idx="31">
                  <c:v>10.095498632</c:v>
                </c:pt>
                <c:pt idx="32">
                  <c:v>10.237605288999999</c:v>
                </c:pt>
                <c:pt idx="33">
                  <c:v>10.503680470000001</c:v>
                </c:pt>
                <c:pt idx="34">
                  <c:v>10.497208194000001</c:v>
                </c:pt>
                <c:pt idx="35">
                  <c:v>10.457604992</c:v>
                </c:pt>
                <c:pt idx="36">
                  <c:v>10.354338122</c:v>
                </c:pt>
                <c:pt idx="37">
                  <c:v>10.262790374</c:v>
                </c:pt>
                <c:pt idx="38">
                  <c:v>10.212810239</c:v>
                </c:pt>
                <c:pt idx="39">
                  <c:v>10.312588507999999</c:v>
                </c:pt>
                <c:pt idx="40">
                  <c:v>10.419890002000001</c:v>
                </c:pt>
                <c:pt idx="41">
                  <c:v>10.13060703</c:v>
                </c:pt>
                <c:pt idx="42">
                  <c:v>10.079358372</c:v>
                </c:pt>
                <c:pt idx="43">
                  <c:v>10.036633675999999</c:v>
                </c:pt>
                <c:pt idx="44">
                  <c:v>10.067508503000001</c:v>
                </c:pt>
                <c:pt idx="45">
                  <c:v>10.078967650999999</c:v>
                </c:pt>
                <c:pt idx="46">
                  <c:v>9.9980980125999999</c:v>
                </c:pt>
                <c:pt idx="47">
                  <c:v>10.058781988</c:v>
                </c:pt>
                <c:pt idx="48">
                  <c:v>9.9797827150000007</c:v>
                </c:pt>
                <c:pt idx="49">
                  <c:v>9.7934434187000008</c:v>
                </c:pt>
                <c:pt idx="50">
                  <c:v>9.8105942212000006</c:v>
                </c:pt>
                <c:pt idx="51">
                  <c:v>9.8252468256000007</c:v>
                </c:pt>
                <c:pt idx="52">
                  <c:v>9.7832020638999992</c:v>
                </c:pt>
                <c:pt idx="53">
                  <c:v>9.7226254261000005</c:v>
                </c:pt>
                <c:pt idx="54">
                  <c:v>9.6020867662999994</c:v>
                </c:pt>
                <c:pt idx="55">
                  <c:v>9.7050405861000009</c:v>
                </c:pt>
                <c:pt idx="56">
                  <c:v>9.4003741891000008</c:v>
                </c:pt>
                <c:pt idx="57">
                  <c:v>9.6446073379000001</c:v>
                </c:pt>
                <c:pt idx="58">
                  <c:v>9.4741871475000003</c:v>
                </c:pt>
                <c:pt idx="59">
                  <c:v>9.3360061916999992</c:v>
                </c:pt>
                <c:pt idx="60">
                  <c:v>9.4674251893000001</c:v>
                </c:pt>
                <c:pt idx="61">
                  <c:v>9.4634565138000006</c:v>
                </c:pt>
                <c:pt idx="62">
                  <c:v>9.6708520311000008</c:v>
                </c:pt>
                <c:pt idx="63">
                  <c:v>9.3760642884000003</c:v>
                </c:pt>
                <c:pt idx="64">
                  <c:v>9.2631097452999995</c:v>
                </c:pt>
                <c:pt idx="65">
                  <c:v>9.1696528278000002</c:v>
                </c:pt>
                <c:pt idx="66">
                  <c:v>8.8263630316999997</c:v>
                </c:pt>
                <c:pt idx="67">
                  <c:v>9.3136674701000004</c:v>
                </c:pt>
                <c:pt idx="68">
                  <c:v>9.0933832340999992</c:v>
                </c:pt>
                <c:pt idx="69">
                  <c:v>9.2753947844999995</c:v>
                </c:pt>
                <c:pt idx="70">
                  <c:v>9.2592611004999998</c:v>
                </c:pt>
                <c:pt idx="71">
                  <c:v>9.1334618812000006</c:v>
                </c:pt>
                <c:pt idx="72">
                  <c:v>8.9187934625</c:v>
                </c:pt>
                <c:pt idx="73">
                  <c:v>8.9913490711000001</c:v>
                </c:pt>
                <c:pt idx="74">
                  <c:v>8.8201470709999992</c:v>
                </c:pt>
                <c:pt idx="75">
                  <c:v>8.4798981303000005</c:v>
                </c:pt>
                <c:pt idx="76">
                  <c:v>8.6213564773000009</c:v>
                </c:pt>
                <c:pt idx="77">
                  <c:v>8.6518649621999995</c:v>
                </c:pt>
                <c:pt idx="78">
                  <c:v>8.3191614405000003</c:v>
                </c:pt>
                <c:pt idx="79">
                  <c:v>8.5350992220999995</c:v>
                </c:pt>
                <c:pt idx="80">
                  <c:v>8.4200676369000007</c:v>
                </c:pt>
                <c:pt idx="81">
                  <c:v>8.5923240938000003</c:v>
                </c:pt>
                <c:pt idx="82">
                  <c:v>8.3076186931000002</c:v>
                </c:pt>
                <c:pt idx="83">
                  <c:v>8.1582261687000006</c:v>
                </c:pt>
                <c:pt idx="84">
                  <c:v>8.0430971154000002</c:v>
                </c:pt>
                <c:pt idx="85">
                  <c:v>8.1503990085000009</c:v>
                </c:pt>
                <c:pt idx="86">
                  <c:v>8.2222659293000007</c:v>
                </c:pt>
                <c:pt idx="87">
                  <c:v>7.9946393846000001</c:v>
                </c:pt>
                <c:pt idx="88">
                  <c:v>8.1050583082000003</c:v>
                </c:pt>
                <c:pt idx="89">
                  <c:v>7.8735280779999997</c:v>
                </c:pt>
                <c:pt idx="90">
                  <c:v>8.1647478883000009</c:v>
                </c:pt>
                <c:pt idx="91">
                  <c:v>8.2182264155000002</c:v>
                </c:pt>
                <c:pt idx="92">
                  <c:v>7.9844226776999996</c:v>
                </c:pt>
                <c:pt idx="93">
                  <c:v>8.0222608190999996</c:v>
                </c:pt>
                <c:pt idx="94">
                  <c:v>8.0382232414000008</c:v>
                </c:pt>
                <c:pt idx="95">
                  <c:v>7.6860465924000003</c:v>
                </c:pt>
                <c:pt idx="96">
                  <c:v>7.7919991261000003</c:v>
                </c:pt>
                <c:pt idx="97">
                  <c:v>7.7292654955</c:v>
                </c:pt>
                <c:pt idx="98">
                  <c:v>7.8370487581999999</c:v>
                </c:pt>
                <c:pt idx="99">
                  <c:v>7.7429163975000002</c:v>
                </c:pt>
                <c:pt idx="100">
                  <c:v>7.8479174345000002</c:v>
                </c:pt>
                <c:pt idx="101">
                  <c:v>7.6439779275999999</c:v>
                </c:pt>
                <c:pt idx="102">
                  <c:v>7.8493239226</c:v>
                </c:pt>
                <c:pt idx="103">
                  <c:v>8.2507036790000008</c:v>
                </c:pt>
                <c:pt idx="104">
                  <c:v>8.0394265539000003</c:v>
                </c:pt>
                <c:pt idx="105">
                  <c:v>8.1388497001999998</c:v>
                </c:pt>
                <c:pt idx="106">
                  <c:v>7.8117946117999999</c:v>
                </c:pt>
                <c:pt idx="107">
                  <c:v>7.7739309997000001</c:v>
                </c:pt>
                <c:pt idx="108">
                  <c:v>7.8875519856</c:v>
                </c:pt>
                <c:pt idx="109">
                  <c:v>7.9067743165</c:v>
                </c:pt>
                <c:pt idx="110">
                  <c:v>7.8311139256000004</c:v>
                </c:pt>
                <c:pt idx="111">
                  <c:v>8.0335257474000006</c:v>
                </c:pt>
                <c:pt idx="112">
                  <c:v>7.9628656959999997</c:v>
                </c:pt>
                <c:pt idx="113">
                  <c:v>8.027117616</c:v>
                </c:pt>
                <c:pt idx="114">
                  <c:v>7.8589642184999997</c:v>
                </c:pt>
                <c:pt idx="115">
                  <c:v>7.9179929362000001</c:v>
                </c:pt>
                <c:pt idx="116">
                  <c:v>7.7589701172999996</c:v>
                </c:pt>
                <c:pt idx="117">
                  <c:v>8.0264053364999999</c:v>
                </c:pt>
              </c:numCache>
            </c:numRef>
          </c:val>
        </c:ser>
        <c:ser>
          <c:idx val="3"/>
          <c:order val="3"/>
          <c:tx>
            <c:strRef>
              <c:f>'9.0c,d'!$F$3</c:f>
              <c:strCache>
                <c:ptCount val="1"/>
                <c:pt idx="0">
                  <c:v>Euro test all vehicles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strRef>
              <c:f>'9.0c,d'!$A$4:$A$37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'9.0c,d'!$F$4:$F$121</c:f>
              <c:numCache>
                <c:formatCode>General</c:formatCode>
                <c:ptCount val="118"/>
                <c:pt idx="0">
                  <c:v>9.8479479921999999</c:v>
                </c:pt>
                <c:pt idx="1">
                  <c:v>9.8146833187000002</c:v>
                </c:pt>
                <c:pt idx="2">
                  <c:v>10.095997151000001</c:v>
                </c:pt>
                <c:pt idx="3">
                  <c:v>9.7988402639000007</c:v>
                </c:pt>
                <c:pt idx="4">
                  <c:v>9.6206986211000007</c:v>
                </c:pt>
                <c:pt idx="5">
                  <c:v>9.6940705700999992</c:v>
                </c:pt>
                <c:pt idx="6">
                  <c:v>9.2551087825000007</c:v>
                </c:pt>
                <c:pt idx="7">
                  <c:v>9.2907381149999999</c:v>
                </c:pt>
                <c:pt idx="8">
                  <c:v>9.6666962764999997</c:v>
                </c:pt>
                <c:pt idx="9">
                  <c:v>9.3075881620000001</c:v>
                </c:pt>
                <c:pt idx="10">
                  <c:v>9.5705241982999993</c:v>
                </c:pt>
                <c:pt idx="11">
                  <c:v>9.5670389529000008</c:v>
                </c:pt>
                <c:pt idx="12">
                  <c:v>9.4784469301000005</c:v>
                </c:pt>
                <c:pt idx="13">
                  <c:v>9.3846721191999993</c:v>
                </c:pt>
                <c:pt idx="14">
                  <c:v>9.3629813239999997</c:v>
                </c:pt>
                <c:pt idx="15">
                  <c:v>9.3749829673999994</c:v>
                </c:pt>
                <c:pt idx="16">
                  <c:v>9.4186424603999992</c:v>
                </c:pt>
                <c:pt idx="17">
                  <c:v>9.2710383309999997</c:v>
                </c:pt>
                <c:pt idx="18">
                  <c:v>9.4670918765999996</c:v>
                </c:pt>
                <c:pt idx="19">
                  <c:v>9.3181997245999995</c:v>
                </c:pt>
                <c:pt idx="20">
                  <c:v>9.5791850961999998</c:v>
                </c:pt>
                <c:pt idx="21">
                  <c:v>9.2317382481999992</c:v>
                </c:pt>
                <c:pt idx="22">
                  <c:v>9.4691791747000007</c:v>
                </c:pt>
                <c:pt idx="23">
                  <c:v>9.4481973801999999</c:v>
                </c:pt>
                <c:pt idx="24">
                  <c:v>9.3851593003999998</c:v>
                </c:pt>
                <c:pt idx="25">
                  <c:v>9.6523296912000003</c:v>
                </c:pt>
                <c:pt idx="26">
                  <c:v>9.3768597758999999</c:v>
                </c:pt>
                <c:pt idx="27">
                  <c:v>9.4599042427000004</c:v>
                </c:pt>
                <c:pt idx="28">
                  <c:v>9.3095864755999997</c:v>
                </c:pt>
                <c:pt idx="29">
                  <c:v>9.2888095089</c:v>
                </c:pt>
                <c:pt idx="30">
                  <c:v>9.0993127174000001</c:v>
                </c:pt>
                <c:pt idx="31">
                  <c:v>9.0330283260000002</c:v>
                </c:pt>
                <c:pt idx="32">
                  <c:v>9.2378030071000001</c:v>
                </c:pt>
                <c:pt idx="33">
                  <c:v>9.0443752663999994</c:v>
                </c:pt>
                <c:pt idx="34">
                  <c:v>9.1189116907999992</c:v>
                </c:pt>
                <c:pt idx="35">
                  <c:v>9.1103008913999997</c:v>
                </c:pt>
                <c:pt idx="36">
                  <c:v>8.8299670178999996</c:v>
                </c:pt>
                <c:pt idx="37">
                  <c:v>8.8685762634999996</c:v>
                </c:pt>
                <c:pt idx="38">
                  <c:v>8.8447527075999997</c:v>
                </c:pt>
                <c:pt idx="39">
                  <c:v>8.8766670612999992</c:v>
                </c:pt>
                <c:pt idx="40">
                  <c:v>8.8990106972999996</c:v>
                </c:pt>
                <c:pt idx="41">
                  <c:v>8.9420623891000002</c:v>
                </c:pt>
                <c:pt idx="42">
                  <c:v>8.9019022881000005</c:v>
                </c:pt>
                <c:pt idx="43">
                  <c:v>8.6749492799999999</c:v>
                </c:pt>
                <c:pt idx="44">
                  <c:v>8.8744849056999993</c:v>
                </c:pt>
                <c:pt idx="45">
                  <c:v>8.7174837769</c:v>
                </c:pt>
                <c:pt idx="46">
                  <c:v>8.8503130461000001</c:v>
                </c:pt>
                <c:pt idx="47">
                  <c:v>8.8432391987999992</c:v>
                </c:pt>
                <c:pt idx="48">
                  <c:v>8.6826129893000008</c:v>
                </c:pt>
                <c:pt idx="49">
                  <c:v>8.6157077639999997</c:v>
                </c:pt>
                <c:pt idx="50">
                  <c:v>8.7165104871000008</c:v>
                </c:pt>
                <c:pt idx="51">
                  <c:v>8.7334577873000008</c:v>
                </c:pt>
                <c:pt idx="52">
                  <c:v>8.7372189556999995</c:v>
                </c:pt>
                <c:pt idx="53">
                  <c:v>8.7420927267999993</c:v>
                </c:pt>
                <c:pt idx="54">
                  <c:v>8.6083033778000004</c:v>
                </c:pt>
                <c:pt idx="55">
                  <c:v>8.5035564527999998</c:v>
                </c:pt>
                <c:pt idx="56">
                  <c:v>8.6778907067999995</c:v>
                </c:pt>
                <c:pt idx="57">
                  <c:v>8.6359027644000008</c:v>
                </c:pt>
                <c:pt idx="58">
                  <c:v>8.5242074381999995</c:v>
                </c:pt>
                <c:pt idx="59">
                  <c:v>8.6147357524999997</c:v>
                </c:pt>
                <c:pt idx="60">
                  <c:v>8.5331596777000005</c:v>
                </c:pt>
                <c:pt idx="61">
                  <c:v>8.5653215517000003</c:v>
                </c:pt>
                <c:pt idx="62">
                  <c:v>8.6787548921000006</c:v>
                </c:pt>
                <c:pt idx="63">
                  <c:v>8.7554041363999993</c:v>
                </c:pt>
                <c:pt idx="64">
                  <c:v>8.5799714133999991</c:v>
                </c:pt>
                <c:pt idx="65">
                  <c:v>8.5022653676999997</c:v>
                </c:pt>
                <c:pt idx="66">
                  <c:v>8.3224091258000001</c:v>
                </c:pt>
                <c:pt idx="67">
                  <c:v>8.4483065716999999</c:v>
                </c:pt>
                <c:pt idx="68">
                  <c:v>8.3004012502000002</c:v>
                </c:pt>
                <c:pt idx="69">
                  <c:v>8.5262706039000005</c:v>
                </c:pt>
                <c:pt idx="70">
                  <c:v>8.3373546680999997</c:v>
                </c:pt>
                <c:pt idx="71">
                  <c:v>8.1652635087000007</c:v>
                </c:pt>
                <c:pt idx="72">
                  <c:v>8.2899764554999997</c:v>
                </c:pt>
                <c:pt idx="73">
                  <c:v>8.2893841658999996</c:v>
                </c:pt>
                <c:pt idx="74">
                  <c:v>8.2196907571000004</c:v>
                </c:pt>
                <c:pt idx="75">
                  <c:v>8.2172105413000001</c:v>
                </c:pt>
                <c:pt idx="76">
                  <c:v>8.1319574051999997</c:v>
                </c:pt>
                <c:pt idx="77">
                  <c:v>8.2281800801999996</c:v>
                </c:pt>
                <c:pt idx="78">
                  <c:v>8.1644315930999998</c:v>
                </c:pt>
                <c:pt idx="79">
                  <c:v>8.0148971809000003</c:v>
                </c:pt>
                <c:pt idx="80">
                  <c:v>8.1322527386000001</c:v>
                </c:pt>
                <c:pt idx="81">
                  <c:v>8.2595479686999997</c:v>
                </c:pt>
                <c:pt idx="82">
                  <c:v>7.9655921957000002</c:v>
                </c:pt>
                <c:pt idx="83">
                  <c:v>7.8634750558000004</c:v>
                </c:pt>
                <c:pt idx="84">
                  <c:v>7.9128150045999996</c:v>
                </c:pt>
                <c:pt idx="85">
                  <c:v>7.6759048016999998</c:v>
                </c:pt>
                <c:pt idx="86">
                  <c:v>7.8299374630000003</c:v>
                </c:pt>
                <c:pt idx="87">
                  <c:v>8.1761474440999997</c:v>
                </c:pt>
                <c:pt idx="88">
                  <c:v>7.9352545410999999</c:v>
                </c:pt>
                <c:pt idx="89">
                  <c:v>7.8500920497999997</c:v>
                </c:pt>
                <c:pt idx="90">
                  <c:v>7.8860457725000002</c:v>
                </c:pt>
                <c:pt idx="91">
                  <c:v>7.8563697165999997</c:v>
                </c:pt>
                <c:pt idx="92">
                  <c:v>7.7379110229999997</c:v>
                </c:pt>
                <c:pt idx="93">
                  <c:v>7.6266024699999999</c:v>
                </c:pt>
                <c:pt idx="94">
                  <c:v>7.7072890536000003</c:v>
                </c:pt>
                <c:pt idx="95">
                  <c:v>7.5331378597</c:v>
                </c:pt>
                <c:pt idx="96">
                  <c:v>7.6345009808000004</c:v>
                </c:pt>
                <c:pt idx="97">
                  <c:v>7.5273067235999997</c:v>
                </c:pt>
                <c:pt idx="98">
                  <c:v>7.6232305328000001</c:v>
                </c:pt>
                <c:pt idx="99">
                  <c:v>7.6378929476000001</c:v>
                </c:pt>
                <c:pt idx="100">
                  <c:v>7.5596431610000003</c:v>
                </c:pt>
                <c:pt idx="101">
                  <c:v>7.4219385676999998</c:v>
                </c:pt>
                <c:pt idx="102">
                  <c:v>7.5512192853000002</c:v>
                </c:pt>
                <c:pt idx="103">
                  <c:v>7.6211201015999999</c:v>
                </c:pt>
                <c:pt idx="104">
                  <c:v>7.6493818903999999</c:v>
                </c:pt>
                <c:pt idx="105">
                  <c:v>7.7114423559</c:v>
                </c:pt>
                <c:pt idx="106">
                  <c:v>7.5105909701</c:v>
                </c:pt>
                <c:pt idx="107">
                  <c:v>7.5618589956999998</c:v>
                </c:pt>
                <c:pt idx="108">
                  <c:v>7.5184325887999996</c:v>
                </c:pt>
                <c:pt idx="109">
                  <c:v>7.5692161521000001</c:v>
                </c:pt>
                <c:pt idx="110">
                  <c:v>7.5056628494000002</c:v>
                </c:pt>
                <c:pt idx="111">
                  <c:v>7.6261262101999998</c:v>
                </c:pt>
                <c:pt idx="112">
                  <c:v>7.4838708585999996</c:v>
                </c:pt>
                <c:pt idx="113">
                  <c:v>7.6283399364999998</c:v>
                </c:pt>
                <c:pt idx="114">
                  <c:v>7.4542466556999996</c:v>
                </c:pt>
                <c:pt idx="115">
                  <c:v>7.3158639492999997</c:v>
                </c:pt>
                <c:pt idx="116">
                  <c:v>7.3507611877999999</c:v>
                </c:pt>
                <c:pt idx="117">
                  <c:v>7.4384877705000001</c:v>
                </c:pt>
              </c:numCache>
            </c:numRef>
          </c:val>
        </c:ser>
        <c:marker val="1"/>
        <c:axId val="118254976"/>
        <c:axId val="118273536"/>
      </c:lineChart>
      <c:catAx>
        <c:axId val="11825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registered in NZ</a:t>
                </a:r>
              </a:p>
            </c:rich>
          </c:tx>
          <c:layout>
            <c:manualLayout>
              <c:xMode val="edge"/>
              <c:yMode val="edge"/>
              <c:x val="0.40549305627911819"/>
              <c:y val="0.91254252309370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73536"/>
        <c:crosses val="autoZero"/>
        <c:auto val="1"/>
        <c:lblAlgn val="ctr"/>
        <c:lblOffset val="100"/>
        <c:tickLblSkip val="12"/>
        <c:tickMarkSkip val="6"/>
      </c:catAx>
      <c:valAx>
        <c:axId val="118273536"/>
        <c:scaling>
          <c:orientation val="minMax"/>
          <c:min val="6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Litres/100 km</a:t>
                </a:r>
              </a:p>
            </c:rich>
          </c:tx>
          <c:layout>
            <c:manualLayout>
              <c:xMode val="edge"/>
              <c:yMode val="edge"/>
              <c:x val="1.0729103096517477E-2"/>
              <c:y val="0.338309643112792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4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707798103686958"/>
          <c:y val="0.67568088079899113"/>
          <c:w val="0.66876402264461765"/>
          <c:h val="8.977570985445004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9.0d : Average diesel consumption by test regime</a:t>
            </a:r>
          </a:p>
        </c:rich>
      </c:tx>
      <c:layout>
        <c:manualLayout>
          <c:xMode val="edge"/>
          <c:yMode val="edge"/>
          <c:x val="0.1534735473755762"/>
          <c:y val="3.2338344070627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813293650793634E-2"/>
          <c:y val="0.12437841160023028"/>
          <c:w val="0.88156309523809528"/>
          <c:h val="0.64895910020452374"/>
        </c:manualLayout>
      </c:layout>
      <c:lineChart>
        <c:grouping val="standard"/>
        <c:ser>
          <c:idx val="0"/>
          <c:order val="0"/>
          <c:tx>
            <c:strRef>
              <c:f>'9.0c,d'!$C$133</c:f>
              <c:strCache>
                <c:ptCount val="1"/>
                <c:pt idx="0">
                  <c:v>Japanese test</c:v>
                </c:pt>
              </c:strCache>
            </c:strRef>
          </c:tx>
          <c:spPr>
            <a:ln w="25400">
              <a:solidFill>
                <a:srgbClr val="006188"/>
              </a:solidFill>
              <a:prstDash val="solid"/>
            </a:ln>
          </c:spPr>
          <c:marker>
            <c:symbol val="none"/>
          </c:marker>
          <c:cat>
            <c:strRef>
              <c:f>'9.0c,d'!$A$134:$A$251</c:f>
              <c:strCache>
                <c:ptCount val="118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  <c:pt idx="117">
                  <c:v>Dec 14</c:v>
                </c:pt>
              </c:strCache>
            </c:strRef>
          </c:cat>
          <c:val>
            <c:numRef>
              <c:f>'9.0c,d'!$C$134:$C$251</c:f>
              <c:numCache>
                <c:formatCode>General</c:formatCode>
                <c:ptCount val="118"/>
                <c:pt idx="0">
                  <c:v>8.2933308919000002</c:v>
                </c:pt>
                <c:pt idx="1">
                  <c:v>9.0624961853000006</c:v>
                </c:pt>
                <c:pt idx="2">
                  <c:v>9.2814778927999999</c:v>
                </c:pt>
                <c:pt idx="3">
                  <c:v>9.1799967448000004</c:v>
                </c:pt>
                <c:pt idx="4">
                  <c:v>9.0172378277000007</c:v>
                </c:pt>
                <c:pt idx="5">
                  <c:v>9.4066630046000004</c:v>
                </c:pt>
                <c:pt idx="6">
                  <c:v>9.3777746271000009</c:v>
                </c:pt>
                <c:pt idx="7">
                  <c:v>8.7416637738999992</c:v>
                </c:pt>
                <c:pt idx="8">
                  <c:v>8.6769200839000007</c:v>
                </c:pt>
                <c:pt idx="9">
                  <c:v>8.5611078474000006</c:v>
                </c:pt>
                <c:pt idx="10">
                  <c:v>8.7857101985000003</c:v>
                </c:pt>
                <c:pt idx="11">
                  <c:v>8.7710490980000007</c:v>
                </c:pt>
                <c:pt idx="12">
                  <c:v>8.9719973755000009</c:v>
                </c:pt>
                <c:pt idx="13">
                  <c:v>8.9518487717999999</c:v>
                </c:pt>
                <c:pt idx="14">
                  <c:v>9.1916632652000008</c:v>
                </c:pt>
                <c:pt idx="15">
                  <c:v>8.9749968846999995</c:v>
                </c:pt>
                <c:pt idx="16">
                  <c:v>8.8142830985000007</c:v>
                </c:pt>
                <c:pt idx="17">
                  <c:v>8.5857124328999994</c:v>
                </c:pt>
                <c:pt idx="18">
                  <c:v>8.7666641870999999</c:v>
                </c:pt>
                <c:pt idx="19">
                  <c:v>8.3428544543999994</c:v>
                </c:pt>
                <c:pt idx="20">
                  <c:v>8.8666646321999991</c:v>
                </c:pt>
                <c:pt idx="21">
                  <c:v>8.9944417742000002</c:v>
                </c:pt>
                <c:pt idx="22">
                  <c:v>8.5642822811000006</c:v>
                </c:pt>
                <c:pt idx="23">
                  <c:v>7.5882337234000001</c:v>
                </c:pt>
                <c:pt idx="24">
                  <c:v>8.7296269735000003</c:v>
                </c:pt>
                <c:pt idx="25">
                  <c:v>8.4599970500000001</c:v>
                </c:pt>
                <c:pt idx="26">
                  <c:v>8.6604140600000008</c:v>
                </c:pt>
                <c:pt idx="27">
                  <c:v>8.7189164032999997</c:v>
                </c:pt>
                <c:pt idx="28">
                  <c:v>9.3372517754000004</c:v>
                </c:pt>
                <c:pt idx="29">
                  <c:v>9.1941145355000007</c:v>
                </c:pt>
                <c:pt idx="30">
                  <c:v>9.1583298365000001</c:v>
                </c:pt>
                <c:pt idx="31">
                  <c:v>9.2704512856000001</c:v>
                </c:pt>
                <c:pt idx="32">
                  <c:v>9.1549976349000008</c:v>
                </c:pt>
                <c:pt idx="33">
                  <c:v>10.924996853</c:v>
                </c:pt>
                <c:pt idx="34">
                  <c:v>9.7913014784999994</c:v>
                </c:pt>
                <c:pt idx="35">
                  <c:v>9.7421030746999993</c:v>
                </c:pt>
                <c:pt idx="36">
                  <c:v>9.4054023123999997</c:v>
                </c:pt>
                <c:pt idx="37">
                  <c:v>9.6137225580999992</c:v>
                </c:pt>
                <c:pt idx="38">
                  <c:v>9.8230740474000005</c:v>
                </c:pt>
                <c:pt idx="39">
                  <c:v>10.424995041000001</c:v>
                </c:pt>
                <c:pt idx="40">
                  <c:v>9.3821397509000004</c:v>
                </c:pt>
                <c:pt idx="41">
                  <c:v>9.5645132987999997</c:v>
                </c:pt>
                <c:pt idx="42">
                  <c:v>9.4999968665000001</c:v>
                </c:pt>
                <c:pt idx="43">
                  <c:v>9.6999971866999992</c:v>
                </c:pt>
                <c:pt idx="44">
                  <c:v>9.8319975281000005</c:v>
                </c:pt>
                <c:pt idx="45">
                  <c:v>9.8749974115000008</c:v>
                </c:pt>
                <c:pt idx="46">
                  <c:v>9.4571399689</c:v>
                </c:pt>
                <c:pt idx="47">
                  <c:v>10.186954498</c:v>
                </c:pt>
                <c:pt idx="48">
                  <c:v>10.115998000999999</c:v>
                </c:pt>
                <c:pt idx="49">
                  <c:v>10.580482297</c:v>
                </c:pt>
                <c:pt idx="50">
                  <c:v>10.136358781</c:v>
                </c:pt>
                <c:pt idx="51">
                  <c:v>10.166663981999999</c:v>
                </c:pt>
                <c:pt idx="52">
                  <c:v>10.044997978</c:v>
                </c:pt>
                <c:pt idx="53">
                  <c:v>10.049997503</c:v>
                </c:pt>
                <c:pt idx="54">
                  <c:v>10.362494946</c:v>
                </c:pt>
                <c:pt idx="55">
                  <c:v>10.128568377000001</c:v>
                </c:pt>
                <c:pt idx="56">
                  <c:v>9.7119975280999995</c:v>
                </c:pt>
                <c:pt idx="57">
                  <c:v>2</c:v>
                </c:pt>
                <c:pt idx="58">
                  <c:v>9.6230747516000008</c:v>
                </c:pt>
                <c:pt idx="59">
                  <c:v>8.2285698481999994</c:v>
                </c:pt>
                <c:pt idx="60">
                  <c:v>10.114282062999999</c:v>
                </c:pt>
                <c:pt idx="61">
                  <c:v>9.4454529502</c:v>
                </c:pt>
                <c:pt idx="62">
                  <c:v>10.259997559</c:v>
                </c:pt>
                <c:pt idx="63">
                  <c:v>9.3749976157999999</c:v>
                </c:pt>
                <c:pt idx="64">
                  <c:v>9.4999987283999996</c:v>
                </c:pt>
                <c:pt idx="65">
                  <c:v>9.9719981384</c:v>
                </c:pt>
                <c:pt idx="66">
                  <c:v>10.049997677</c:v>
                </c:pt>
                <c:pt idx="67">
                  <c:v>9.6333312987999999</c:v>
                </c:pt>
                <c:pt idx="68">
                  <c:v>9.8857122148999999</c:v>
                </c:pt>
                <c:pt idx="69">
                  <c:v>9.7222213745000001</c:v>
                </c:pt>
                <c:pt idx="70">
                  <c:v>10.159998322</c:v>
                </c:pt>
                <c:pt idx="71">
                  <c:v>10.035712106</c:v>
                </c:pt>
                <c:pt idx="72">
                  <c:v>10.169228187</c:v>
                </c:pt>
                <c:pt idx="73">
                  <c:v>9.9857117789000007</c:v>
                </c:pt>
                <c:pt idx="74">
                  <c:v>10.17499733</c:v>
                </c:pt>
                <c:pt idx="75">
                  <c:v>9.7999975415999998</c:v>
                </c:pt>
                <c:pt idx="76">
                  <c:v>10.285712106</c:v>
                </c:pt>
                <c:pt idx="77">
                  <c:v>10.199997173</c:v>
                </c:pt>
                <c:pt idx="78">
                  <c:v>9.9571402413999994</c:v>
                </c:pt>
                <c:pt idx="79">
                  <c:v>10.455551995</c:v>
                </c:pt>
                <c:pt idx="80">
                  <c:v>10.199997902</c:v>
                </c:pt>
                <c:pt idx="81">
                  <c:v>9.1666641235000004</c:v>
                </c:pt>
                <c:pt idx="82">
                  <c:v>9.9999978542000001</c:v>
                </c:pt>
                <c:pt idx="83">
                  <c:v>10.099998474</c:v>
                </c:pt>
                <c:pt idx="84">
                  <c:v>10.374996821</c:v>
                </c:pt>
                <c:pt idx="85">
                  <c:v>10.066664378</c:v>
                </c:pt>
                <c:pt idx="86">
                  <c:v>9.8874974250999994</c:v>
                </c:pt>
                <c:pt idx="87">
                  <c:v>9.5499978065000004</c:v>
                </c:pt>
                <c:pt idx="88">
                  <c:v>10.019228568000001</c:v>
                </c:pt>
                <c:pt idx="89">
                  <c:v>9.6470563552000002</c:v>
                </c:pt>
                <c:pt idx="90">
                  <c:v>9.3499982016000001</c:v>
                </c:pt>
                <c:pt idx="91">
                  <c:v>9.2468066925999999</c:v>
                </c:pt>
                <c:pt idx="92">
                  <c:v>9.1060588721000002</c:v>
                </c:pt>
                <c:pt idx="93">
                  <c:v>9.0153829133999999</c:v>
                </c:pt>
                <c:pt idx="94">
                  <c:v>9.2959978485000008</c:v>
                </c:pt>
                <c:pt idx="95">
                  <c:v>9.4146319132999992</c:v>
                </c:pt>
                <c:pt idx="96">
                  <c:v>9.0209655762000001</c:v>
                </c:pt>
                <c:pt idx="97">
                  <c:v>9.4861085680000006</c:v>
                </c:pt>
                <c:pt idx="98">
                  <c:v>9.4903199596000007</c:v>
                </c:pt>
                <c:pt idx="99">
                  <c:v>9.0934405718000004</c:v>
                </c:pt>
                <c:pt idx="100">
                  <c:v>9.0294847243999996</c:v>
                </c:pt>
                <c:pt idx="101">
                  <c:v>8.6925905015999998</c:v>
                </c:pt>
                <c:pt idx="102">
                  <c:v>9.1765407514999993</c:v>
                </c:pt>
                <c:pt idx="103">
                  <c:v>9.2333308394000007</c:v>
                </c:pt>
                <c:pt idx="104">
                  <c:v>9.2607451109000003</c:v>
                </c:pt>
                <c:pt idx="105">
                  <c:v>9.1886336153000006</c:v>
                </c:pt>
                <c:pt idx="106">
                  <c:v>9.0914869106000005</c:v>
                </c:pt>
                <c:pt idx="107">
                  <c:v>9.1329646267999998</c:v>
                </c:pt>
                <c:pt idx="108">
                  <c:v>9.1769976044000003</c:v>
                </c:pt>
                <c:pt idx="109">
                  <c:v>9.0677753024999994</c:v>
                </c:pt>
                <c:pt idx="110">
                  <c:v>8.9847597030999999</c:v>
                </c:pt>
                <c:pt idx="111">
                  <c:v>8.8927692275000005</c:v>
                </c:pt>
                <c:pt idx="112">
                  <c:v>9.0828925685000002</c:v>
                </c:pt>
                <c:pt idx="113">
                  <c:v>8.9927061000999995</c:v>
                </c:pt>
                <c:pt idx="114">
                  <c:v>9.0284383581000007</c:v>
                </c:pt>
                <c:pt idx="115">
                  <c:v>8.8354143699000005</c:v>
                </c:pt>
                <c:pt idx="116">
                  <c:v>9.1142835617000006</c:v>
                </c:pt>
                <c:pt idx="117">
                  <c:v>9.0653037635999993</c:v>
                </c:pt>
              </c:numCache>
            </c:numRef>
          </c:val>
        </c:ser>
        <c:ser>
          <c:idx val="1"/>
          <c:order val="1"/>
          <c:tx>
            <c:strRef>
              <c:f>'9.0c,d'!$D$133</c:f>
              <c:strCache>
                <c:ptCount val="1"/>
                <c:pt idx="0">
                  <c:v>Euro test Asian vehicles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strRef>
              <c:f>'9.0c,d'!$A$134:$A$167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'9.0c,d'!$D$134:$D$251</c:f>
              <c:numCache>
                <c:formatCode>General</c:formatCode>
                <c:ptCount val="118"/>
                <c:pt idx="0">
                  <c:v>9.783182</c:v>
                </c:pt>
                <c:pt idx="1">
                  <c:v>9.5760038850000004</c:v>
                </c:pt>
                <c:pt idx="2">
                  <c:v>9.3270154976999997</c:v>
                </c:pt>
                <c:pt idx="3">
                  <c:v>9.5888073881999993</c:v>
                </c:pt>
                <c:pt idx="4">
                  <c:v>9.5460424498999998</c:v>
                </c:pt>
                <c:pt idx="5">
                  <c:v>9.4367040563</c:v>
                </c:pt>
                <c:pt idx="6">
                  <c:v>9.2680077729000008</c:v>
                </c:pt>
                <c:pt idx="7">
                  <c:v>9.2182148594999997</c:v>
                </c:pt>
                <c:pt idx="8">
                  <c:v>9.1944555104999992</c:v>
                </c:pt>
                <c:pt idx="9">
                  <c:v>9.2107092927000007</c:v>
                </c:pt>
                <c:pt idx="10">
                  <c:v>9.1730701176</c:v>
                </c:pt>
                <c:pt idx="11">
                  <c:v>9.2228227323999992</c:v>
                </c:pt>
                <c:pt idx="12">
                  <c:v>9.1033177540000008</c:v>
                </c:pt>
                <c:pt idx="13">
                  <c:v>9.1453531243999997</c:v>
                </c:pt>
                <c:pt idx="14">
                  <c:v>9.2490975152000008</c:v>
                </c:pt>
                <c:pt idx="15">
                  <c:v>9.2815547868999992</c:v>
                </c:pt>
                <c:pt idx="16">
                  <c:v>9.2546991709000004</c:v>
                </c:pt>
                <c:pt idx="17">
                  <c:v>9.1548755417999992</c:v>
                </c:pt>
                <c:pt idx="18">
                  <c:v>9.1284493752000007</c:v>
                </c:pt>
                <c:pt idx="19">
                  <c:v>9.2493618596000005</c:v>
                </c:pt>
                <c:pt idx="20">
                  <c:v>8.9103942228000008</c:v>
                </c:pt>
                <c:pt idx="21">
                  <c:v>8.8748412645000005</c:v>
                </c:pt>
                <c:pt idx="22">
                  <c:v>8.8463260645999995</c:v>
                </c:pt>
                <c:pt idx="23">
                  <c:v>8.7759889923000003</c:v>
                </c:pt>
                <c:pt idx="24">
                  <c:v>8.8363757967000005</c:v>
                </c:pt>
                <c:pt idx="25">
                  <c:v>8.7581988638000006</c:v>
                </c:pt>
                <c:pt idx="26">
                  <c:v>8.6564235681999993</c:v>
                </c:pt>
                <c:pt idx="27">
                  <c:v>8.7805921675</c:v>
                </c:pt>
                <c:pt idx="28">
                  <c:v>8.7987593842000003</c:v>
                </c:pt>
                <c:pt idx="29">
                  <c:v>8.7031727187999994</c:v>
                </c:pt>
                <c:pt idx="30">
                  <c:v>8.6045414890000007</c:v>
                </c:pt>
                <c:pt idx="31">
                  <c:v>8.6280929240000006</c:v>
                </c:pt>
                <c:pt idx="32">
                  <c:v>8.6911154259999996</c:v>
                </c:pt>
                <c:pt idx="33">
                  <c:v>8.8547842703999997</c:v>
                </c:pt>
                <c:pt idx="34">
                  <c:v>8.6217635432000002</c:v>
                </c:pt>
                <c:pt idx="35">
                  <c:v>8.6917274383999992</c:v>
                </c:pt>
                <c:pt idx="36">
                  <c:v>8.7215133086000005</c:v>
                </c:pt>
                <c:pt idx="37">
                  <c:v>8.3918005786999998</c:v>
                </c:pt>
                <c:pt idx="38">
                  <c:v>8.6684820342000002</c:v>
                </c:pt>
                <c:pt idx="39">
                  <c:v>8.5523580159999995</c:v>
                </c:pt>
                <c:pt idx="40">
                  <c:v>8.6241686647000009</c:v>
                </c:pt>
                <c:pt idx="41">
                  <c:v>8.4595882935999995</c:v>
                </c:pt>
                <c:pt idx="42">
                  <c:v>8.4987039987999999</c:v>
                </c:pt>
                <c:pt idx="43">
                  <c:v>8.6305159140000001</c:v>
                </c:pt>
                <c:pt idx="44">
                  <c:v>8.4582633207000004</c:v>
                </c:pt>
                <c:pt idx="45">
                  <c:v>8.2482553153999998</c:v>
                </c:pt>
                <c:pt idx="46">
                  <c:v>8.5033586305999993</c:v>
                </c:pt>
                <c:pt idx="47">
                  <c:v>8.2903478626999991</c:v>
                </c:pt>
                <c:pt idx="48">
                  <c:v>7.9470073728999999</c:v>
                </c:pt>
                <c:pt idx="49">
                  <c:v>8.4846468300000009</c:v>
                </c:pt>
                <c:pt idx="50">
                  <c:v>8.4298934247999995</c:v>
                </c:pt>
                <c:pt idx="51">
                  <c:v>8.6205690918000002</c:v>
                </c:pt>
                <c:pt idx="52">
                  <c:v>8.1393377699999991</c:v>
                </c:pt>
                <c:pt idx="53">
                  <c:v>7.974089448</c:v>
                </c:pt>
                <c:pt idx="54">
                  <c:v>8.2607873334999997</c:v>
                </c:pt>
                <c:pt idx="55">
                  <c:v>8.3894009474000004</c:v>
                </c:pt>
                <c:pt idx="56">
                  <c:v>8.3306662328000005</c:v>
                </c:pt>
                <c:pt idx="57">
                  <c:v>8.4205314883</c:v>
                </c:pt>
                <c:pt idx="58">
                  <c:v>8.5163237522999999</c:v>
                </c:pt>
                <c:pt idx="59">
                  <c:v>8.5447660828000007</c:v>
                </c:pt>
                <c:pt idx="60">
                  <c:v>8.4554194771999995</c:v>
                </c:pt>
                <c:pt idx="61">
                  <c:v>8.4060014776000003</c:v>
                </c:pt>
                <c:pt idx="62">
                  <c:v>8.5666502525000006</c:v>
                </c:pt>
                <c:pt idx="63">
                  <c:v>8.5547859130999999</c:v>
                </c:pt>
                <c:pt idx="64">
                  <c:v>8.5583340863000004</c:v>
                </c:pt>
                <c:pt idx="65">
                  <c:v>8.6901578100000005</c:v>
                </c:pt>
                <c:pt idx="66">
                  <c:v>8.5906759590000004</c:v>
                </c:pt>
                <c:pt idx="67">
                  <c:v>8.5721398513999993</c:v>
                </c:pt>
                <c:pt idx="68">
                  <c:v>8.5098599124999996</c:v>
                </c:pt>
                <c:pt idx="69">
                  <c:v>8.5695204328999992</c:v>
                </c:pt>
                <c:pt idx="70">
                  <c:v>8.5395429962999998</c:v>
                </c:pt>
                <c:pt idx="71">
                  <c:v>8.5617548804000005</c:v>
                </c:pt>
                <c:pt idx="72">
                  <c:v>8.5594222038000005</c:v>
                </c:pt>
                <c:pt idx="73">
                  <c:v>8.6262024726999993</c:v>
                </c:pt>
                <c:pt idx="74">
                  <c:v>8.6070131439999997</c:v>
                </c:pt>
                <c:pt idx="75">
                  <c:v>8.7014181660999999</c:v>
                </c:pt>
                <c:pt idx="76">
                  <c:v>8.5575197324999994</c:v>
                </c:pt>
                <c:pt idx="77">
                  <c:v>8.4893873710999994</c:v>
                </c:pt>
                <c:pt idx="78">
                  <c:v>8.6067158595999995</c:v>
                </c:pt>
                <c:pt idx="79">
                  <c:v>8.5035771598000007</c:v>
                </c:pt>
                <c:pt idx="80">
                  <c:v>8.4724889488000006</c:v>
                </c:pt>
                <c:pt idx="81">
                  <c:v>8.6269953431000008</c:v>
                </c:pt>
                <c:pt idx="82">
                  <c:v>8.4540689677999996</c:v>
                </c:pt>
                <c:pt idx="83">
                  <c:v>8.3465699045000008</c:v>
                </c:pt>
                <c:pt idx="84">
                  <c:v>8.3969298476999992</c:v>
                </c:pt>
                <c:pt idx="85">
                  <c:v>8.2883966390000001</c:v>
                </c:pt>
                <c:pt idx="86">
                  <c:v>8.3677340555999997</c:v>
                </c:pt>
                <c:pt idx="87">
                  <c:v>8.4423804277999999</c:v>
                </c:pt>
                <c:pt idx="88">
                  <c:v>8.4017191173000008</c:v>
                </c:pt>
                <c:pt idx="89">
                  <c:v>8.2871994811</c:v>
                </c:pt>
                <c:pt idx="90">
                  <c:v>8.3105409663999996</c:v>
                </c:pt>
                <c:pt idx="91">
                  <c:v>8.2960206626000002</c:v>
                </c:pt>
                <c:pt idx="92">
                  <c:v>8.2164381715000001</c:v>
                </c:pt>
                <c:pt idx="93">
                  <c:v>8.3186705837999995</c:v>
                </c:pt>
                <c:pt idx="94">
                  <c:v>8.2218763019000001</c:v>
                </c:pt>
                <c:pt idx="95">
                  <c:v>8.1749381750999994</c:v>
                </c:pt>
                <c:pt idx="96">
                  <c:v>8.3206586680000001</c:v>
                </c:pt>
                <c:pt idx="97">
                  <c:v>8.2545567752999993</c:v>
                </c:pt>
                <c:pt idx="98">
                  <c:v>8.2516837422999991</c:v>
                </c:pt>
                <c:pt idx="99">
                  <c:v>8.2751559844999996</c:v>
                </c:pt>
                <c:pt idx="100">
                  <c:v>8.2704530721000005</c:v>
                </c:pt>
                <c:pt idx="101">
                  <c:v>8.2964834551000006</c:v>
                </c:pt>
                <c:pt idx="102">
                  <c:v>8.2583867770000001</c:v>
                </c:pt>
                <c:pt idx="103">
                  <c:v>8.3517092945999991</c:v>
                </c:pt>
                <c:pt idx="104">
                  <c:v>8.3354426298999993</c:v>
                </c:pt>
                <c:pt idx="105">
                  <c:v>8.4413645297999995</c:v>
                </c:pt>
                <c:pt idx="106">
                  <c:v>8.2791787165000006</c:v>
                </c:pt>
                <c:pt idx="107">
                  <c:v>8.2786614372000003</c:v>
                </c:pt>
                <c:pt idx="108">
                  <c:v>8.2976798708999997</c:v>
                </c:pt>
                <c:pt idx="109">
                  <c:v>8.3251097071999993</c:v>
                </c:pt>
                <c:pt idx="110">
                  <c:v>8.4039942834999994</c:v>
                </c:pt>
                <c:pt idx="111">
                  <c:v>8.4133417123999994</c:v>
                </c:pt>
                <c:pt idx="112">
                  <c:v>8.4378545267000007</c:v>
                </c:pt>
                <c:pt idx="113">
                  <c:v>8.4324207302000005</c:v>
                </c:pt>
                <c:pt idx="114">
                  <c:v>8.3483484675999993</c:v>
                </c:pt>
                <c:pt idx="115">
                  <c:v>8.4332263134000005</c:v>
                </c:pt>
                <c:pt idx="116">
                  <c:v>8.4779907721000001</c:v>
                </c:pt>
                <c:pt idx="117">
                  <c:v>8.5237654664000004</c:v>
                </c:pt>
              </c:numCache>
            </c:numRef>
          </c:val>
        </c:ser>
        <c:ser>
          <c:idx val="2"/>
          <c:order val="2"/>
          <c:tx>
            <c:strRef>
              <c:f>'9.0c,d'!$E$133</c:f>
              <c:strCache>
                <c:ptCount val="1"/>
                <c:pt idx="0">
                  <c:v>Euro test Non-Asian vehicles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'9.0c,d'!$A$134:$A$167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'9.0c,d'!$E$134:$E$251</c:f>
              <c:numCache>
                <c:formatCode>General</c:formatCode>
                <c:ptCount val="118"/>
                <c:pt idx="0">
                  <c:v>8.3499223595000007</c:v>
                </c:pt>
                <c:pt idx="1">
                  <c:v>8.5798761144999993</c:v>
                </c:pt>
                <c:pt idx="2">
                  <c:v>8.2780617986999996</c:v>
                </c:pt>
                <c:pt idx="3">
                  <c:v>8.1936623949000005</c:v>
                </c:pt>
                <c:pt idx="4">
                  <c:v>8.3424145739999993</c:v>
                </c:pt>
                <c:pt idx="5">
                  <c:v>8.4450667455000001</c:v>
                </c:pt>
                <c:pt idx="6">
                  <c:v>8.3244110311000004</c:v>
                </c:pt>
                <c:pt idx="7">
                  <c:v>8.4504074456999998</c:v>
                </c:pt>
                <c:pt idx="8">
                  <c:v>8.4572473977999998</c:v>
                </c:pt>
                <c:pt idx="9">
                  <c:v>8.6381987335999995</c:v>
                </c:pt>
                <c:pt idx="10">
                  <c:v>8.5884052541999996</c:v>
                </c:pt>
                <c:pt idx="11">
                  <c:v>8.6060531000000005</c:v>
                </c:pt>
                <c:pt idx="12">
                  <c:v>8.7744317712999997</c:v>
                </c:pt>
                <c:pt idx="13">
                  <c:v>8.5280926954999998</c:v>
                </c:pt>
                <c:pt idx="14">
                  <c:v>8.6587009985000005</c:v>
                </c:pt>
                <c:pt idx="15">
                  <c:v>8.6630746180999996</c:v>
                </c:pt>
                <c:pt idx="16">
                  <c:v>7.9580677933999997</c:v>
                </c:pt>
                <c:pt idx="17">
                  <c:v>8.3380975841999998</c:v>
                </c:pt>
                <c:pt idx="18">
                  <c:v>8.3031546262999996</c:v>
                </c:pt>
                <c:pt idx="19">
                  <c:v>8.3516081882000002</c:v>
                </c:pt>
                <c:pt idx="20">
                  <c:v>8.5681446336999993</c:v>
                </c:pt>
                <c:pt idx="21">
                  <c:v>8.8544681251000004</c:v>
                </c:pt>
                <c:pt idx="22">
                  <c:v>8.2905546959999992</c:v>
                </c:pt>
                <c:pt idx="23">
                  <c:v>8.3735350918000009</c:v>
                </c:pt>
                <c:pt idx="24">
                  <c:v>8.4061178020000007</c:v>
                </c:pt>
                <c:pt idx="25">
                  <c:v>8.4904649186000007</c:v>
                </c:pt>
                <c:pt idx="26">
                  <c:v>8.4948192693000006</c:v>
                </c:pt>
                <c:pt idx="27">
                  <c:v>8.5124908811999997</c:v>
                </c:pt>
                <c:pt idx="28">
                  <c:v>8.4268894372999998</c:v>
                </c:pt>
                <c:pt idx="29">
                  <c:v>8.2676473123999994</c:v>
                </c:pt>
                <c:pt idx="30">
                  <c:v>8.4334465745999996</c:v>
                </c:pt>
                <c:pt idx="31">
                  <c:v>8.4848427102000006</c:v>
                </c:pt>
                <c:pt idx="32">
                  <c:v>8.4934704514000003</c:v>
                </c:pt>
                <c:pt idx="33">
                  <c:v>8.2071215011999996</c:v>
                </c:pt>
                <c:pt idx="34">
                  <c:v>8.3627735983000004</c:v>
                </c:pt>
                <c:pt idx="35">
                  <c:v>8.5220767905999999</c:v>
                </c:pt>
                <c:pt idx="36">
                  <c:v>8.3188790996000002</c:v>
                </c:pt>
                <c:pt idx="37">
                  <c:v>8.2820417414000005</c:v>
                </c:pt>
                <c:pt idx="38">
                  <c:v>7.9206630226000003</c:v>
                </c:pt>
                <c:pt idx="39">
                  <c:v>7.7612566446000004</c:v>
                </c:pt>
                <c:pt idx="40">
                  <c:v>7.9666154990000004</c:v>
                </c:pt>
                <c:pt idx="41">
                  <c:v>7.8490267077000002</c:v>
                </c:pt>
                <c:pt idx="42">
                  <c:v>8.0536012205999992</c:v>
                </c:pt>
                <c:pt idx="43">
                  <c:v>7.8177894136999999</c:v>
                </c:pt>
                <c:pt idx="44">
                  <c:v>8.2670469216000004</c:v>
                </c:pt>
                <c:pt idx="45">
                  <c:v>8.0396369286000002</c:v>
                </c:pt>
                <c:pt idx="46">
                  <c:v>7.8683022242999998</c:v>
                </c:pt>
                <c:pt idx="47">
                  <c:v>7.9525211817999999</c:v>
                </c:pt>
                <c:pt idx="48">
                  <c:v>7.7897285256000002</c:v>
                </c:pt>
                <c:pt idx="49">
                  <c:v>7.7851271587999999</c:v>
                </c:pt>
                <c:pt idx="50">
                  <c:v>7.8437581707000001</c:v>
                </c:pt>
                <c:pt idx="51">
                  <c:v>7.6834053883999998</c:v>
                </c:pt>
                <c:pt idx="52">
                  <c:v>7.9297342356999998</c:v>
                </c:pt>
                <c:pt idx="53">
                  <c:v>7.8020583703000002</c:v>
                </c:pt>
                <c:pt idx="54">
                  <c:v>7.7140777204999997</c:v>
                </c:pt>
                <c:pt idx="55">
                  <c:v>7.7779276670000002</c:v>
                </c:pt>
                <c:pt idx="56">
                  <c:v>8.0187718778000008</c:v>
                </c:pt>
                <c:pt idx="57">
                  <c:v>8.0511079605999996</c:v>
                </c:pt>
                <c:pt idx="58">
                  <c:v>7.8131483514999998</c:v>
                </c:pt>
                <c:pt idx="59">
                  <c:v>7.6427777451000001</c:v>
                </c:pt>
                <c:pt idx="60">
                  <c:v>7.5623751988999999</c:v>
                </c:pt>
                <c:pt idx="61">
                  <c:v>7.6586996040999997</c:v>
                </c:pt>
                <c:pt idx="62">
                  <c:v>7.6831087620999998</c:v>
                </c:pt>
                <c:pt idx="63">
                  <c:v>7.6527139779000004</c:v>
                </c:pt>
                <c:pt idx="64">
                  <c:v>7.6730119839000004</c:v>
                </c:pt>
                <c:pt idx="65">
                  <c:v>7.6612261358999998</c:v>
                </c:pt>
                <c:pt idx="66">
                  <c:v>7.5100098138</c:v>
                </c:pt>
                <c:pt idx="67">
                  <c:v>7.9989931239000001</c:v>
                </c:pt>
                <c:pt idx="68">
                  <c:v>7.6847075029000003</c:v>
                </c:pt>
                <c:pt idx="69">
                  <c:v>7.6737839655000002</c:v>
                </c:pt>
                <c:pt idx="70">
                  <c:v>7.3330403000000004</c:v>
                </c:pt>
                <c:pt idx="71">
                  <c:v>7.3337149933000001</c:v>
                </c:pt>
                <c:pt idx="72">
                  <c:v>7.2735534918000004</c:v>
                </c:pt>
                <c:pt idx="73">
                  <c:v>7.2144463070000002</c:v>
                </c:pt>
                <c:pt idx="74">
                  <c:v>7.1522161046999999</c:v>
                </c:pt>
                <c:pt idx="75">
                  <c:v>7.6207754932</c:v>
                </c:pt>
                <c:pt idx="76">
                  <c:v>7.7480624059999998</c:v>
                </c:pt>
                <c:pt idx="77">
                  <c:v>7.5537957526000001</c:v>
                </c:pt>
                <c:pt idx="78">
                  <c:v>7.4945855613000001</c:v>
                </c:pt>
                <c:pt idx="79">
                  <c:v>7.6133881680000002</c:v>
                </c:pt>
                <c:pt idx="80">
                  <c:v>7.5073860285</c:v>
                </c:pt>
                <c:pt idx="81">
                  <c:v>7.4121392923</c:v>
                </c:pt>
                <c:pt idx="82">
                  <c:v>7.1053963674</c:v>
                </c:pt>
                <c:pt idx="83">
                  <c:v>7.2928117291000003</c:v>
                </c:pt>
                <c:pt idx="84">
                  <c:v>7.2626452525999996</c:v>
                </c:pt>
                <c:pt idx="85">
                  <c:v>7.2824611272000004</c:v>
                </c:pt>
                <c:pt idx="86">
                  <c:v>7.2760372075999999</c:v>
                </c:pt>
                <c:pt idx="87">
                  <c:v>7.2821593908000004</c:v>
                </c:pt>
                <c:pt idx="88">
                  <c:v>7.2340606136999996</c:v>
                </c:pt>
                <c:pt idx="89">
                  <c:v>7.2523730522000003</c:v>
                </c:pt>
                <c:pt idx="90">
                  <c:v>7.3127027850999999</c:v>
                </c:pt>
                <c:pt idx="91">
                  <c:v>7.2143129003000004</c:v>
                </c:pt>
                <c:pt idx="92">
                  <c:v>7.2991239527999996</c:v>
                </c:pt>
                <c:pt idx="93">
                  <c:v>7.2172656913999997</c:v>
                </c:pt>
                <c:pt idx="94">
                  <c:v>7.1130067975999998</c:v>
                </c:pt>
                <c:pt idx="95">
                  <c:v>7.1627418790000004</c:v>
                </c:pt>
                <c:pt idx="96">
                  <c:v>7.0636798961</c:v>
                </c:pt>
                <c:pt idx="97">
                  <c:v>7.0691507455</c:v>
                </c:pt>
                <c:pt idx="98">
                  <c:v>7.0442737925000003</c:v>
                </c:pt>
                <c:pt idx="99">
                  <c:v>7.0268172114</c:v>
                </c:pt>
                <c:pt idx="100">
                  <c:v>7.3139143326999996</c:v>
                </c:pt>
                <c:pt idx="101">
                  <c:v>7.0267488326</c:v>
                </c:pt>
                <c:pt idx="102">
                  <c:v>7.1350947358000001</c:v>
                </c:pt>
                <c:pt idx="103">
                  <c:v>7.1660839123000004</c:v>
                </c:pt>
                <c:pt idx="104">
                  <c:v>7.1180211275999996</c:v>
                </c:pt>
                <c:pt idx="105">
                  <c:v>7.3827868111999999</c:v>
                </c:pt>
                <c:pt idx="106">
                  <c:v>7.1443299939999996</c:v>
                </c:pt>
                <c:pt idx="107">
                  <c:v>7.1039875605000002</c:v>
                </c:pt>
                <c:pt idx="108">
                  <c:v>6.9875949865000004</c:v>
                </c:pt>
                <c:pt idx="109">
                  <c:v>6.9695723392</c:v>
                </c:pt>
                <c:pt idx="110">
                  <c:v>6.9282434223999996</c:v>
                </c:pt>
                <c:pt idx="111">
                  <c:v>7.1241801390999999</c:v>
                </c:pt>
                <c:pt idx="112">
                  <c:v>7.2881930631999996</c:v>
                </c:pt>
                <c:pt idx="113">
                  <c:v>7.0673547875000002</c:v>
                </c:pt>
                <c:pt idx="114">
                  <c:v>7.0904002013999996</c:v>
                </c:pt>
                <c:pt idx="115">
                  <c:v>6.9524653914999996</c:v>
                </c:pt>
                <c:pt idx="116">
                  <c:v>7.0106098271999997</c:v>
                </c:pt>
                <c:pt idx="117">
                  <c:v>7.3113288211</c:v>
                </c:pt>
              </c:numCache>
            </c:numRef>
          </c:val>
        </c:ser>
        <c:ser>
          <c:idx val="3"/>
          <c:order val="3"/>
          <c:tx>
            <c:strRef>
              <c:f>'9.0c,d'!$F$133</c:f>
              <c:strCache>
                <c:ptCount val="1"/>
                <c:pt idx="0">
                  <c:v>Euro test all vehicles</c:v>
                </c:pt>
              </c:strCache>
            </c:strRef>
          </c:tx>
          <c:spPr>
            <a:ln w="25400">
              <a:solidFill>
                <a:srgbClr val="0093D3"/>
              </a:solidFill>
              <a:prstDash val="solid"/>
            </a:ln>
          </c:spPr>
          <c:marker>
            <c:symbol val="none"/>
          </c:marker>
          <c:cat>
            <c:strRef>
              <c:f>'9.0c,d'!$A$134:$A$167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'9.0c,d'!$F$134:$F$251</c:f>
              <c:numCache>
                <c:formatCode>General</c:formatCode>
                <c:ptCount val="118"/>
                <c:pt idx="0">
                  <c:v>9.5484857338999998</c:v>
                </c:pt>
                <c:pt idx="1">
                  <c:v>9.3959618491000008</c:v>
                </c:pt>
                <c:pt idx="2">
                  <c:v>9.1667782906999999</c:v>
                </c:pt>
                <c:pt idx="3">
                  <c:v>9.3962554515000001</c:v>
                </c:pt>
                <c:pt idx="4">
                  <c:v>9.3214800668999995</c:v>
                </c:pt>
                <c:pt idx="5">
                  <c:v>9.1634090454999999</c:v>
                </c:pt>
                <c:pt idx="6">
                  <c:v>9.0322489201000007</c:v>
                </c:pt>
                <c:pt idx="7">
                  <c:v>9.0543074478999994</c:v>
                </c:pt>
                <c:pt idx="8">
                  <c:v>9.0217292624999992</c:v>
                </c:pt>
                <c:pt idx="9">
                  <c:v>9.1011639822999992</c:v>
                </c:pt>
                <c:pt idx="10">
                  <c:v>8.9925242578999995</c:v>
                </c:pt>
                <c:pt idx="11">
                  <c:v>9.0363780440999992</c:v>
                </c:pt>
                <c:pt idx="12">
                  <c:v>9.0171520537000003</c:v>
                </c:pt>
                <c:pt idx="13">
                  <c:v>8.9661331079999993</c:v>
                </c:pt>
                <c:pt idx="14">
                  <c:v>9.0668379044999998</c:v>
                </c:pt>
                <c:pt idx="15">
                  <c:v>9.1589343709000008</c:v>
                </c:pt>
                <c:pt idx="16">
                  <c:v>8.9196916512000008</c:v>
                </c:pt>
                <c:pt idx="17">
                  <c:v>8.8918615625000008</c:v>
                </c:pt>
                <c:pt idx="18">
                  <c:v>8.8596752233</c:v>
                </c:pt>
                <c:pt idx="19">
                  <c:v>9.0074010941000004</c:v>
                </c:pt>
                <c:pt idx="20">
                  <c:v>8.8216049008000006</c:v>
                </c:pt>
                <c:pt idx="21">
                  <c:v>8.8697235095</c:v>
                </c:pt>
                <c:pt idx="22">
                  <c:v>8.6665267669000006</c:v>
                </c:pt>
                <c:pt idx="23">
                  <c:v>8.6525297968999997</c:v>
                </c:pt>
                <c:pt idx="24">
                  <c:v>8.7191304930999998</c:v>
                </c:pt>
                <c:pt idx="25">
                  <c:v>8.6819751559</c:v>
                </c:pt>
                <c:pt idx="26">
                  <c:v>8.6041488951999998</c:v>
                </c:pt>
                <c:pt idx="27">
                  <c:v>8.7182430311000001</c:v>
                </c:pt>
                <c:pt idx="28">
                  <c:v>8.6944561658000001</c:v>
                </c:pt>
                <c:pt idx="29">
                  <c:v>8.5626074099</c:v>
                </c:pt>
                <c:pt idx="30">
                  <c:v>8.5428296133000003</c:v>
                </c:pt>
                <c:pt idx="31">
                  <c:v>8.5799859762999997</c:v>
                </c:pt>
                <c:pt idx="32">
                  <c:v>8.6331895078999992</c:v>
                </c:pt>
                <c:pt idx="33">
                  <c:v>8.6914744699999993</c:v>
                </c:pt>
                <c:pt idx="34">
                  <c:v>8.5310545046000001</c:v>
                </c:pt>
                <c:pt idx="35">
                  <c:v>8.6442156586000003</c:v>
                </c:pt>
                <c:pt idx="36">
                  <c:v>8.6054077346</c:v>
                </c:pt>
                <c:pt idx="37">
                  <c:v>8.3602710686999995</c:v>
                </c:pt>
                <c:pt idx="38">
                  <c:v>8.4041637461000001</c:v>
                </c:pt>
                <c:pt idx="39">
                  <c:v>8.3379727551999991</c:v>
                </c:pt>
                <c:pt idx="40">
                  <c:v>8.4542423456000009</c:v>
                </c:pt>
                <c:pt idx="41">
                  <c:v>8.2553322752000007</c:v>
                </c:pt>
                <c:pt idx="42">
                  <c:v>8.3533413194000001</c:v>
                </c:pt>
                <c:pt idx="43">
                  <c:v>8.3862093507999997</c:v>
                </c:pt>
                <c:pt idx="44">
                  <c:v>8.4061133936000001</c:v>
                </c:pt>
                <c:pt idx="45">
                  <c:v>8.1883929950999992</c:v>
                </c:pt>
                <c:pt idx="46">
                  <c:v>8.2484123497000006</c:v>
                </c:pt>
                <c:pt idx="47">
                  <c:v>8.1786015719999998</c:v>
                </c:pt>
                <c:pt idx="48">
                  <c:v>7.9032656874000002</c:v>
                </c:pt>
                <c:pt idx="49">
                  <c:v>8.2704706363000007</c:v>
                </c:pt>
                <c:pt idx="50">
                  <c:v>8.2664794906000001</c:v>
                </c:pt>
                <c:pt idx="51">
                  <c:v>8.3636664908</c:v>
                </c:pt>
                <c:pt idx="52">
                  <c:v>8.0773901667000008</c:v>
                </c:pt>
                <c:pt idx="53">
                  <c:v>7.9172846998999997</c:v>
                </c:pt>
                <c:pt idx="54">
                  <c:v>8.0769618124000004</c:v>
                </c:pt>
                <c:pt idx="55">
                  <c:v>8.2095322477000003</c:v>
                </c:pt>
                <c:pt idx="56">
                  <c:v>8.2355764903999997</c:v>
                </c:pt>
                <c:pt idx="57">
                  <c:v>8.3248147664999994</c:v>
                </c:pt>
                <c:pt idx="58">
                  <c:v>8.2642495304000008</c:v>
                </c:pt>
                <c:pt idx="59">
                  <c:v>8.3058322989000004</c:v>
                </c:pt>
                <c:pt idx="60">
                  <c:v>8.2393942056</c:v>
                </c:pt>
                <c:pt idx="61">
                  <c:v>8.1686025853000004</c:v>
                </c:pt>
                <c:pt idx="62">
                  <c:v>8.3326020717000002</c:v>
                </c:pt>
                <c:pt idx="63">
                  <c:v>8.3753382475000002</c:v>
                </c:pt>
                <c:pt idx="64">
                  <c:v>8.3232689095999994</c:v>
                </c:pt>
                <c:pt idx="65">
                  <c:v>8.3680486794999993</c:v>
                </c:pt>
                <c:pt idx="66">
                  <c:v>8.2524165607000004</c:v>
                </c:pt>
                <c:pt idx="67">
                  <c:v>8.3928617280999998</c:v>
                </c:pt>
                <c:pt idx="68">
                  <c:v>8.2656963415</c:v>
                </c:pt>
                <c:pt idx="69">
                  <c:v>8.3585977785000001</c:v>
                </c:pt>
                <c:pt idx="70">
                  <c:v>8.1534872428000007</c:v>
                </c:pt>
                <c:pt idx="71">
                  <c:v>8.2375889495999992</c:v>
                </c:pt>
                <c:pt idx="72">
                  <c:v>8.2400714885999999</c:v>
                </c:pt>
                <c:pt idx="73">
                  <c:v>8.1623066522999999</c:v>
                </c:pt>
                <c:pt idx="74">
                  <c:v>8.1685425079999998</c:v>
                </c:pt>
                <c:pt idx="75">
                  <c:v>8.3263694802000003</c:v>
                </c:pt>
                <c:pt idx="76">
                  <c:v>8.2431810580999993</c:v>
                </c:pt>
                <c:pt idx="77">
                  <c:v>8.1380453873</c:v>
                </c:pt>
                <c:pt idx="78">
                  <c:v>8.2255167921000005</c:v>
                </c:pt>
                <c:pt idx="79">
                  <c:v>8.2280721982999996</c:v>
                </c:pt>
                <c:pt idx="80">
                  <c:v>8.1755002585999996</c:v>
                </c:pt>
                <c:pt idx="81">
                  <c:v>8.2019988784999995</c:v>
                </c:pt>
                <c:pt idx="82">
                  <c:v>7.8521116488000002</c:v>
                </c:pt>
                <c:pt idx="83">
                  <c:v>7.9407861838000002</c:v>
                </c:pt>
                <c:pt idx="84">
                  <c:v>7.9678297802999998</c:v>
                </c:pt>
                <c:pt idx="85">
                  <c:v>7.9253649393999996</c:v>
                </c:pt>
                <c:pt idx="86">
                  <c:v>7.9986187298999996</c:v>
                </c:pt>
                <c:pt idx="87">
                  <c:v>8.1152139686999991</c:v>
                </c:pt>
                <c:pt idx="88">
                  <c:v>8.0702473164999997</c:v>
                </c:pt>
                <c:pt idx="89">
                  <c:v>7.9554841811000001</c:v>
                </c:pt>
                <c:pt idx="90">
                  <c:v>8.0105567910000008</c:v>
                </c:pt>
                <c:pt idx="91">
                  <c:v>7.9365249306000001</c:v>
                </c:pt>
                <c:pt idx="92">
                  <c:v>7.9245111383999998</c:v>
                </c:pt>
                <c:pt idx="93">
                  <c:v>7.9877295854000003</c:v>
                </c:pt>
                <c:pt idx="94">
                  <c:v>7.8300482995999996</c:v>
                </c:pt>
                <c:pt idx="95">
                  <c:v>7.8524296260000002</c:v>
                </c:pt>
                <c:pt idx="96">
                  <c:v>7.9396074270000003</c:v>
                </c:pt>
                <c:pt idx="97">
                  <c:v>7.8865798148000001</c:v>
                </c:pt>
                <c:pt idx="98">
                  <c:v>7.8980012921</c:v>
                </c:pt>
                <c:pt idx="99">
                  <c:v>7.9542028492999997</c:v>
                </c:pt>
                <c:pt idx="100">
                  <c:v>7.9999341938999997</c:v>
                </c:pt>
                <c:pt idx="101">
                  <c:v>7.9289588258999997</c:v>
                </c:pt>
                <c:pt idx="102">
                  <c:v>7.9611514968000003</c:v>
                </c:pt>
                <c:pt idx="103">
                  <c:v>8.0134213975000002</c:v>
                </c:pt>
                <c:pt idx="104">
                  <c:v>8.0209478036000004</c:v>
                </c:pt>
                <c:pt idx="105">
                  <c:v>8.2199846884000003</c:v>
                </c:pt>
                <c:pt idx="106">
                  <c:v>7.8562649045999997</c:v>
                </c:pt>
                <c:pt idx="107">
                  <c:v>7.9595927331</c:v>
                </c:pt>
                <c:pt idx="108">
                  <c:v>7.9420901058000002</c:v>
                </c:pt>
                <c:pt idx="109">
                  <c:v>7.9839143125999996</c:v>
                </c:pt>
                <c:pt idx="110">
                  <c:v>8.0460927768000001</c:v>
                </c:pt>
                <c:pt idx="111">
                  <c:v>8.1324987220999994</c:v>
                </c:pt>
                <c:pt idx="112">
                  <c:v>8.1365967843</c:v>
                </c:pt>
                <c:pt idx="113">
                  <c:v>8.0754034837000006</c:v>
                </c:pt>
                <c:pt idx="114">
                  <c:v>8.0443761661999993</c:v>
                </c:pt>
                <c:pt idx="115">
                  <c:v>8.0398681205999996</c:v>
                </c:pt>
                <c:pt idx="116">
                  <c:v>8.1177032320000002</c:v>
                </c:pt>
                <c:pt idx="117">
                  <c:v>8.2607949269999992</c:v>
                </c:pt>
              </c:numCache>
            </c:numRef>
          </c:val>
        </c:ser>
        <c:marker val="1"/>
        <c:axId val="120582144"/>
        <c:axId val="120584064"/>
      </c:lineChart>
      <c:catAx>
        <c:axId val="12058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registered in NZ</a:t>
                </a:r>
              </a:p>
            </c:rich>
          </c:tx>
          <c:layout>
            <c:manualLayout>
              <c:xMode val="edge"/>
              <c:yMode val="edge"/>
              <c:x val="0.40064659214384596"/>
              <c:y val="0.91687118655622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4064"/>
        <c:crosses val="autoZero"/>
        <c:auto val="1"/>
        <c:lblAlgn val="ctr"/>
        <c:lblOffset val="100"/>
        <c:tickLblSkip val="12"/>
        <c:tickMarkSkip val="6"/>
      </c:catAx>
      <c:valAx>
        <c:axId val="120584064"/>
        <c:scaling>
          <c:orientation val="minMax"/>
          <c:max val="12"/>
          <c:min val="6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Litres/100 km</a:t>
                </a:r>
              </a:p>
            </c:rich>
          </c:tx>
          <c:layout>
            <c:manualLayout>
              <c:xMode val="edge"/>
              <c:yMode val="edge"/>
              <c:x val="1.2344591141608246E-2"/>
              <c:y val="0.340796604969833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214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4810691196688"/>
          <c:y val="0.66232811807614977"/>
          <c:w val="0.75257669350877476"/>
          <c:h val="9.019872515935513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9.0e : Average petrol consumption</a:t>
            </a:r>
          </a:p>
        </c:rich>
      </c:tx>
      <c:layout>
        <c:manualLayout>
          <c:xMode val="edge"/>
          <c:yMode val="edge"/>
          <c:x val="0.2342489419446388"/>
          <c:y val="2.77774033109674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0017089871566"/>
          <c:y val="0.11320767754053372"/>
          <c:w val="0.87333475477661859"/>
          <c:h val="0.63437161263935604"/>
        </c:manualLayout>
      </c:layout>
      <c:barChart>
        <c:barDir val="col"/>
        <c:grouping val="clustered"/>
        <c:ser>
          <c:idx val="0"/>
          <c:order val="0"/>
          <c:tx>
            <c:strRef>
              <c:f>'9.0e,f'!$A$4</c:f>
              <c:strCache>
                <c:ptCount val="1"/>
                <c:pt idx="0">
                  <c:v>First registered in NZ in 2005 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'9.0e,f'!$B$3:$D$3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'9.0e,f'!$B$4:$D$4</c:f>
              <c:numCache>
                <c:formatCode>0.00</c:formatCode>
                <c:ptCount val="3"/>
                <c:pt idx="0">
                  <c:v>7.6786073812</c:v>
                </c:pt>
                <c:pt idx="1">
                  <c:v>8.7896985324999992</c:v>
                </c:pt>
                <c:pt idx="2">
                  <c:v>10.579089607</c:v>
                </c:pt>
              </c:numCache>
            </c:numRef>
          </c:val>
        </c:ser>
        <c:ser>
          <c:idx val="1"/>
          <c:order val="1"/>
          <c:tx>
            <c:strRef>
              <c:f>'9.0e,f'!$A$5</c:f>
              <c:strCache>
                <c:ptCount val="1"/>
                <c:pt idx="0">
                  <c:v>First registered in NZ in 2006 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'9.0e,f'!$B$3:$D$3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'9.0e,f'!$B$5:$D$5</c:f>
              <c:numCache>
                <c:formatCode>0.00</c:formatCode>
                <c:ptCount val="3"/>
                <c:pt idx="0">
                  <c:v>7.4121692787000004</c:v>
                </c:pt>
                <c:pt idx="1">
                  <c:v>8.5801789088000007</c:v>
                </c:pt>
                <c:pt idx="2">
                  <c:v>10.589522800999999</c:v>
                </c:pt>
              </c:numCache>
            </c:numRef>
          </c:val>
        </c:ser>
        <c:ser>
          <c:idx val="2"/>
          <c:order val="2"/>
          <c:tx>
            <c:strRef>
              <c:f>'9.0e,f'!$A$6</c:f>
              <c:strCache>
                <c:ptCount val="1"/>
                <c:pt idx="0">
                  <c:v>First registered in NZ in 2007 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strRef>
              <c:f>'9.0e,f'!$B$3:$D$3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'9.0e,f'!$B$6:$D$6</c:f>
              <c:numCache>
                <c:formatCode>0.00</c:formatCode>
                <c:ptCount val="3"/>
                <c:pt idx="0">
                  <c:v>7.5993943906999997</c:v>
                </c:pt>
                <c:pt idx="1">
                  <c:v>8.5437957842000003</c:v>
                </c:pt>
                <c:pt idx="2">
                  <c:v>10.449320413000001</c:v>
                </c:pt>
              </c:numCache>
            </c:numRef>
          </c:val>
        </c:ser>
        <c:ser>
          <c:idx val="3"/>
          <c:order val="3"/>
          <c:tx>
            <c:strRef>
              <c:f>'9.0e,f'!$A$7</c:f>
              <c:strCache>
                <c:ptCount val="1"/>
                <c:pt idx="0">
                  <c:v>First registered in NZ in 2008 </c:v>
                </c:pt>
              </c:strCache>
            </c:strRef>
          </c:tx>
          <c:spPr>
            <a:solidFill>
              <a:srgbClr val="BDC1C1"/>
            </a:solidFill>
          </c:spPr>
          <c:val>
            <c:numRef>
              <c:f>'9.0e,f'!$B$7:$D$7</c:f>
              <c:numCache>
                <c:formatCode>0.00</c:formatCode>
                <c:ptCount val="3"/>
                <c:pt idx="0">
                  <c:v>7.6239513684000002</c:v>
                </c:pt>
                <c:pt idx="1">
                  <c:v>8.1983882444000002</c:v>
                </c:pt>
                <c:pt idx="2">
                  <c:v>10.249343822</c:v>
                </c:pt>
              </c:numCache>
            </c:numRef>
          </c:val>
        </c:ser>
        <c:ser>
          <c:idx val="4"/>
          <c:order val="4"/>
          <c:tx>
            <c:strRef>
              <c:f>'9.0e,f'!$A$8</c:f>
              <c:strCache>
                <c:ptCount val="1"/>
                <c:pt idx="0">
                  <c:v>First registered in NZ in 2009 </c:v>
                </c:pt>
              </c:strCache>
            </c:strRef>
          </c:tx>
          <c:spPr>
            <a:solidFill>
              <a:srgbClr val="0093D3"/>
            </a:solidFill>
          </c:spPr>
          <c:val>
            <c:numRef>
              <c:f>'9.0e,f'!$B$8:$D$8</c:f>
              <c:numCache>
                <c:formatCode>0.00</c:formatCode>
                <c:ptCount val="3"/>
                <c:pt idx="0">
                  <c:v>7.3758431123000001</c:v>
                </c:pt>
                <c:pt idx="1">
                  <c:v>8.1334459534000008</c:v>
                </c:pt>
                <c:pt idx="2">
                  <c:v>9.7742427331999995</c:v>
                </c:pt>
              </c:numCache>
            </c:numRef>
          </c:val>
        </c:ser>
        <c:ser>
          <c:idx val="5"/>
          <c:order val="5"/>
          <c:tx>
            <c:strRef>
              <c:f>'9.0e,f'!$A$9</c:f>
              <c:strCache>
                <c:ptCount val="1"/>
                <c:pt idx="0">
                  <c:v>First registered in NZ in 2010 </c:v>
                </c:pt>
              </c:strCache>
            </c:strRef>
          </c:tx>
          <c:val>
            <c:numRef>
              <c:f>'9.0e,f'!$B$9:$D$9</c:f>
              <c:numCache>
                <c:formatCode>0.00</c:formatCode>
                <c:ptCount val="3"/>
                <c:pt idx="0">
                  <c:v>7.4656896969000002</c:v>
                </c:pt>
                <c:pt idx="1">
                  <c:v>8.1504943157999996</c:v>
                </c:pt>
                <c:pt idx="2">
                  <c:v>9.2873964280999992</c:v>
                </c:pt>
              </c:numCache>
            </c:numRef>
          </c:val>
        </c:ser>
        <c:ser>
          <c:idx val="6"/>
          <c:order val="6"/>
          <c:tx>
            <c:strRef>
              <c:f>'9.0e,f'!$A$10</c:f>
              <c:strCache>
                <c:ptCount val="1"/>
                <c:pt idx="0">
                  <c:v>First registered in NZ in 2011</c:v>
                </c:pt>
              </c:strCache>
            </c:strRef>
          </c:tx>
          <c:val>
            <c:numRef>
              <c:f>'9.0e,f'!$B$10:$D$10</c:f>
              <c:numCache>
                <c:formatCode>0.00</c:formatCode>
                <c:ptCount val="3"/>
                <c:pt idx="0">
                  <c:v>7.5180109122000003</c:v>
                </c:pt>
                <c:pt idx="1">
                  <c:v>7.9897639257000002</c:v>
                </c:pt>
                <c:pt idx="2">
                  <c:v>8.7229712804999995</c:v>
                </c:pt>
              </c:numCache>
            </c:numRef>
          </c:val>
        </c:ser>
        <c:ser>
          <c:idx val="7"/>
          <c:order val="7"/>
          <c:tx>
            <c:strRef>
              <c:f>'9.0e,f'!$A$11</c:f>
              <c:strCache>
                <c:ptCount val="1"/>
                <c:pt idx="0">
                  <c:v>First registered in NZ in 2012</c:v>
                </c:pt>
              </c:strCache>
            </c:strRef>
          </c:tx>
          <c:val>
            <c:numRef>
              <c:f>'9.0e,f'!$B$11:$D$11</c:f>
              <c:numCache>
                <c:formatCode>0.00</c:formatCode>
                <c:ptCount val="3"/>
                <c:pt idx="0">
                  <c:v>7.0543414956000001</c:v>
                </c:pt>
                <c:pt idx="1">
                  <c:v>7.7497874732999996</c:v>
                </c:pt>
                <c:pt idx="2">
                  <c:v>8.1055484259000004</c:v>
                </c:pt>
              </c:numCache>
            </c:numRef>
          </c:val>
        </c:ser>
        <c:ser>
          <c:idx val="8"/>
          <c:order val="8"/>
          <c:tx>
            <c:strRef>
              <c:f>'9.0e,f'!$A$12</c:f>
              <c:strCache>
                <c:ptCount val="1"/>
                <c:pt idx="0">
                  <c:v>First registered in NZ in 2013</c:v>
                </c:pt>
              </c:strCache>
            </c:strRef>
          </c:tx>
          <c:val>
            <c:numRef>
              <c:f>'9.0e,f'!$B$12:$D$12</c:f>
              <c:numCache>
                <c:formatCode>0.00</c:formatCode>
                <c:ptCount val="3"/>
                <c:pt idx="0">
                  <c:v>6.9812266590999998</c:v>
                </c:pt>
                <c:pt idx="1">
                  <c:v>7.4547508420000002</c:v>
                </c:pt>
                <c:pt idx="2">
                  <c:v>7.8998187401999997</c:v>
                </c:pt>
              </c:numCache>
            </c:numRef>
          </c:val>
        </c:ser>
        <c:ser>
          <c:idx val="9"/>
          <c:order val="9"/>
          <c:tx>
            <c:strRef>
              <c:f>'9.0e,f'!$A$13</c:f>
              <c:strCache>
                <c:ptCount val="1"/>
                <c:pt idx="0">
                  <c:v>First registered in NZ in 2014</c:v>
                </c:pt>
              </c:strCache>
            </c:strRef>
          </c:tx>
          <c:val>
            <c:numRef>
              <c:f>'9.0e,f'!$B$13:$D$13</c:f>
              <c:numCache>
                <c:formatCode>0.00</c:formatCode>
                <c:ptCount val="3"/>
                <c:pt idx="0">
                  <c:v>7.0914927556</c:v>
                </c:pt>
                <c:pt idx="1">
                  <c:v>7.2633579601999996</c:v>
                </c:pt>
                <c:pt idx="2">
                  <c:v>7.9011691189000004</c:v>
                </c:pt>
              </c:numCache>
            </c:numRef>
          </c:val>
        </c:ser>
        <c:axId val="120919552"/>
        <c:axId val="120921088"/>
      </c:barChart>
      <c:catAx>
        <c:axId val="12091955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21088"/>
        <c:crosses val="autoZero"/>
        <c:auto val="1"/>
        <c:lblAlgn val="ctr"/>
        <c:lblOffset val="100"/>
        <c:tickLblSkip val="1"/>
        <c:tickMarkSkip val="1"/>
      </c:catAx>
      <c:valAx>
        <c:axId val="120921088"/>
        <c:scaling>
          <c:orientation val="minMax"/>
          <c:min val="4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Litres/100 km</a:t>
                </a:r>
              </a:p>
            </c:rich>
          </c:tx>
          <c:layout>
            <c:manualLayout>
              <c:xMode val="edge"/>
              <c:yMode val="edge"/>
              <c:x val="1.5057579050255773E-2"/>
              <c:y val="0.3140410756048491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1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5608710536891794E-2"/>
          <c:y val="0.85753771050992167"/>
          <c:w val="0.83641079836665011"/>
          <c:h val="0.14246228949007839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Figure 9.0f : Average diesel consumption </a:t>
            </a:r>
          </a:p>
        </c:rich>
      </c:tx>
      <c:layout>
        <c:manualLayout>
          <c:xMode val="edge"/>
          <c:yMode val="edge"/>
          <c:x val="0.25997648214578095"/>
          <c:y val="2.9776793221181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82537634653474"/>
          <c:y val="0.10173709597100852"/>
          <c:w val="0.8735448028877677"/>
          <c:h val="0.67868766404199565"/>
        </c:manualLayout>
      </c:layout>
      <c:barChart>
        <c:barDir val="col"/>
        <c:grouping val="clustered"/>
        <c:ser>
          <c:idx val="0"/>
          <c:order val="0"/>
          <c:tx>
            <c:strRef>
              <c:f>'9.0e,f'!$A$17</c:f>
              <c:strCache>
                <c:ptCount val="1"/>
                <c:pt idx="0">
                  <c:v>First registered in NZ in 2005 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strRef>
              <c:f>'9.0e,f'!$B$16:$D$16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'9.0e,f'!$B$17:$D$17</c:f>
              <c:numCache>
                <c:formatCode>0.00</c:formatCode>
                <c:ptCount val="3"/>
                <c:pt idx="0">
                  <c:v>9.0156991895999994</c:v>
                </c:pt>
                <c:pt idx="1">
                  <c:v>9.5068706520999999</c:v>
                </c:pt>
                <c:pt idx="2">
                  <c:v>8.3357688554999996</c:v>
                </c:pt>
              </c:numCache>
            </c:numRef>
          </c:val>
        </c:ser>
        <c:ser>
          <c:idx val="1"/>
          <c:order val="1"/>
          <c:tx>
            <c:strRef>
              <c:f>'9.0e,f'!$A$18</c:f>
              <c:strCache>
                <c:ptCount val="1"/>
                <c:pt idx="0">
                  <c:v>First registered in NZ in 2006 </c:v>
                </c:pt>
              </c:strCache>
            </c:strRef>
          </c:tx>
          <c:spPr>
            <a:solidFill>
              <a:srgbClr val="434646"/>
            </a:solidFill>
            <a:ln w="25400">
              <a:noFill/>
            </a:ln>
          </c:spPr>
          <c:cat>
            <c:strRef>
              <c:f>'9.0e,f'!$B$16:$D$16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'9.0e,f'!$B$18:$D$18</c:f>
              <c:numCache>
                <c:formatCode>0.00</c:formatCode>
                <c:ptCount val="3"/>
                <c:pt idx="0">
                  <c:v>8.8303725076999999</c:v>
                </c:pt>
                <c:pt idx="1">
                  <c:v>9.1498475611999996</c:v>
                </c:pt>
                <c:pt idx="2">
                  <c:v>8.5162298045</c:v>
                </c:pt>
              </c:numCache>
            </c:numRef>
          </c:val>
        </c:ser>
        <c:ser>
          <c:idx val="2"/>
          <c:order val="2"/>
          <c:tx>
            <c:strRef>
              <c:f>'9.0e,f'!$A$19</c:f>
              <c:strCache>
                <c:ptCount val="1"/>
                <c:pt idx="0">
                  <c:v>First registered in NZ in 2007 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strRef>
              <c:f>'9.0e,f'!$B$16:$D$16</c:f>
              <c:strCache>
                <c:ptCount val="3"/>
                <c:pt idx="0">
                  <c:v> Japanese test</c:v>
                </c:pt>
                <c:pt idx="1">
                  <c:v> Euro test Japanese vehicles</c:v>
                </c:pt>
                <c:pt idx="2">
                  <c:v> Euro test Non-Japanese vehicles</c:v>
                </c:pt>
              </c:strCache>
            </c:strRef>
          </c:cat>
          <c:val>
            <c:numRef>
              <c:f>'9.0e,f'!$B$19:$D$19</c:f>
              <c:numCache>
                <c:formatCode>0.00</c:formatCode>
                <c:ptCount val="3"/>
                <c:pt idx="0">
                  <c:v>9.0798196898000008</c:v>
                </c:pt>
                <c:pt idx="1">
                  <c:v>8.7469205590999994</c:v>
                </c:pt>
                <c:pt idx="2">
                  <c:v>8.4136923764000002</c:v>
                </c:pt>
              </c:numCache>
            </c:numRef>
          </c:val>
        </c:ser>
        <c:ser>
          <c:idx val="3"/>
          <c:order val="3"/>
          <c:tx>
            <c:strRef>
              <c:f>'9.0e,f'!$A$20</c:f>
              <c:strCache>
                <c:ptCount val="1"/>
                <c:pt idx="0">
                  <c:v>First registered in NZ in 2008 </c:v>
                </c:pt>
              </c:strCache>
            </c:strRef>
          </c:tx>
          <c:spPr>
            <a:solidFill>
              <a:srgbClr val="BDC1C1"/>
            </a:solidFill>
          </c:spPr>
          <c:val>
            <c:numRef>
              <c:f>'9.0e,f'!$B$20:$D$20</c:f>
              <c:numCache>
                <c:formatCode>0.00</c:formatCode>
                <c:ptCount val="3"/>
                <c:pt idx="0">
                  <c:v>9.7371149521000007</c:v>
                </c:pt>
                <c:pt idx="1">
                  <c:v>8.5560934968000009</c:v>
                </c:pt>
                <c:pt idx="2">
                  <c:v>8.0867599461000008</c:v>
                </c:pt>
              </c:numCache>
            </c:numRef>
          </c:val>
        </c:ser>
        <c:ser>
          <c:idx val="4"/>
          <c:order val="4"/>
          <c:tx>
            <c:strRef>
              <c:f>'9.0e,f'!$A$21</c:f>
              <c:strCache>
                <c:ptCount val="1"/>
                <c:pt idx="0">
                  <c:v>First registered in NZ in 2009 </c:v>
                </c:pt>
              </c:strCache>
            </c:strRef>
          </c:tx>
          <c:spPr>
            <a:solidFill>
              <a:srgbClr val="0093D3"/>
            </a:solidFill>
          </c:spPr>
          <c:val>
            <c:numRef>
              <c:f>'9.0e,f'!$B$21:$D$21</c:f>
              <c:numCache>
                <c:formatCode>0.00</c:formatCode>
                <c:ptCount val="3"/>
                <c:pt idx="0">
                  <c:v>10.070326724999999</c:v>
                </c:pt>
                <c:pt idx="1">
                  <c:v>8.3129457138999996</c:v>
                </c:pt>
                <c:pt idx="2">
                  <c:v>7.8412815889000003</c:v>
                </c:pt>
              </c:numCache>
            </c:numRef>
          </c:val>
        </c:ser>
        <c:ser>
          <c:idx val="5"/>
          <c:order val="5"/>
          <c:tx>
            <c:strRef>
              <c:f>'9.0e,f'!$A$22</c:f>
              <c:strCache>
                <c:ptCount val="1"/>
                <c:pt idx="0">
                  <c:v>First registered in NZ in 2010 </c:v>
                </c:pt>
              </c:strCache>
            </c:strRef>
          </c:tx>
          <c:val>
            <c:numRef>
              <c:f>'9.0e,f'!$B$22:$D$22</c:f>
              <c:numCache>
                <c:formatCode>0.00</c:formatCode>
                <c:ptCount val="3"/>
                <c:pt idx="0">
                  <c:v>9.7659701108999997</c:v>
                </c:pt>
                <c:pt idx="1">
                  <c:v>8.5465766879</c:v>
                </c:pt>
                <c:pt idx="2">
                  <c:v>7.6835010614000003</c:v>
                </c:pt>
              </c:numCache>
            </c:numRef>
          </c:val>
        </c:ser>
        <c:ser>
          <c:idx val="6"/>
          <c:order val="6"/>
          <c:tx>
            <c:strRef>
              <c:f>'9.0e,f'!$A$23</c:f>
              <c:strCache>
                <c:ptCount val="1"/>
                <c:pt idx="0">
                  <c:v>First registered in NZ in 2011 </c:v>
                </c:pt>
              </c:strCache>
            </c:strRef>
          </c:tx>
          <c:val>
            <c:numRef>
              <c:f>'9.0e,f'!$B$23:$D$23</c:f>
              <c:numCache>
                <c:formatCode>0.00</c:formatCode>
                <c:ptCount val="3"/>
                <c:pt idx="0">
                  <c:v>10.107084138999999</c:v>
                </c:pt>
                <c:pt idx="1">
                  <c:v>8.5729666944999998</c:v>
                </c:pt>
                <c:pt idx="2">
                  <c:v>7.4590629391999999</c:v>
                </c:pt>
              </c:numCache>
            </c:numRef>
          </c:val>
        </c:ser>
        <c:ser>
          <c:idx val="7"/>
          <c:order val="7"/>
          <c:tx>
            <c:strRef>
              <c:f>'9.0e,f'!$A$24</c:f>
              <c:strCache>
                <c:ptCount val="1"/>
                <c:pt idx="0">
                  <c:v>First registered in NZ in 2012</c:v>
                </c:pt>
              </c:strCache>
            </c:strRef>
          </c:tx>
          <c:val>
            <c:numRef>
              <c:f>'9.0e,f'!$B$24:$D$24</c:f>
              <c:numCache>
                <c:formatCode>0.00</c:formatCode>
                <c:ptCount val="3"/>
                <c:pt idx="0">
                  <c:v>9.5028905473999998</c:v>
                </c:pt>
                <c:pt idx="1">
                  <c:v>8.3449873542000006</c:v>
                </c:pt>
                <c:pt idx="2">
                  <c:v>7.2540463193000004</c:v>
                </c:pt>
              </c:numCache>
            </c:numRef>
          </c:val>
        </c:ser>
        <c:ser>
          <c:idx val="8"/>
          <c:order val="8"/>
          <c:tx>
            <c:strRef>
              <c:f>'9.0e,f'!$A$25</c:f>
              <c:strCache>
                <c:ptCount val="1"/>
                <c:pt idx="0">
                  <c:v>First registered in NZ in 2013</c:v>
                </c:pt>
              </c:strCache>
            </c:strRef>
          </c:tx>
          <c:val>
            <c:numRef>
              <c:f>'9.0e,f'!$B$25:$D$25</c:f>
              <c:numCache>
                <c:formatCode>0.00</c:formatCode>
                <c:ptCount val="3"/>
                <c:pt idx="0">
                  <c:v>9.1850432521999998</c:v>
                </c:pt>
                <c:pt idx="1">
                  <c:v>8.2892779933000007</c:v>
                </c:pt>
                <c:pt idx="2">
                  <c:v>7.1233758496000004</c:v>
                </c:pt>
              </c:numCache>
            </c:numRef>
          </c:val>
        </c:ser>
        <c:ser>
          <c:idx val="9"/>
          <c:order val="9"/>
          <c:tx>
            <c:strRef>
              <c:f>'9.0e,f'!$A$26</c:f>
              <c:strCache>
                <c:ptCount val="1"/>
                <c:pt idx="0">
                  <c:v>First registered in NZ in 2014</c:v>
                </c:pt>
              </c:strCache>
            </c:strRef>
          </c:tx>
          <c:val>
            <c:numRef>
              <c:f>'9.0e,f'!$B$26:$D$26</c:f>
              <c:numCache>
                <c:formatCode>0.00</c:formatCode>
                <c:ptCount val="3"/>
                <c:pt idx="0">
                  <c:v>9.0382330412999998</c:v>
                </c:pt>
                <c:pt idx="1">
                  <c:v>8.3912525062000007</c:v>
                </c:pt>
                <c:pt idx="2">
                  <c:v>7.0785747946999997</c:v>
                </c:pt>
              </c:numCache>
            </c:numRef>
          </c:val>
        </c:ser>
        <c:axId val="120973568"/>
        <c:axId val="120987648"/>
      </c:barChart>
      <c:catAx>
        <c:axId val="12097356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87648"/>
        <c:crosses val="autoZero"/>
        <c:auto val="1"/>
        <c:lblAlgn val="ctr"/>
        <c:lblOffset val="100"/>
        <c:tickLblSkip val="1"/>
        <c:tickMarkSkip val="1"/>
      </c:catAx>
      <c:valAx>
        <c:axId val="120987648"/>
        <c:scaling>
          <c:orientation val="minMax"/>
          <c:max val="12"/>
          <c:min val="4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Litres/100 km</a:t>
                </a:r>
              </a:p>
            </c:rich>
          </c:tx>
          <c:layout>
            <c:manualLayout>
              <c:xMode val="edge"/>
              <c:yMode val="edge"/>
              <c:x val="2.2580513919691993E-2"/>
              <c:y val="0.3473951410669766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73568"/>
        <c:crosses val="autoZero"/>
        <c:crossBetween val="between"/>
        <c:majorUnit val="2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1722608397957816E-2"/>
          <c:y val="0.89081628027694293"/>
          <c:w val="0.83641079836665011"/>
          <c:h val="0.10918371972305688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9.1a : New light vehicle registrations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18666833754534004"/>
          <c:y val="1.25942443035328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13194444444452"/>
          <c:y val="0.14189220397884109"/>
          <c:w val="0.67156749999999998"/>
          <c:h val="0.71952590320383525"/>
        </c:manualLayout>
      </c:layout>
      <c:areaChart>
        <c:grouping val="percentStacked"/>
        <c:ser>
          <c:idx val="0"/>
          <c:order val="0"/>
          <c:tx>
            <c:strRef>
              <c:f>'9.1a,b'!$C$3</c:f>
              <c:strCache>
                <c:ptCount val="1"/>
                <c:pt idx="0">
                  <c:v>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'9.1a,b'!$C$47:$C$85</c:f>
              <c:numCache>
                <c:formatCode>General</c:formatCode>
                <c:ptCount val="39"/>
                <c:pt idx="0">
                  <c:v>105</c:v>
                </c:pt>
                <c:pt idx="1">
                  <c:v>186</c:v>
                </c:pt>
                <c:pt idx="2">
                  <c:v>97</c:v>
                </c:pt>
                <c:pt idx="3">
                  <c:v>152</c:v>
                </c:pt>
                <c:pt idx="4">
                  <c:v>223</c:v>
                </c:pt>
                <c:pt idx="5">
                  <c:v>152</c:v>
                </c:pt>
                <c:pt idx="6">
                  <c:v>142</c:v>
                </c:pt>
                <c:pt idx="7">
                  <c:v>222</c:v>
                </c:pt>
                <c:pt idx="8">
                  <c:v>234</c:v>
                </c:pt>
                <c:pt idx="9">
                  <c:v>187</c:v>
                </c:pt>
                <c:pt idx="10">
                  <c:v>198</c:v>
                </c:pt>
                <c:pt idx="11">
                  <c:v>332</c:v>
                </c:pt>
                <c:pt idx="12">
                  <c:v>454</c:v>
                </c:pt>
                <c:pt idx="13">
                  <c:v>363</c:v>
                </c:pt>
                <c:pt idx="14">
                  <c:v>189</c:v>
                </c:pt>
                <c:pt idx="15">
                  <c:v>232</c:v>
                </c:pt>
                <c:pt idx="16">
                  <c:v>181</c:v>
                </c:pt>
                <c:pt idx="17">
                  <c:v>334</c:v>
                </c:pt>
                <c:pt idx="18">
                  <c:v>165</c:v>
                </c:pt>
                <c:pt idx="19">
                  <c:v>172</c:v>
                </c:pt>
                <c:pt idx="20">
                  <c:v>127</c:v>
                </c:pt>
                <c:pt idx="21">
                  <c:v>157</c:v>
                </c:pt>
                <c:pt idx="22">
                  <c:v>332</c:v>
                </c:pt>
                <c:pt idx="23">
                  <c:v>410</c:v>
                </c:pt>
                <c:pt idx="24">
                  <c:v>331</c:v>
                </c:pt>
                <c:pt idx="25">
                  <c:v>431</c:v>
                </c:pt>
                <c:pt idx="26">
                  <c:v>340</c:v>
                </c:pt>
                <c:pt idx="27">
                  <c:v>552</c:v>
                </c:pt>
                <c:pt idx="28">
                  <c:v>697</c:v>
                </c:pt>
                <c:pt idx="29">
                  <c:v>495</c:v>
                </c:pt>
                <c:pt idx="30">
                  <c:v>617</c:v>
                </c:pt>
                <c:pt idx="31">
                  <c:v>1115</c:v>
                </c:pt>
                <c:pt idx="32">
                  <c:v>1110</c:v>
                </c:pt>
                <c:pt idx="33">
                  <c:v>1547</c:v>
                </c:pt>
                <c:pt idx="34">
                  <c:v>1098</c:v>
                </c:pt>
                <c:pt idx="35">
                  <c:v>1374</c:v>
                </c:pt>
                <c:pt idx="36">
                  <c:v>1264</c:v>
                </c:pt>
                <c:pt idx="37">
                  <c:v>1071</c:v>
                </c:pt>
                <c:pt idx="38">
                  <c:v>1435</c:v>
                </c:pt>
              </c:numCache>
            </c:numRef>
          </c:val>
        </c:ser>
        <c:ser>
          <c:idx val="1"/>
          <c:order val="1"/>
          <c:tx>
            <c:strRef>
              <c:f>'9.1a,b'!$D$3</c:f>
              <c:strCache>
                <c:ptCount val="1"/>
                <c:pt idx="0">
                  <c:v>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'9.1a,b'!$D$47:$D$85</c:f>
              <c:numCache>
                <c:formatCode>General</c:formatCode>
                <c:ptCount val="39"/>
                <c:pt idx="0">
                  <c:v>1462</c:v>
                </c:pt>
                <c:pt idx="1">
                  <c:v>2253</c:v>
                </c:pt>
                <c:pt idx="2">
                  <c:v>2110</c:v>
                </c:pt>
                <c:pt idx="3">
                  <c:v>1845</c:v>
                </c:pt>
                <c:pt idx="4">
                  <c:v>1771</c:v>
                </c:pt>
                <c:pt idx="5">
                  <c:v>2070</c:v>
                </c:pt>
                <c:pt idx="6">
                  <c:v>1824</c:v>
                </c:pt>
                <c:pt idx="7">
                  <c:v>1847</c:v>
                </c:pt>
                <c:pt idx="8">
                  <c:v>1392</c:v>
                </c:pt>
                <c:pt idx="9">
                  <c:v>1882</c:v>
                </c:pt>
                <c:pt idx="10">
                  <c:v>1836</c:v>
                </c:pt>
                <c:pt idx="11">
                  <c:v>2243</c:v>
                </c:pt>
                <c:pt idx="12">
                  <c:v>2526</c:v>
                </c:pt>
                <c:pt idx="13">
                  <c:v>2269</c:v>
                </c:pt>
                <c:pt idx="14">
                  <c:v>2134</c:v>
                </c:pt>
                <c:pt idx="15">
                  <c:v>1800</c:v>
                </c:pt>
                <c:pt idx="16">
                  <c:v>1730</c:v>
                </c:pt>
                <c:pt idx="17">
                  <c:v>1970</c:v>
                </c:pt>
                <c:pt idx="18">
                  <c:v>1582</c:v>
                </c:pt>
                <c:pt idx="19">
                  <c:v>2054</c:v>
                </c:pt>
                <c:pt idx="20">
                  <c:v>2075</c:v>
                </c:pt>
                <c:pt idx="21">
                  <c:v>2414</c:v>
                </c:pt>
                <c:pt idx="22">
                  <c:v>2222</c:v>
                </c:pt>
                <c:pt idx="23">
                  <c:v>3008</c:v>
                </c:pt>
                <c:pt idx="24">
                  <c:v>3052</c:v>
                </c:pt>
                <c:pt idx="25">
                  <c:v>3590</c:v>
                </c:pt>
                <c:pt idx="26">
                  <c:v>3671</c:v>
                </c:pt>
                <c:pt idx="27">
                  <c:v>5178</c:v>
                </c:pt>
                <c:pt idx="28">
                  <c:v>5120</c:v>
                </c:pt>
                <c:pt idx="29">
                  <c:v>5185</c:v>
                </c:pt>
                <c:pt idx="30">
                  <c:v>6633</c:v>
                </c:pt>
                <c:pt idx="31">
                  <c:v>6122</c:v>
                </c:pt>
                <c:pt idx="32">
                  <c:v>5499</c:v>
                </c:pt>
                <c:pt idx="33">
                  <c:v>6061</c:v>
                </c:pt>
                <c:pt idx="34">
                  <c:v>6359</c:v>
                </c:pt>
                <c:pt idx="35">
                  <c:v>6659</c:v>
                </c:pt>
                <c:pt idx="36">
                  <c:v>5806</c:v>
                </c:pt>
                <c:pt idx="37">
                  <c:v>7393</c:v>
                </c:pt>
                <c:pt idx="38">
                  <c:v>7738</c:v>
                </c:pt>
              </c:numCache>
            </c:numRef>
          </c:val>
        </c:ser>
        <c:ser>
          <c:idx val="2"/>
          <c:order val="2"/>
          <c:tx>
            <c:strRef>
              <c:f>'9.1a,b'!$E$3</c:f>
              <c:strCache>
                <c:ptCount val="1"/>
                <c:pt idx="0">
                  <c:v>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'9.1a,b'!$E$47:$E$85</c:f>
              <c:numCache>
                <c:formatCode>General</c:formatCode>
                <c:ptCount val="39"/>
                <c:pt idx="0">
                  <c:v>961</c:v>
                </c:pt>
                <c:pt idx="1">
                  <c:v>1555</c:v>
                </c:pt>
                <c:pt idx="2">
                  <c:v>1522</c:v>
                </c:pt>
                <c:pt idx="3">
                  <c:v>1680</c:v>
                </c:pt>
                <c:pt idx="4">
                  <c:v>1784</c:v>
                </c:pt>
                <c:pt idx="5">
                  <c:v>2094</c:v>
                </c:pt>
                <c:pt idx="6">
                  <c:v>1743</c:v>
                </c:pt>
                <c:pt idx="7">
                  <c:v>2004</c:v>
                </c:pt>
                <c:pt idx="8">
                  <c:v>2338</c:v>
                </c:pt>
                <c:pt idx="9">
                  <c:v>3354</c:v>
                </c:pt>
                <c:pt idx="10">
                  <c:v>3512</c:v>
                </c:pt>
                <c:pt idx="11">
                  <c:v>3385</c:v>
                </c:pt>
                <c:pt idx="12">
                  <c:v>2974</c:v>
                </c:pt>
                <c:pt idx="13">
                  <c:v>2695</c:v>
                </c:pt>
                <c:pt idx="14">
                  <c:v>3745</c:v>
                </c:pt>
                <c:pt idx="15">
                  <c:v>2848</c:v>
                </c:pt>
                <c:pt idx="16">
                  <c:v>2391</c:v>
                </c:pt>
                <c:pt idx="17">
                  <c:v>2651</c:v>
                </c:pt>
                <c:pt idx="18">
                  <c:v>2484</c:v>
                </c:pt>
                <c:pt idx="19">
                  <c:v>2382</c:v>
                </c:pt>
                <c:pt idx="20">
                  <c:v>2183</c:v>
                </c:pt>
                <c:pt idx="21">
                  <c:v>2311</c:v>
                </c:pt>
                <c:pt idx="22">
                  <c:v>2834</c:v>
                </c:pt>
                <c:pt idx="23">
                  <c:v>2947</c:v>
                </c:pt>
                <c:pt idx="24">
                  <c:v>2209</c:v>
                </c:pt>
                <c:pt idx="25">
                  <c:v>2236</c:v>
                </c:pt>
                <c:pt idx="26">
                  <c:v>2375</c:v>
                </c:pt>
                <c:pt idx="27">
                  <c:v>3278</c:v>
                </c:pt>
                <c:pt idx="28">
                  <c:v>3083</c:v>
                </c:pt>
                <c:pt idx="29">
                  <c:v>3065</c:v>
                </c:pt>
                <c:pt idx="30">
                  <c:v>3190</c:v>
                </c:pt>
                <c:pt idx="31">
                  <c:v>3558</c:v>
                </c:pt>
                <c:pt idx="32">
                  <c:v>3620</c:v>
                </c:pt>
                <c:pt idx="33">
                  <c:v>3602</c:v>
                </c:pt>
                <c:pt idx="34">
                  <c:v>3633</c:v>
                </c:pt>
                <c:pt idx="35">
                  <c:v>4457</c:v>
                </c:pt>
                <c:pt idx="36">
                  <c:v>3987</c:v>
                </c:pt>
                <c:pt idx="37">
                  <c:v>4352</c:v>
                </c:pt>
                <c:pt idx="38">
                  <c:v>4458</c:v>
                </c:pt>
              </c:numCache>
            </c:numRef>
          </c:val>
        </c:ser>
        <c:ser>
          <c:idx val="3"/>
          <c:order val="3"/>
          <c:tx>
            <c:strRef>
              <c:f>'9.1a,b'!$F$3</c:f>
              <c:strCache>
                <c:ptCount val="1"/>
                <c:pt idx="0">
                  <c:v>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'9.1a,b'!$F$47:$F$85</c:f>
              <c:numCache>
                <c:formatCode>General</c:formatCode>
                <c:ptCount val="39"/>
                <c:pt idx="0">
                  <c:v>4136</c:v>
                </c:pt>
                <c:pt idx="1">
                  <c:v>5215</c:v>
                </c:pt>
                <c:pt idx="2">
                  <c:v>5352</c:v>
                </c:pt>
                <c:pt idx="3">
                  <c:v>4458</c:v>
                </c:pt>
                <c:pt idx="4">
                  <c:v>3792</c:v>
                </c:pt>
                <c:pt idx="5">
                  <c:v>4407</c:v>
                </c:pt>
                <c:pt idx="6">
                  <c:v>4580</c:v>
                </c:pt>
                <c:pt idx="7">
                  <c:v>4238</c:v>
                </c:pt>
                <c:pt idx="8">
                  <c:v>3315</c:v>
                </c:pt>
                <c:pt idx="9">
                  <c:v>3601</c:v>
                </c:pt>
                <c:pt idx="10">
                  <c:v>4063</c:v>
                </c:pt>
                <c:pt idx="11">
                  <c:v>4145</c:v>
                </c:pt>
                <c:pt idx="12">
                  <c:v>3587</c:v>
                </c:pt>
                <c:pt idx="13">
                  <c:v>4194</c:v>
                </c:pt>
                <c:pt idx="14">
                  <c:v>4196</c:v>
                </c:pt>
                <c:pt idx="15">
                  <c:v>3201</c:v>
                </c:pt>
                <c:pt idx="16">
                  <c:v>2481</c:v>
                </c:pt>
                <c:pt idx="17">
                  <c:v>3401</c:v>
                </c:pt>
                <c:pt idx="18">
                  <c:v>4107</c:v>
                </c:pt>
                <c:pt idx="19">
                  <c:v>4789</c:v>
                </c:pt>
                <c:pt idx="20">
                  <c:v>4420</c:v>
                </c:pt>
                <c:pt idx="21">
                  <c:v>5039</c:v>
                </c:pt>
                <c:pt idx="22">
                  <c:v>4848</c:v>
                </c:pt>
                <c:pt idx="23">
                  <c:v>5150</c:v>
                </c:pt>
                <c:pt idx="24">
                  <c:v>3601</c:v>
                </c:pt>
                <c:pt idx="25">
                  <c:v>4319</c:v>
                </c:pt>
                <c:pt idx="26">
                  <c:v>4166</c:v>
                </c:pt>
                <c:pt idx="27">
                  <c:v>5164</c:v>
                </c:pt>
                <c:pt idx="28">
                  <c:v>4318</c:v>
                </c:pt>
                <c:pt idx="29">
                  <c:v>4726</c:v>
                </c:pt>
                <c:pt idx="30">
                  <c:v>4317</c:v>
                </c:pt>
                <c:pt idx="31">
                  <c:v>4939</c:v>
                </c:pt>
                <c:pt idx="32">
                  <c:v>5577</c:v>
                </c:pt>
                <c:pt idx="33">
                  <c:v>5862</c:v>
                </c:pt>
                <c:pt idx="34">
                  <c:v>5896</c:v>
                </c:pt>
                <c:pt idx="35">
                  <c:v>6250</c:v>
                </c:pt>
                <c:pt idx="36">
                  <c:v>6280</c:v>
                </c:pt>
                <c:pt idx="37">
                  <c:v>6040</c:v>
                </c:pt>
                <c:pt idx="38">
                  <c:v>6432</c:v>
                </c:pt>
              </c:numCache>
            </c:numRef>
          </c:val>
        </c:ser>
        <c:ser>
          <c:idx val="4"/>
          <c:order val="4"/>
          <c:tx>
            <c:strRef>
              <c:f>'9.1a,b'!$G$3</c:f>
              <c:strCache>
                <c:ptCount val="1"/>
                <c:pt idx="0">
                  <c:v>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'9.1a,b'!$G$47:$G$85</c:f>
              <c:numCache>
                <c:formatCode>General</c:formatCode>
                <c:ptCount val="39"/>
                <c:pt idx="0">
                  <c:v>3980</c:v>
                </c:pt>
                <c:pt idx="1">
                  <c:v>4431</c:v>
                </c:pt>
                <c:pt idx="2">
                  <c:v>3874</c:v>
                </c:pt>
                <c:pt idx="3">
                  <c:v>4577</c:v>
                </c:pt>
                <c:pt idx="4">
                  <c:v>4797</c:v>
                </c:pt>
                <c:pt idx="5">
                  <c:v>5081</c:v>
                </c:pt>
                <c:pt idx="6">
                  <c:v>4710</c:v>
                </c:pt>
                <c:pt idx="7">
                  <c:v>4518</c:v>
                </c:pt>
                <c:pt idx="8">
                  <c:v>4492</c:v>
                </c:pt>
                <c:pt idx="9">
                  <c:v>4680</c:v>
                </c:pt>
                <c:pt idx="10">
                  <c:v>4821</c:v>
                </c:pt>
                <c:pt idx="11">
                  <c:v>4841</c:v>
                </c:pt>
                <c:pt idx="12">
                  <c:v>4410</c:v>
                </c:pt>
                <c:pt idx="13">
                  <c:v>3843</c:v>
                </c:pt>
                <c:pt idx="14">
                  <c:v>3131</c:v>
                </c:pt>
                <c:pt idx="15">
                  <c:v>2878</c:v>
                </c:pt>
                <c:pt idx="16">
                  <c:v>2847</c:v>
                </c:pt>
                <c:pt idx="17">
                  <c:v>3119</c:v>
                </c:pt>
                <c:pt idx="18">
                  <c:v>2863</c:v>
                </c:pt>
                <c:pt idx="19">
                  <c:v>3314</c:v>
                </c:pt>
                <c:pt idx="20">
                  <c:v>3458</c:v>
                </c:pt>
                <c:pt idx="21">
                  <c:v>3277</c:v>
                </c:pt>
                <c:pt idx="22">
                  <c:v>2893</c:v>
                </c:pt>
                <c:pt idx="23">
                  <c:v>3243</c:v>
                </c:pt>
                <c:pt idx="24">
                  <c:v>3590</c:v>
                </c:pt>
                <c:pt idx="25">
                  <c:v>3706</c:v>
                </c:pt>
                <c:pt idx="26">
                  <c:v>3274</c:v>
                </c:pt>
                <c:pt idx="27">
                  <c:v>3336</c:v>
                </c:pt>
                <c:pt idx="28">
                  <c:v>4195</c:v>
                </c:pt>
                <c:pt idx="29">
                  <c:v>4581</c:v>
                </c:pt>
                <c:pt idx="30">
                  <c:v>4121</c:v>
                </c:pt>
                <c:pt idx="31">
                  <c:v>3914</c:v>
                </c:pt>
                <c:pt idx="32">
                  <c:v>4662</c:v>
                </c:pt>
                <c:pt idx="33">
                  <c:v>4935</c:v>
                </c:pt>
                <c:pt idx="34">
                  <c:v>4988</c:v>
                </c:pt>
                <c:pt idx="35">
                  <c:v>4098</c:v>
                </c:pt>
                <c:pt idx="36">
                  <c:v>4881</c:v>
                </c:pt>
                <c:pt idx="37">
                  <c:v>4197</c:v>
                </c:pt>
                <c:pt idx="38">
                  <c:v>3975</c:v>
                </c:pt>
              </c:numCache>
            </c:numRef>
          </c:val>
        </c:ser>
        <c:ser>
          <c:idx val="5"/>
          <c:order val="5"/>
          <c:tx>
            <c:strRef>
              <c:f>'9.1a,b'!$H$3</c:f>
              <c:strCache>
                <c:ptCount val="1"/>
                <c:pt idx="0">
                  <c:v>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'9.1a,b'!$H$47:$H$85</c:f>
              <c:numCache>
                <c:formatCode>General</c:formatCode>
                <c:ptCount val="39"/>
                <c:pt idx="0">
                  <c:v>3462</c:v>
                </c:pt>
                <c:pt idx="1">
                  <c:v>3033</c:v>
                </c:pt>
                <c:pt idx="2">
                  <c:v>2931</c:v>
                </c:pt>
                <c:pt idx="3">
                  <c:v>3336</c:v>
                </c:pt>
                <c:pt idx="4">
                  <c:v>3346</c:v>
                </c:pt>
                <c:pt idx="5">
                  <c:v>3196</c:v>
                </c:pt>
                <c:pt idx="6">
                  <c:v>4214</c:v>
                </c:pt>
                <c:pt idx="7">
                  <c:v>5331</c:v>
                </c:pt>
                <c:pt idx="8">
                  <c:v>5553</c:v>
                </c:pt>
                <c:pt idx="9">
                  <c:v>6175</c:v>
                </c:pt>
                <c:pt idx="10">
                  <c:v>5587</c:v>
                </c:pt>
                <c:pt idx="11">
                  <c:v>5237</c:v>
                </c:pt>
                <c:pt idx="12">
                  <c:v>5424</c:v>
                </c:pt>
                <c:pt idx="13">
                  <c:v>5007</c:v>
                </c:pt>
                <c:pt idx="14">
                  <c:v>4942</c:v>
                </c:pt>
                <c:pt idx="15">
                  <c:v>3432</c:v>
                </c:pt>
                <c:pt idx="16">
                  <c:v>3528</c:v>
                </c:pt>
                <c:pt idx="17">
                  <c:v>3670</c:v>
                </c:pt>
                <c:pt idx="18">
                  <c:v>3939</c:v>
                </c:pt>
                <c:pt idx="19">
                  <c:v>3866</c:v>
                </c:pt>
                <c:pt idx="20">
                  <c:v>4899</c:v>
                </c:pt>
                <c:pt idx="21">
                  <c:v>4394</c:v>
                </c:pt>
                <c:pt idx="22">
                  <c:v>4865</c:v>
                </c:pt>
                <c:pt idx="23">
                  <c:v>4561</c:v>
                </c:pt>
                <c:pt idx="24">
                  <c:v>4307</c:v>
                </c:pt>
                <c:pt idx="25">
                  <c:v>4445</c:v>
                </c:pt>
                <c:pt idx="26">
                  <c:v>4604</c:v>
                </c:pt>
                <c:pt idx="27">
                  <c:v>4379</c:v>
                </c:pt>
                <c:pt idx="28">
                  <c:v>5489</c:v>
                </c:pt>
                <c:pt idx="29">
                  <c:v>5008</c:v>
                </c:pt>
                <c:pt idx="30">
                  <c:v>4453</c:v>
                </c:pt>
                <c:pt idx="31">
                  <c:v>4935</c:v>
                </c:pt>
                <c:pt idx="32">
                  <c:v>4938</c:v>
                </c:pt>
                <c:pt idx="33">
                  <c:v>4450</c:v>
                </c:pt>
                <c:pt idx="34">
                  <c:v>5148</c:v>
                </c:pt>
                <c:pt idx="35">
                  <c:v>5505</c:v>
                </c:pt>
                <c:pt idx="36">
                  <c:v>6682</c:v>
                </c:pt>
                <c:pt idx="37">
                  <c:v>6506</c:v>
                </c:pt>
                <c:pt idx="38">
                  <c:v>6342</c:v>
                </c:pt>
              </c:numCache>
            </c:numRef>
          </c:val>
        </c:ser>
        <c:ser>
          <c:idx val="6"/>
          <c:order val="6"/>
          <c:tx>
            <c:strRef>
              <c:f>'9.1a,b'!$I$3</c:f>
              <c:strCache>
                <c:ptCount val="1"/>
                <c:pt idx="0">
                  <c:v>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'9.1a,b'!$I$47:$I$85</c:f>
              <c:numCache>
                <c:formatCode>General</c:formatCode>
                <c:ptCount val="39"/>
                <c:pt idx="0">
                  <c:v>9307</c:v>
                </c:pt>
                <c:pt idx="1">
                  <c:v>8800</c:v>
                </c:pt>
                <c:pt idx="2">
                  <c:v>7243</c:v>
                </c:pt>
                <c:pt idx="3">
                  <c:v>7613</c:v>
                </c:pt>
                <c:pt idx="4">
                  <c:v>6780</c:v>
                </c:pt>
                <c:pt idx="5">
                  <c:v>7325</c:v>
                </c:pt>
                <c:pt idx="6">
                  <c:v>6251</c:v>
                </c:pt>
                <c:pt idx="7">
                  <c:v>5963</c:v>
                </c:pt>
                <c:pt idx="8">
                  <c:v>5650</c:v>
                </c:pt>
                <c:pt idx="9">
                  <c:v>5640</c:v>
                </c:pt>
                <c:pt idx="10">
                  <c:v>5054</c:v>
                </c:pt>
                <c:pt idx="11">
                  <c:v>5134</c:v>
                </c:pt>
                <c:pt idx="12">
                  <c:v>4044</c:v>
                </c:pt>
                <c:pt idx="13">
                  <c:v>3865</c:v>
                </c:pt>
                <c:pt idx="14">
                  <c:v>3248</c:v>
                </c:pt>
                <c:pt idx="15">
                  <c:v>2633</c:v>
                </c:pt>
                <c:pt idx="16">
                  <c:v>2317</c:v>
                </c:pt>
                <c:pt idx="17">
                  <c:v>2369</c:v>
                </c:pt>
                <c:pt idx="18">
                  <c:v>1835</c:v>
                </c:pt>
                <c:pt idx="19">
                  <c:v>2171</c:v>
                </c:pt>
                <c:pt idx="20">
                  <c:v>2296</c:v>
                </c:pt>
                <c:pt idx="21">
                  <c:v>1960</c:v>
                </c:pt>
                <c:pt idx="22">
                  <c:v>1839</c:v>
                </c:pt>
                <c:pt idx="23">
                  <c:v>2103</c:v>
                </c:pt>
                <c:pt idx="24">
                  <c:v>1940</c:v>
                </c:pt>
                <c:pt idx="25">
                  <c:v>1956</c:v>
                </c:pt>
                <c:pt idx="26">
                  <c:v>1588</c:v>
                </c:pt>
                <c:pt idx="27">
                  <c:v>1658</c:v>
                </c:pt>
                <c:pt idx="28">
                  <c:v>1666</c:v>
                </c:pt>
                <c:pt idx="29">
                  <c:v>1215</c:v>
                </c:pt>
                <c:pt idx="30">
                  <c:v>1411</c:v>
                </c:pt>
                <c:pt idx="31">
                  <c:v>1258</c:v>
                </c:pt>
                <c:pt idx="32">
                  <c:v>1280</c:v>
                </c:pt>
                <c:pt idx="33">
                  <c:v>1249</c:v>
                </c:pt>
                <c:pt idx="34">
                  <c:v>1372</c:v>
                </c:pt>
                <c:pt idx="35">
                  <c:v>1268</c:v>
                </c:pt>
                <c:pt idx="36">
                  <c:v>1048</c:v>
                </c:pt>
                <c:pt idx="37">
                  <c:v>1086</c:v>
                </c:pt>
                <c:pt idx="38">
                  <c:v>858</c:v>
                </c:pt>
              </c:numCache>
            </c:numRef>
          </c:val>
        </c:ser>
        <c:ser>
          <c:idx val="7"/>
          <c:order val="7"/>
          <c:tx>
            <c:strRef>
              <c:f>'9.1a,b'!$J$3</c:f>
              <c:strCache>
                <c:ptCount val="1"/>
                <c:pt idx="0">
                  <c:v>No value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'9.1a,b'!$J$47:$J$85</c:f>
              <c:numCache>
                <c:formatCode>General</c:formatCode>
                <c:ptCount val="39"/>
                <c:pt idx="0">
                  <c:v>1596</c:v>
                </c:pt>
                <c:pt idx="1">
                  <c:v>1154</c:v>
                </c:pt>
                <c:pt idx="2">
                  <c:v>791</c:v>
                </c:pt>
                <c:pt idx="3">
                  <c:v>672</c:v>
                </c:pt>
                <c:pt idx="4">
                  <c:v>548</c:v>
                </c:pt>
                <c:pt idx="5">
                  <c:v>519</c:v>
                </c:pt>
                <c:pt idx="6">
                  <c:v>224</c:v>
                </c:pt>
                <c:pt idx="7">
                  <c:v>184</c:v>
                </c:pt>
                <c:pt idx="8">
                  <c:v>130</c:v>
                </c:pt>
                <c:pt idx="9">
                  <c:v>89</c:v>
                </c:pt>
                <c:pt idx="10">
                  <c:v>87</c:v>
                </c:pt>
                <c:pt idx="11">
                  <c:v>67</c:v>
                </c:pt>
                <c:pt idx="12">
                  <c:v>40</c:v>
                </c:pt>
                <c:pt idx="13">
                  <c:v>57</c:v>
                </c:pt>
                <c:pt idx="14">
                  <c:v>68</c:v>
                </c:pt>
                <c:pt idx="15">
                  <c:v>68</c:v>
                </c:pt>
                <c:pt idx="16">
                  <c:v>52</c:v>
                </c:pt>
                <c:pt idx="17">
                  <c:v>106</c:v>
                </c:pt>
                <c:pt idx="18">
                  <c:v>95</c:v>
                </c:pt>
                <c:pt idx="19">
                  <c:v>86</c:v>
                </c:pt>
                <c:pt idx="20">
                  <c:v>70</c:v>
                </c:pt>
                <c:pt idx="21">
                  <c:v>95</c:v>
                </c:pt>
                <c:pt idx="22">
                  <c:v>92</c:v>
                </c:pt>
                <c:pt idx="23">
                  <c:v>123</c:v>
                </c:pt>
                <c:pt idx="24">
                  <c:v>80</c:v>
                </c:pt>
                <c:pt idx="25">
                  <c:v>76</c:v>
                </c:pt>
                <c:pt idx="26">
                  <c:v>103</c:v>
                </c:pt>
                <c:pt idx="27">
                  <c:v>82</c:v>
                </c:pt>
                <c:pt idx="28">
                  <c:v>66</c:v>
                </c:pt>
                <c:pt idx="29">
                  <c:v>73</c:v>
                </c:pt>
                <c:pt idx="30">
                  <c:v>105</c:v>
                </c:pt>
                <c:pt idx="31">
                  <c:v>90</c:v>
                </c:pt>
                <c:pt idx="32">
                  <c:v>64</c:v>
                </c:pt>
                <c:pt idx="33">
                  <c:v>64</c:v>
                </c:pt>
                <c:pt idx="34">
                  <c:v>79</c:v>
                </c:pt>
                <c:pt idx="35">
                  <c:v>116</c:v>
                </c:pt>
                <c:pt idx="36">
                  <c:v>164</c:v>
                </c:pt>
                <c:pt idx="37">
                  <c:v>140</c:v>
                </c:pt>
                <c:pt idx="38">
                  <c:v>213</c:v>
                </c:pt>
              </c:numCache>
            </c:numRef>
          </c:val>
        </c:ser>
        <c:axId val="121210752"/>
        <c:axId val="121114624"/>
      </c:areaChart>
      <c:catAx>
        <c:axId val="121210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3050370030006197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14624"/>
        <c:crosses val="autoZero"/>
        <c:auto val="1"/>
        <c:lblAlgn val="ctr"/>
        <c:lblOffset val="100"/>
        <c:tickLblSkip val="8"/>
        <c:tickMarkSkip val="4"/>
      </c:catAx>
      <c:valAx>
        <c:axId val="121114624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107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83276593078378"/>
          <c:y val="0.23975750818758274"/>
          <c:w val="0.19568941150260721"/>
          <c:h val="0.6108136482939632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/>
              <a:t>Figure 9.1b : New light vehicle registrations</a:t>
            </a:r>
          </a:p>
          <a:p>
            <a:pPr>
              <a:defRPr/>
            </a:pPr>
            <a:r>
              <a:rPr lang="en-NZ"/>
              <a:t>CO2 emissions per km driven</a:t>
            </a:r>
          </a:p>
        </c:rich>
      </c:tx>
      <c:layout>
        <c:manualLayout>
          <c:xMode val="edge"/>
          <c:yMode val="edge"/>
          <c:x val="0.17658625563051303"/>
          <c:y val="1.25942443035328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8678435516919"/>
          <c:y val="0.14157303370786889"/>
          <c:w val="0.68116055555555555"/>
          <c:h val="0.7004111111111111"/>
        </c:manualLayout>
      </c:layout>
      <c:areaChart>
        <c:grouping val="stacked"/>
        <c:ser>
          <c:idx val="0"/>
          <c:order val="0"/>
          <c:tx>
            <c:strRef>
              <c:f>'9.1a,b'!$C$3</c:f>
              <c:strCache>
                <c:ptCount val="1"/>
                <c:pt idx="0">
                  <c:v>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'9.1a,b'!$C$47:$C$85</c:f>
              <c:numCache>
                <c:formatCode>General</c:formatCode>
                <c:ptCount val="39"/>
                <c:pt idx="0">
                  <c:v>105</c:v>
                </c:pt>
                <c:pt idx="1">
                  <c:v>186</c:v>
                </c:pt>
                <c:pt idx="2">
                  <c:v>97</c:v>
                </c:pt>
                <c:pt idx="3">
                  <c:v>152</c:v>
                </c:pt>
                <c:pt idx="4">
                  <c:v>223</c:v>
                </c:pt>
                <c:pt idx="5">
                  <c:v>152</c:v>
                </c:pt>
                <c:pt idx="6">
                  <c:v>142</c:v>
                </c:pt>
                <c:pt idx="7">
                  <c:v>222</c:v>
                </c:pt>
                <c:pt idx="8">
                  <c:v>234</c:v>
                </c:pt>
                <c:pt idx="9">
                  <c:v>187</c:v>
                </c:pt>
                <c:pt idx="10">
                  <c:v>198</c:v>
                </c:pt>
                <c:pt idx="11">
                  <c:v>332</c:v>
                </c:pt>
                <c:pt idx="12">
                  <c:v>454</c:v>
                </c:pt>
                <c:pt idx="13">
                  <c:v>363</c:v>
                </c:pt>
                <c:pt idx="14">
                  <c:v>189</c:v>
                </c:pt>
                <c:pt idx="15">
                  <c:v>232</c:v>
                </c:pt>
                <c:pt idx="16">
                  <c:v>181</c:v>
                </c:pt>
                <c:pt idx="17">
                  <c:v>334</c:v>
                </c:pt>
                <c:pt idx="18">
                  <c:v>165</c:v>
                </c:pt>
                <c:pt idx="19">
                  <c:v>172</c:v>
                </c:pt>
                <c:pt idx="20">
                  <c:v>127</c:v>
                </c:pt>
                <c:pt idx="21">
                  <c:v>157</c:v>
                </c:pt>
                <c:pt idx="22">
                  <c:v>332</c:v>
                </c:pt>
                <c:pt idx="23">
                  <c:v>410</c:v>
                </c:pt>
                <c:pt idx="24">
                  <c:v>331</c:v>
                </c:pt>
                <c:pt idx="25">
                  <c:v>431</c:v>
                </c:pt>
                <c:pt idx="26">
                  <c:v>340</c:v>
                </c:pt>
                <c:pt idx="27">
                  <c:v>552</c:v>
                </c:pt>
                <c:pt idx="28">
                  <c:v>697</c:v>
                </c:pt>
                <c:pt idx="29">
                  <c:v>495</c:v>
                </c:pt>
                <c:pt idx="30">
                  <c:v>617</c:v>
                </c:pt>
                <c:pt idx="31">
                  <c:v>1115</c:v>
                </c:pt>
                <c:pt idx="32">
                  <c:v>1110</c:v>
                </c:pt>
                <c:pt idx="33">
                  <c:v>1547</c:v>
                </c:pt>
                <c:pt idx="34">
                  <c:v>1098</c:v>
                </c:pt>
                <c:pt idx="35">
                  <c:v>1374</c:v>
                </c:pt>
                <c:pt idx="36">
                  <c:v>1264</c:v>
                </c:pt>
                <c:pt idx="37">
                  <c:v>1071</c:v>
                </c:pt>
                <c:pt idx="38">
                  <c:v>1435</c:v>
                </c:pt>
              </c:numCache>
            </c:numRef>
          </c:val>
        </c:ser>
        <c:ser>
          <c:idx val="1"/>
          <c:order val="1"/>
          <c:tx>
            <c:strRef>
              <c:f>'9.1a,b'!$D$3</c:f>
              <c:strCache>
                <c:ptCount val="1"/>
                <c:pt idx="0">
                  <c:v>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'9.1a,b'!$D$47:$D$85</c:f>
              <c:numCache>
                <c:formatCode>General</c:formatCode>
                <c:ptCount val="39"/>
                <c:pt idx="0">
                  <c:v>1462</c:v>
                </c:pt>
                <c:pt idx="1">
                  <c:v>2253</c:v>
                </c:pt>
                <c:pt idx="2">
                  <c:v>2110</c:v>
                </c:pt>
                <c:pt idx="3">
                  <c:v>1845</c:v>
                </c:pt>
                <c:pt idx="4">
                  <c:v>1771</c:v>
                </c:pt>
                <c:pt idx="5">
                  <c:v>2070</c:v>
                </c:pt>
                <c:pt idx="6">
                  <c:v>1824</c:v>
                </c:pt>
                <c:pt idx="7">
                  <c:v>1847</c:v>
                </c:pt>
                <c:pt idx="8">
                  <c:v>1392</c:v>
                </c:pt>
                <c:pt idx="9">
                  <c:v>1882</c:v>
                </c:pt>
                <c:pt idx="10">
                  <c:v>1836</c:v>
                </c:pt>
                <c:pt idx="11">
                  <c:v>2243</c:v>
                </c:pt>
                <c:pt idx="12">
                  <c:v>2526</c:v>
                </c:pt>
                <c:pt idx="13">
                  <c:v>2269</c:v>
                </c:pt>
                <c:pt idx="14">
                  <c:v>2134</c:v>
                </c:pt>
                <c:pt idx="15">
                  <c:v>1800</c:v>
                </c:pt>
                <c:pt idx="16">
                  <c:v>1730</c:v>
                </c:pt>
                <c:pt idx="17">
                  <c:v>1970</c:v>
                </c:pt>
                <c:pt idx="18">
                  <c:v>1582</c:v>
                </c:pt>
                <c:pt idx="19">
                  <c:v>2054</c:v>
                </c:pt>
                <c:pt idx="20">
                  <c:v>2075</c:v>
                </c:pt>
                <c:pt idx="21">
                  <c:v>2414</c:v>
                </c:pt>
                <c:pt idx="22">
                  <c:v>2222</c:v>
                </c:pt>
                <c:pt idx="23">
                  <c:v>3008</c:v>
                </c:pt>
                <c:pt idx="24">
                  <c:v>3052</c:v>
                </c:pt>
                <c:pt idx="25">
                  <c:v>3590</c:v>
                </c:pt>
                <c:pt idx="26">
                  <c:v>3671</c:v>
                </c:pt>
                <c:pt idx="27">
                  <c:v>5178</c:v>
                </c:pt>
                <c:pt idx="28">
                  <c:v>5120</c:v>
                </c:pt>
                <c:pt idx="29">
                  <c:v>5185</c:v>
                </c:pt>
                <c:pt idx="30">
                  <c:v>6633</c:v>
                </c:pt>
                <c:pt idx="31">
                  <c:v>6122</c:v>
                </c:pt>
                <c:pt idx="32">
                  <c:v>5499</c:v>
                </c:pt>
                <c:pt idx="33">
                  <c:v>6061</c:v>
                </c:pt>
                <c:pt idx="34">
                  <c:v>6359</c:v>
                </c:pt>
                <c:pt idx="35">
                  <c:v>6659</c:v>
                </c:pt>
                <c:pt idx="36">
                  <c:v>5806</c:v>
                </c:pt>
                <c:pt idx="37">
                  <c:v>7393</c:v>
                </c:pt>
                <c:pt idx="38">
                  <c:v>7738</c:v>
                </c:pt>
              </c:numCache>
            </c:numRef>
          </c:val>
        </c:ser>
        <c:ser>
          <c:idx val="2"/>
          <c:order val="2"/>
          <c:tx>
            <c:strRef>
              <c:f>'9.1a,b'!$E$3</c:f>
              <c:strCache>
                <c:ptCount val="1"/>
                <c:pt idx="0">
                  <c:v>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'9.1a,b'!$E$47:$E$85</c:f>
              <c:numCache>
                <c:formatCode>General</c:formatCode>
                <c:ptCount val="39"/>
                <c:pt idx="0">
                  <c:v>961</c:v>
                </c:pt>
                <c:pt idx="1">
                  <c:v>1555</c:v>
                </c:pt>
                <c:pt idx="2">
                  <c:v>1522</c:v>
                </c:pt>
                <c:pt idx="3">
                  <c:v>1680</c:v>
                </c:pt>
                <c:pt idx="4">
                  <c:v>1784</c:v>
                </c:pt>
                <c:pt idx="5">
                  <c:v>2094</c:v>
                </c:pt>
                <c:pt idx="6">
                  <c:v>1743</c:v>
                </c:pt>
                <c:pt idx="7">
                  <c:v>2004</c:v>
                </c:pt>
                <c:pt idx="8">
                  <c:v>2338</c:v>
                </c:pt>
                <c:pt idx="9">
                  <c:v>3354</c:v>
                </c:pt>
                <c:pt idx="10">
                  <c:v>3512</c:v>
                </c:pt>
                <c:pt idx="11">
                  <c:v>3385</c:v>
                </c:pt>
                <c:pt idx="12">
                  <c:v>2974</c:v>
                </c:pt>
                <c:pt idx="13">
                  <c:v>2695</c:v>
                </c:pt>
                <c:pt idx="14">
                  <c:v>3745</c:v>
                </c:pt>
                <c:pt idx="15">
                  <c:v>2848</c:v>
                </c:pt>
                <c:pt idx="16">
                  <c:v>2391</c:v>
                </c:pt>
                <c:pt idx="17">
                  <c:v>2651</c:v>
                </c:pt>
                <c:pt idx="18">
                  <c:v>2484</c:v>
                </c:pt>
                <c:pt idx="19">
                  <c:v>2382</c:v>
                </c:pt>
                <c:pt idx="20">
                  <c:v>2183</c:v>
                </c:pt>
                <c:pt idx="21">
                  <c:v>2311</c:v>
                </c:pt>
                <c:pt idx="22">
                  <c:v>2834</c:v>
                </c:pt>
                <c:pt idx="23">
                  <c:v>2947</c:v>
                </c:pt>
                <c:pt idx="24">
                  <c:v>2209</c:v>
                </c:pt>
                <c:pt idx="25">
                  <c:v>2236</c:v>
                </c:pt>
                <c:pt idx="26">
                  <c:v>2375</c:v>
                </c:pt>
                <c:pt idx="27">
                  <c:v>3278</c:v>
                </c:pt>
                <c:pt idx="28">
                  <c:v>3083</c:v>
                </c:pt>
                <c:pt idx="29">
                  <c:v>3065</c:v>
                </c:pt>
                <c:pt idx="30">
                  <c:v>3190</c:v>
                </c:pt>
                <c:pt idx="31">
                  <c:v>3558</c:v>
                </c:pt>
                <c:pt idx="32">
                  <c:v>3620</c:v>
                </c:pt>
                <c:pt idx="33">
                  <c:v>3602</c:v>
                </c:pt>
                <c:pt idx="34">
                  <c:v>3633</c:v>
                </c:pt>
                <c:pt idx="35">
                  <c:v>4457</c:v>
                </c:pt>
                <c:pt idx="36">
                  <c:v>3987</c:v>
                </c:pt>
                <c:pt idx="37">
                  <c:v>4352</c:v>
                </c:pt>
                <c:pt idx="38">
                  <c:v>4458</c:v>
                </c:pt>
              </c:numCache>
            </c:numRef>
          </c:val>
        </c:ser>
        <c:ser>
          <c:idx val="3"/>
          <c:order val="3"/>
          <c:tx>
            <c:strRef>
              <c:f>'9.1a,b'!$F$3</c:f>
              <c:strCache>
                <c:ptCount val="1"/>
                <c:pt idx="0">
                  <c:v>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'9.1a,b'!$F$47:$F$85</c:f>
              <c:numCache>
                <c:formatCode>General</c:formatCode>
                <c:ptCount val="39"/>
                <c:pt idx="0">
                  <c:v>4136</c:v>
                </c:pt>
                <c:pt idx="1">
                  <c:v>5215</c:v>
                </c:pt>
                <c:pt idx="2">
                  <c:v>5352</c:v>
                </c:pt>
                <c:pt idx="3">
                  <c:v>4458</c:v>
                </c:pt>
                <c:pt idx="4">
                  <c:v>3792</c:v>
                </c:pt>
                <c:pt idx="5">
                  <c:v>4407</c:v>
                </c:pt>
                <c:pt idx="6">
                  <c:v>4580</c:v>
                </c:pt>
                <c:pt idx="7">
                  <c:v>4238</c:v>
                </c:pt>
                <c:pt idx="8">
                  <c:v>3315</c:v>
                </c:pt>
                <c:pt idx="9">
                  <c:v>3601</c:v>
                </c:pt>
                <c:pt idx="10">
                  <c:v>4063</c:v>
                </c:pt>
                <c:pt idx="11">
                  <c:v>4145</c:v>
                </c:pt>
                <c:pt idx="12">
                  <c:v>3587</c:v>
                </c:pt>
                <c:pt idx="13">
                  <c:v>4194</c:v>
                </c:pt>
                <c:pt idx="14">
                  <c:v>4196</c:v>
                </c:pt>
                <c:pt idx="15">
                  <c:v>3201</c:v>
                </c:pt>
                <c:pt idx="16">
                  <c:v>2481</c:v>
                </c:pt>
                <c:pt idx="17">
                  <c:v>3401</c:v>
                </c:pt>
                <c:pt idx="18">
                  <c:v>4107</c:v>
                </c:pt>
                <c:pt idx="19">
                  <c:v>4789</c:v>
                </c:pt>
                <c:pt idx="20">
                  <c:v>4420</c:v>
                </c:pt>
                <c:pt idx="21">
                  <c:v>5039</c:v>
                </c:pt>
                <c:pt idx="22">
                  <c:v>4848</c:v>
                </c:pt>
                <c:pt idx="23">
                  <c:v>5150</c:v>
                </c:pt>
                <c:pt idx="24">
                  <c:v>3601</c:v>
                </c:pt>
                <c:pt idx="25">
                  <c:v>4319</c:v>
                </c:pt>
                <c:pt idx="26">
                  <c:v>4166</c:v>
                </c:pt>
                <c:pt idx="27">
                  <c:v>5164</c:v>
                </c:pt>
                <c:pt idx="28">
                  <c:v>4318</c:v>
                </c:pt>
                <c:pt idx="29">
                  <c:v>4726</c:v>
                </c:pt>
                <c:pt idx="30">
                  <c:v>4317</c:v>
                </c:pt>
                <c:pt idx="31">
                  <c:v>4939</c:v>
                </c:pt>
                <c:pt idx="32">
                  <c:v>5577</c:v>
                </c:pt>
                <c:pt idx="33">
                  <c:v>5862</c:v>
                </c:pt>
                <c:pt idx="34">
                  <c:v>5896</c:v>
                </c:pt>
                <c:pt idx="35">
                  <c:v>6250</c:v>
                </c:pt>
                <c:pt idx="36">
                  <c:v>6280</c:v>
                </c:pt>
                <c:pt idx="37">
                  <c:v>6040</c:v>
                </c:pt>
                <c:pt idx="38">
                  <c:v>6432</c:v>
                </c:pt>
              </c:numCache>
            </c:numRef>
          </c:val>
        </c:ser>
        <c:ser>
          <c:idx val="4"/>
          <c:order val="4"/>
          <c:tx>
            <c:strRef>
              <c:f>'9.1a,b'!$G$3</c:f>
              <c:strCache>
                <c:ptCount val="1"/>
                <c:pt idx="0">
                  <c:v>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'9.1a,b'!$G$47:$G$85</c:f>
              <c:numCache>
                <c:formatCode>General</c:formatCode>
                <c:ptCount val="39"/>
                <c:pt idx="0">
                  <c:v>3980</c:v>
                </c:pt>
                <c:pt idx="1">
                  <c:v>4431</c:v>
                </c:pt>
                <c:pt idx="2">
                  <c:v>3874</c:v>
                </c:pt>
                <c:pt idx="3">
                  <c:v>4577</c:v>
                </c:pt>
                <c:pt idx="4">
                  <c:v>4797</c:v>
                </c:pt>
                <c:pt idx="5">
                  <c:v>5081</c:v>
                </c:pt>
                <c:pt idx="6">
                  <c:v>4710</c:v>
                </c:pt>
                <c:pt idx="7">
                  <c:v>4518</c:v>
                </c:pt>
                <c:pt idx="8">
                  <c:v>4492</c:v>
                </c:pt>
                <c:pt idx="9">
                  <c:v>4680</c:v>
                </c:pt>
                <c:pt idx="10">
                  <c:v>4821</c:v>
                </c:pt>
                <c:pt idx="11">
                  <c:v>4841</c:v>
                </c:pt>
                <c:pt idx="12">
                  <c:v>4410</c:v>
                </c:pt>
                <c:pt idx="13">
                  <c:v>3843</c:v>
                </c:pt>
                <c:pt idx="14">
                  <c:v>3131</c:v>
                </c:pt>
                <c:pt idx="15">
                  <c:v>2878</c:v>
                </c:pt>
                <c:pt idx="16">
                  <c:v>2847</c:v>
                </c:pt>
                <c:pt idx="17">
                  <c:v>3119</c:v>
                </c:pt>
                <c:pt idx="18">
                  <c:v>2863</c:v>
                </c:pt>
                <c:pt idx="19">
                  <c:v>3314</c:v>
                </c:pt>
                <c:pt idx="20">
                  <c:v>3458</c:v>
                </c:pt>
                <c:pt idx="21">
                  <c:v>3277</c:v>
                </c:pt>
                <c:pt idx="22">
                  <c:v>2893</c:v>
                </c:pt>
                <c:pt idx="23">
                  <c:v>3243</c:v>
                </c:pt>
                <c:pt idx="24">
                  <c:v>3590</c:v>
                </c:pt>
                <c:pt idx="25">
                  <c:v>3706</c:v>
                </c:pt>
                <c:pt idx="26">
                  <c:v>3274</c:v>
                </c:pt>
                <c:pt idx="27">
                  <c:v>3336</c:v>
                </c:pt>
                <c:pt idx="28">
                  <c:v>4195</c:v>
                </c:pt>
                <c:pt idx="29">
                  <c:v>4581</c:v>
                </c:pt>
                <c:pt idx="30">
                  <c:v>4121</c:v>
                </c:pt>
                <c:pt idx="31">
                  <c:v>3914</c:v>
                </c:pt>
                <c:pt idx="32">
                  <c:v>4662</c:v>
                </c:pt>
                <c:pt idx="33">
                  <c:v>4935</c:v>
                </c:pt>
                <c:pt idx="34">
                  <c:v>4988</c:v>
                </c:pt>
                <c:pt idx="35">
                  <c:v>4098</c:v>
                </c:pt>
                <c:pt idx="36">
                  <c:v>4881</c:v>
                </c:pt>
                <c:pt idx="37">
                  <c:v>4197</c:v>
                </c:pt>
                <c:pt idx="38">
                  <c:v>3975</c:v>
                </c:pt>
              </c:numCache>
            </c:numRef>
          </c:val>
        </c:ser>
        <c:ser>
          <c:idx val="5"/>
          <c:order val="5"/>
          <c:tx>
            <c:strRef>
              <c:f>'9.1a,b'!$H$3</c:f>
              <c:strCache>
                <c:ptCount val="1"/>
                <c:pt idx="0">
                  <c:v>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'9.1a,b'!$H$47:$H$85</c:f>
              <c:numCache>
                <c:formatCode>General</c:formatCode>
                <c:ptCount val="39"/>
                <c:pt idx="0">
                  <c:v>3462</c:v>
                </c:pt>
                <c:pt idx="1">
                  <c:v>3033</c:v>
                </c:pt>
                <c:pt idx="2">
                  <c:v>2931</c:v>
                </c:pt>
                <c:pt idx="3">
                  <c:v>3336</c:v>
                </c:pt>
                <c:pt idx="4">
                  <c:v>3346</c:v>
                </c:pt>
                <c:pt idx="5">
                  <c:v>3196</c:v>
                </c:pt>
                <c:pt idx="6">
                  <c:v>4214</c:v>
                </c:pt>
                <c:pt idx="7">
                  <c:v>5331</c:v>
                </c:pt>
                <c:pt idx="8">
                  <c:v>5553</c:v>
                </c:pt>
                <c:pt idx="9">
                  <c:v>6175</c:v>
                </c:pt>
                <c:pt idx="10">
                  <c:v>5587</c:v>
                </c:pt>
                <c:pt idx="11">
                  <c:v>5237</c:v>
                </c:pt>
                <c:pt idx="12">
                  <c:v>5424</c:v>
                </c:pt>
                <c:pt idx="13">
                  <c:v>5007</c:v>
                </c:pt>
                <c:pt idx="14">
                  <c:v>4942</c:v>
                </c:pt>
                <c:pt idx="15">
                  <c:v>3432</c:v>
                </c:pt>
                <c:pt idx="16">
                  <c:v>3528</c:v>
                </c:pt>
                <c:pt idx="17">
                  <c:v>3670</c:v>
                </c:pt>
                <c:pt idx="18">
                  <c:v>3939</c:v>
                </c:pt>
                <c:pt idx="19">
                  <c:v>3866</c:v>
                </c:pt>
                <c:pt idx="20">
                  <c:v>4899</c:v>
                </c:pt>
                <c:pt idx="21">
                  <c:v>4394</c:v>
                </c:pt>
                <c:pt idx="22">
                  <c:v>4865</c:v>
                </c:pt>
                <c:pt idx="23">
                  <c:v>4561</c:v>
                </c:pt>
                <c:pt idx="24">
                  <c:v>4307</c:v>
                </c:pt>
                <c:pt idx="25">
                  <c:v>4445</c:v>
                </c:pt>
                <c:pt idx="26">
                  <c:v>4604</c:v>
                </c:pt>
                <c:pt idx="27">
                  <c:v>4379</c:v>
                </c:pt>
                <c:pt idx="28">
                  <c:v>5489</c:v>
                </c:pt>
                <c:pt idx="29">
                  <c:v>5008</c:v>
                </c:pt>
                <c:pt idx="30">
                  <c:v>4453</c:v>
                </c:pt>
                <c:pt idx="31">
                  <c:v>4935</c:v>
                </c:pt>
                <c:pt idx="32">
                  <c:v>4938</c:v>
                </c:pt>
                <c:pt idx="33">
                  <c:v>4450</c:v>
                </c:pt>
                <c:pt idx="34">
                  <c:v>5148</c:v>
                </c:pt>
                <c:pt idx="35">
                  <c:v>5505</c:v>
                </c:pt>
                <c:pt idx="36">
                  <c:v>6682</c:v>
                </c:pt>
                <c:pt idx="37">
                  <c:v>6506</c:v>
                </c:pt>
                <c:pt idx="38">
                  <c:v>6342</c:v>
                </c:pt>
              </c:numCache>
            </c:numRef>
          </c:val>
        </c:ser>
        <c:ser>
          <c:idx val="6"/>
          <c:order val="6"/>
          <c:tx>
            <c:strRef>
              <c:f>'9.1a,b'!$I$3</c:f>
              <c:strCache>
                <c:ptCount val="1"/>
                <c:pt idx="0">
                  <c:v>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'9.1a,b'!$I$47:$I$85</c:f>
              <c:numCache>
                <c:formatCode>General</c:formatCode>
                <c:ptCount val="39"/>
                <c:pt idx="0">
                  <c:v>9307</c:v>
                </c:pt>
                <c:pt idx="1">
                  <c:v>8800</c:v>
                </c:pt>
                <c:pt idx="2">
                  <c:v>7243</c:v>
                </c:pt>
                <c:pt idx="3">
                  <c:v>7613</c:v>
                </c:pt>
                <c:pt idx="4">
                  <c:v>6780</c:v>
                </c:pt>
                <c:pt idx="5">
                  <c:v>7325</c:v>
                </c:pt>
                <c:pt idx="6">
                  <c:v>6251</c:v>
                </c:pt>
                <c:pt idx="7">
                  <c:v>5963</c:v>
                </c:pt>
                <c:pt idx="8">
                  <c:v>5650</c:v>
                </c:pt>
                <c:pt idx="9">
                  <c:v>5640</c:v>
                </c:pt>
                <c:pt idx="10">
                  <c:v>5054</c:v>
                </c:pt>
                <c:pt idx="11">
                  <c:v>5134</c:v>
                </c:pt>
                <c:pt idx="12">
                  <c:v>4044</c:v>
                </c:pt>
                <c:pt idx="13">
                  <c:v>3865</c:v>
                </c:pt>
                <c:pt idx="14">
                  <c:v>3248</c:v>
                </c:pt>
                <c:pt idx="15">
                  <c:v>2633</c:v>
                </c:pt>
                <c:pt idx="16">
                  <c:v>2317</c:v>
                </c:pt>
                <c:pt idx="17">
                  <c:v>2369</c:v>
                </c:pt>
                <c:pt idx="18">
                  <c:v>1835</c:v>
                </c:pt>
                <c:pt idx="19">
                  <c:v>2171</c:v>
                </c:pt>
                <c:pt idx="20">
                  <c:v>2296</c:v>
                </c:pt>
                <c:pt idx="21">
                  <c:v>1960</c:v>
                </c:pt>
                <c:pt idx="22">
                  <c:v>1839</c:v>
                </c:pt>
                <c:pt idx="23">
                  <c:v>2103</c:v>
                </c:pt>
                <c:pt idx="24">
                  <c:v>1940</c:v>
                </c:pt>
                <c:pt idx="25">
                  <c:v>1956</c:v>
                </c:pt>
                <c:pt idx="26">
                  <c:v>1588</c:v>
                </c:pt>
                <c:pt idx="27">
                  <c:v>1658</c:v>
                </c:pt>
                <c:pt idx="28">
                  <c:v>1666</c:v>
                </c:pt>
                <c:pt idx="29">
                  <c:v>1215</c:v>
                </c:pt>
                <c:pt idx="30">
                  <c:v>1411</c:v>
                </c:pt>
                <c:pt idx="31">
                  <c:v>1258</c:v>
                </c:pt>
                <c:pt idx="32">
                  <c:v>1280</c:v>
                </c:pt>
                <c:pt idx="33">
                  <c:v>1249</c:v>
                </c:pt>
                <c:pt idx="34">
                  <c:v>1372</c:v>
                </c:pt>
                <c:pt idx="35">
                  <c:v>1268</c:v>
                </c:pt>
                <c:pt idx="36">
                  <c:v>1048</c:v>
                </c:pt>
                <c:pt idx="37">
                  <c:v>1086</c:v>
                </c:pt>
                <c:pt idx="38">
                  <c:v>858</c:v>
                </c:pt>
              </c:numCache>
            </c:numRef>
          </c:val>
        </c:ser>
        <c:ser>
          <c:idx val="7"/>
          <c:order val="7"/>
          <c:tx>
            <c:strRef>
              <c:f>'9.1a,b'!$J$3</c:f>
              <c:strCache>
                <c:ptCount val="1"/>
                <c:pt idx="0">
                  <c:v>No value</c:v>
                </c:pt>
              </c:strCache>
            </c:strRef>
          </c:tx>
          <c:spPr>
            <a:solidFill>
              <a:srgbClr val="BDC1C1"/>
            </a:solidFill>
            <a:ln w="25400">
              <a:noFill/>
            </a:ln>
          </c:spPr>
          <c:cat>
            <c:numRef>
              <c:f>'9.1a,b'!$A$4:$A$38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'9.1a,b'!$J$47:$J$85</c:f>
              <c:numCache>
                <c:formatCode>General</c:formatCode>
                <c:ptCount val="39"/>
                <c:pt idx="0">
                  <c:v>1596</c:v>
                </c:pt>
                <c:pt idx="1">
                  <c:v>1154</c:v>
                </c:pt>
                <c:pt idx="2">
                  <c:v>791</c:v>
                </c:pt>
                <c:pt idx="3">
                  <c:v>672</c:v>
                </c:pt>
                <c:pt idx="4">
                  <c:v>548</c:v>
                </c:pt>
                <c:pt idx="5">
                  <c:v>519</c:v>
                </c:pt>
                <c:pt idx="6">
                  <c:v>224</c:v>
                </c:pt>
                <c:pt idx="7">
                  <c:v>184</c:v>
                </c:pt>
                <c:pt idx="8">
                  <c:v>130</c:v>
                </c:pt>
                <c:pt idx="9">
                  <c:v>89</c:v>
                </c:pt>
                <c:pt idx="10">
                  <c:v>87</c:v>
                </c:pt>
                <c:pt idx="11">
                  <c:v>67</c:v>
                </c:pt>
                <c:pt idx="12">
                  <c:v>40</c:v>
                </c:pt>
                <c:pt idx="13">
                  <c:v>57</c:v>
                </c:pt>
                <c:pt idx="14">
                  <c:v>68</c:v>
                </c:pt>
                <c:pt idx="15">
                  <c:v>68</c:v>
                </c:pt>
                <c:pt idx="16">
                  <c:v>52</c:v>
                </c:pt>
                <c:pt idx="17">
                  <c:v>106</c:v>
                </c:pt>
                <c:pt idx="18">
                  <c:v>95</c:v>
                </c:pt>
                <c:pt idx="19">
                  <c:v>86</c:v>
                </c:pt>
                <c:pt idx="20">
                  <c:v>70</c:v>
                </c:pt>
                <c:pt idx="21">
                  <c:v>95</c:v>
                </c:pt>
                <c:pt idx="22">
                  <c:v>92</c:v>
                </c:pt>
                <c:pt idx="23">
                  <c:v>123</c:v>
                </c:pt>
                <c:pt idx="24">
                  <c:v>80</c:v>
                </c:pt>
                <c:pt idx="25">
                  <c:v>76</c:v>
                </c:pt>
                <c:pt idx="26">
                  <c:v>103</c:v>
                </c:pt>
                <c:pt idx="27">
                  <c:v>82</c:v>
                </c:pt>
                <c:pt idx="28">
                  <c:v>66</c:v>
                </c:pt>
                <c:pt idx="29">
                  <c:v>73</c:v>
                </c:pt>
                <c:pt idx="30">
                  <c:v>105</c:v>
                </c:pt>
                <c:pt idx="31">
                  <c:v>90</c:v>
                </c:pt>
                <c:pt idx="32">
                  <c:v>64</c:v>
                </c:pt>
                <c:pt idx="33">
                  <c:v>64</c:v>
                </c:pt>
                <c:pt idx="34">
                  <c:v>79</c:v>
                </c:pt>
                <c:pt idx="35">
                  <c:v>116</c:v>
                </c:pt>
                <c:pt idx="36">
                  <c:v>164</c:v>
                </c:pt>
                <c:pt idx="37">
                  <c:v>140</c:v>
                </c:pt>
                <c:pt idx="38">
                  <c:v>213</c:v>
                </c:pt>
              </c:numCache>
            </c:numRef>
          </c:val>
        </c:ser>
        <c:axId val="121169024"/>
        <c:axId val="121170944"/>
      </c:areaChart>
      <c:catAx>
        <c:axId val="12116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34822949518578089"/>
              <c:y val="0.926312684365781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170944"/>
        <c:crosses val="autoZero"/>
        <c:auto val="1"/>
        <c:lblAlgn val="ctr"/>
        <c:lblOffset val="100"/>
        <c:tickLblSkip val="8"/>
        <c:tickMarkSkip val="4"/>
      </c:catAx>
      <c:valAx>
        <c:axId val="121170944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169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50622750405536"/>
          <c:y val="0.32359556825308344"/>
          <c:w val="0.19347633269979184"/>
          <c:h val="0.5099890832230044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25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9.2a : Used import light petrol registrations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12502266129200693"/>
          <c:y val="4.53719833693354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84138888888888"/>
          <c:y val="0.13541666666666671"/>
          <c:w val="0.66193388888889348"/>
          <c:h val="0.69166666666666654"/>
        </c:manualLayout>
      </c:layout>
      <c:areaChart>
        <c:grouping val="percentStacked"/>
        <c:ser>
          <c:idx val="0"/>
          <c:order val="0"/>
          <c:tx>
            <c:strRef>
              <c:f>'9.2a,b'!$C$3</c:f>
              <c:strCache>
                <c:ptCount val="1"/>
                <c:pt idx="0">
                  <c:v>upto 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'9.2a,b'!$A$4:$A$42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'9.2a,b'!$C$4:$C$42</c:f>
              <c:numCache>
                <c:formatCode>0.0</c:formatCode>
                <c:ptCount val="39"/>
                <c:pt idx="0">
                  <c:v>906.17768228</c:v>
                </c:pt>
                <c:pt idx="1">
                  <c:v>868.91982900000005</c:v>
                </c:pt>
                <c:pt idx="2">
                  <c:v>769.23161141000003</c:v>
                </c:pt>
                <c:pt idx="3">
                  <c:v>961.83387606999997</c:v>
                </c:pt>
                <c:pt idx="4">
                  <c:v>1079.8694227000001</c:v>
                </c:pt>
                <c:pt idx="5">
                  <c:v>1114.5327758999999</c:v>
                </c:pt>
                <c:pt idx="6">
                  <c:v>947.53298784000003</c:v>
                </c:pt>
                <c:pt idx="7">
                  <c:v>1177.1112897</c:v>
                </c:pt>
                <c:pt idx="8">
                  <c:v>961.55067980000001</c:v>
                </c:pt>
                <c:pt idx="9">
                  <c:v>1139.2279446</c:v>
                </c:pt>
                <c:pt idx="10">
                  <c:v>797.85565513999995</c:v>
                </c:pt>
                <c:pt idx="11">
                  <c:v>739.9110627</c:v>
                </c:pt>
                <c:pt idx="12">
                  <c:v>724.97511807000001</c:v>
                </c:pt>
                <c:pt idx="13">
                  <c:v>684.32401016999995</c:v>
                </c:pt>
                <c:pt idx="14">
                  <c:v>515.12997514999995</c:v>
                </c:pt>
                <c:pt idx="15">
                  <c:v>440.43851162999999</c:v>
                </c:pt>
                <c:pt idx="16">
                  <c:v>621.0605296</c:v>
                </c:pt>
                <c:pt idx="17">
                  <c:v>588.78997103999995</c:v>
                </c:pt>
                <c:pt idx="18">
                  <c:v>769.63099361000002</c:v>
                </c:pt>
                <c:pt idx="19">
                  <c:v>636.25177193000002</c:v>
                </c:pt>
                <c:pt idx="20">
                  <c:v>592.57282665000002</c:v>
                </c:pt>
                <c:pt idx="21">
                  <c:v>584.17290821999995</c:v>
                </c:pt>
                <c:pt idx="22">
                  <c:v>584.12417011000002</c:v>
                </c:pt>
                <c:pt idx="23">
                  <c:v>618.84799478000002</c:v>
                </c:pt>
                <c:pt idx="24">
                  <c:v>563.25543551999999</c:v>
                </c:pt>
                <c:pt idx="25">
                  <c:v>552.57720629999994</c:v>
                </c:pt>
                <c:pt idx="26">
                  <c:v>560.17423308000002</c:v>
                </c:pt>
                <c:pt idx="27">
                  <c:v>768.10272750000001</c:v>
                </c:pt>
                <c:pt idx="28">
                  <c:v>1101.3960422</c:v>
                </c:pt>
                <c:pt idx="29">
                  <c:v>1201.545292</c:v>
                </c:pt>
                <c:pt idx="30">
                  <c:v>1202.4586641000001</c:v>
                </c:pt>
                <c:pt idx="31">
                  <c:v>1559.9231069</c:v>
                </c:pt>
                <c:pt idx="32">
                  <c:v>1863.5447521000001</c:v>
                </c:pt>
                <c:pt idx="33">
                  <c:v>1927.7328583999999</c:v>
                </c:pt>
                <c:pt idx="34">
                  <c:v>2200.6552035</c:v>
                </c:pt>
                <c:pt idx="35">
                  <c:v>2360.8630681</c:v>
                </c:pt>
                <c:pt idx="36">
                  <c:v>2246.7823742</c:v>
                </c:pt>
                <c:pt idx="37">
                  <c:v>2346.7676133</c:v>
                </c:pt>
                <c:pt idx="38">
                  <c:v>2809.2237071</c:v>
                </c:pt>
              </c:numCache>
            </c:numRef>
          </c:val>
        </c:ser>
        <c:ser>
          <c:idx val="1"/>
          <c:order val="1"/>
          <c:tx>
            <c:strRef>
              <c:f>'9.2a,b'!$D$3</c:f>
              <c:strCache>
                <c:ptCount val="1"/>
                <c:pt idx="0">
                  <c:v>121-150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'9.2a,b'!$D$4:$D$42</c:f>
              <c:numCache>
                <c:formatCode>0.0</c:formatCode>
                <c:ptCount val="39"/>
                <c:pt idx="0">
                  <c:v>3908.6434307</c:v>
                </c:pt>
                <c:pt idx="1">
                  <c:v>4301.4291759999996</c:v>
                </c:pt>
                <c:pt idx="2">
                  <c:v>3886.2015827999999</c:v>
                </c:pt>
                <c:pt idx="3">
                  <c:v>3677.7317189</c:v>
                </c:pt>
                <c:pt idx="4">
                  <c:v>4090.7098018000002</c:v>
                </c:pt>
                <c:pt idx="5">
                  <c:v>3580.3482853999999</c:v>
                </c:pt>
                <c:pt idx="6">
                  <c:v>3292.6831519000002</c:v>
                </c:pt>
                <c:pt idx="7">
                  <c:v>3801.9550469000001</c:v>
                </c:pt>
                <c:pt idx="8">
                  <c:v>3712.4264573</c:v>
                </c:pt>
                <c:pt idx="9">
                  <c:v>3468.9584756999998</c:v>
                </c:pt>
                <c:pt idx="10">
                  <c:v>3205.4999790000002</c:v>
                </c:pt>
                <c:pt idx="11">
                  <c:v>3382.8809566</c:v>
                </c:pt>
                <c:pt idx="12">
                  <c:v>3059.0757027</c:v>
                </c:pt>
                <c:pt idx="13">
                  <c:v>2941.0022371</c:v>
                </c:pt>
                <c:pt idx="14">
                  <c:v>2188.7226274</c:v>
                </c:pt>
                <c:pt idx="15">
                  <c:v>1790.4659227</c:v>
                </c:pt>
                <c:pt idx="16">
                  <c:v>2279.6310782</c:v>
                </c:pt>
                <c:pt idx="17">
                  <c:v>2727.6362555000001</c:v>
                </c:pt>
                <c:pt idx="18">
                  <c:v>2794.3809559000001</c:v>
                </c:pt>
                <c:pt idx="19">
                  <c:v>3060.2918444000002</c:v>
                </c:pt>
                <c:pt idx="20">
                  <c:v>2813.1081429999999</c:v>
                </c:pt>
                <c:pt idx="21">
                  <c:v>2755.3730796999998</c:v>
                </c:pt>
                <c:pt idx="22">
                  <c:v>2754.2497211</c:v>
                </c:pt>
                <c:pt idx="23">
                  <c:v>2812.2994772000002</c:v>
                </c:pt>
                <c:pt idx="24">
                  <c:v>2610.6341766999999</c:v>
                </c:pt>
                <c:pt idx="25">
                  <c:v>2466.0744684000001</c:v>
                </c:pt>
                <c:pt idx="26">
                  <c:v>2895.6328918999998</c:v>
                </c:pt>
                <c:pt idx="27">
                  <c:v>3301.6858321999998</c:v>
                </c:pt>
                <c:pt idx="28">
                  <c:v>4177.7215622000003</c:v>
                </c:pt>
                <c:pt idx="29">
                  <c:v>4577.8903983999999</c:v>
                </c:pt>
                <c:pt idx="30">
                  <c:v>5104.2919240000001</c:v>
                </c:pt>
                <c:pt idx="31">
                  <c:v>5248.2795458999999</c:v>
                </c:pt>
                <c:pt idx="32">
                  <c:v>5582.3289826999999</c:v>
                </c:pt>
                <c:pt idx="33">
                  <c:v>6154.6556170000003</c:v>
                </c:pt>
                <c:pt idx="34">
                  <c:v>6642.4351562000002</c:v>
                </c:pt>
                <c:pt idx="35">
                  <c:v>7218.5210746000002</c:v>
                </c:pt>
                <c:pt idx="36">
                  <c:v>7719.9470791000003</c:v>
                </c:pt>
                <c:pt idx="37">
                  <c:v>7897.3818110000002</c:v>
                </c:pt>
                <c:pt idx="38">
                  <c:v>7506.6810922000004</c:v>
                </c:pt>
              </c:numCache>
            </c:numRef>
          </c:val>
        </c:ser>
        <c:ser>
          <c:idx val="2"/>
          <c:order val="2"/>
          <c:tx>
            <c:strRef>
              <c:f>'9.2a,b'!$E$3</c:f>
              <c:strCache>
                <c:ptCount val="1"/>
                <c:pt idx="0">
                  <c:v>151-170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'9.2a,b'!$E$4:$E$42</c:f>
              <c:numCache>
                <c:formatCode>0.0</c:formatCode>
                <c:ptCount val="39"/>
                <c:pt idx="0">
                  <c:v>2981.2094213</c:v>
                </c:pt>
                <c:pt idx="1">
                  <c:v>3348.3671322999999</c:v>
                </c:pt>
                <c:pt idx="2">
                  <c:v>3777.5910276</c:v>
                </c:pt>
                <c:pt idx="3">
                  <c:v>3559.3099573999998</c:v>
                </c:pt>
                <c:pt idx="4">
                  <c:v>3397.6558177000002</c:v>
                </c:pt>
                <c:pt idx="5">
                  <c:v>3219.4597450000001</c:v>
                </c:pt>
                <c:pt idx="6">
                  <c:v>3264.3370168000001</c:v>
                </c:pt>
                <c:pt idx="7">
                  <c:v>2545.0221341000001</c:v>
                </c:pt>
                <c:pt idx="8">
                  <c:v>2802.4500972999999</c:v>
                </c:pt>
                <c:pt idx="9">
                  <c:v>2869.9498398999999</c:v>
                </c:pt>
                <c:pt idx="10">
                  <c:v>3186.2787027999998</c:v>
                </c:pt>
                <c:pt idx="11">
                  <c:v>2810.0085466999999</c:v>
                </c:pt>
                <c:pt idx="12">
                  <c:v>2806.1005153000001</c:v>
                </c:pt>
                <c:pt idx="13">
                  <c:v>2517.2522306999999</c:v>
                </c:pt>
                <c:pt idx="14">
                  <c:v>2280.8262964</c:v>
                </c:pt>
                <c:pt idx="15">
                  <c:v>1896.0527763</c:v>
                </c:pt>
                <c:pt idx="16">
                  <c:v>2540.7499232999999</c:v>
                </c:pt>
                <c:pt idx="17">
                  <c:v>3611.1766596000002</c:v>
                </c:pt>
                <c:pt idx="18">
                  <c:v>4701.1039367000003</c:v>
                </c:pt>
                <c:pt idx="19">
                  <c:v>4552.9154606000002</c:v>
                </c:pt>
                <c:pt idx="20">
                  <c:v>4144.2057716999998</c:v>
                </c:pt>
                <c:pt idx="21">
                  <c:v>4258.3236469000003</c:v>
                </c:pt>
                <c:pt idx="22">
                  <c:v>4472.3532384</c:v>
                </c:pt>
                <c:pt idx="23">
                  <c:v>3696.7642485000001</c:v>
                </c:pt>
                <c:pt idx="24">
                  <c:v>3519.6758998999999</c:v>
                </c:pt>
                <c:pt idx="25">
                  <c:v>3347.7582717</c:v>
                </c:pt>
                <c:pt idx="26">
                  <c:v>3870.9350585000002</c:v>
                </c:pt>
                <c:pt idx="27">
                  <c:v>3449.1516851000001</c:v>
                </c:pt>
                <c:pt idx="28">
                  <c:v>3226.0695528000001</c:v>
                </c:pt>
                <c:pt idx="29">
                  <c:v>3252.5114153999998</c:v>
                </c:pt>
                <c:pt idx="30">
                  <c:v>3764.1670134999999</c:v>
                </c:pt>
                <c:pt idx="31">
                  <c:v>3538.8138316</c:v>
                </c:pt>
                <c:pt idx="32">
                  <c:v>3487.6372878000002</c:v>
                </c:pt>
                <c:pt idx="33">
                  <c:v>3797.5635923999998</c:v>
                </c:pt>
                <c:pt idx="34">
                  <c:v>3824.7442317999999</c:v>
                </c:pt>
                <c:pt idx="35">
                  <c:v>3866.7556933000001</c:v>
                </c:pt>
                <c:pt idx="36">
                  <c:v>4084.4724081999998</c:v>
                </c:pt>
                <c:pt idx="37">
                  <c:v>4459.9248122999998</c:v>
                </c:pt>
                <c:pt idx="38">
                  <c:v>4514.6178348000003</c:v>
                </c:pt>
              </c:numCache>
            </c:numRef>
          </c:val>
        </c:ser>
        <c:ser>
          <c:idx val="3"/>
          <c:order val="3"/>
          <c:tx>
            <c:strRef>
              <c:f>'9.2a,b'!$F$3</c:f>
              <c:strCache>
                <c:ptCount val="1"/>
                <c:pt idx="0">
                  <c:v>171-200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'9.2a,b'!$F$4:$F$42</c:f>
              <c:numCache>
                <c:formatCode>0.0</c:formatCode>
                <c:ptCount val="39"/>
                <c:pt idx="0">
                  <c:v>7502.9290373000003</c:v>
                </c:pt>
                <c:pt idx="1">
                  <c:v>8237.1306965000003</c:v>
                </c:pt>
                <c:pt idx="2">
                  <c:v>7909.6419868000003</c:v>
                </c:pt>
                <c:pt idx="3">
                  <c:v>7510.1517511000002</c:v>
                </c:pt>
                <c:pt idx="4">
                  <c:v>7257.0384782000001</c:v>
                </c:pt>
                <c:pt idx="5">
                  <c:v>6566.2033277999999</c:v>
                </c:pt>
                <c:pt idx="6">
                  <c:v>6181.9441932999998</c:v>
                </c:pt>
                <c:pt idx="7">
                  <c:v>6793.1193703999998</c:v>
                </c:pt>
                <c:pt idx="8">
                  <c:v>5930.0442940000003</c:v>
                </c:pt>
                <c:pt idx="9">
                  <c:v>6256.9037340000004</c:v>
                </c:pt>
                <c:pt idx="10">
                  <c:v>5917.4905737999998</c:v>
                </c:pt>
                <c:pt idx="11">
                  <c:v>5691.9746600999997</c:v>
                </c:pt>
                <c:pt idx="12">
                  <c:v>5132.4522655999999</c:v>
                </c:pt>
                <c:pt idx="13">
                  <c:v>4820.4527117999996</c:v>
                </c:pt>
                <c:pt idx="14">
                  <c:v>3782.8912743999999</c:v>
                </c:pt>
                <c:pt idx="15">
                  <c:v>3200.5957416000001</c:v>
                </c:pt>
                <c:pt idx="16">
                  <c:v>3690.6321376000001</c:v>
                </c:pt>
                <c:pt idx="17">
                  <c:v>4452.8519637999998</c:v>
                </c:pt>
                <c:pt idx="18">
                  <c:v>5014.7648959999997</c:v>
                </c:pt>
                <c:pt idx="19">
                  <c:v>5554.4282135000003</c:v>
                </c:pt>
                <c:pt idx="20">
                  <c:v>5824.2738012</c:v>
                </c:pt>
                <c:pt idx="21">
                  <c:v>6146.7632488999998</c:v>
                </c:pt>
                <c:pt idx="22">
                  <c:v>5711.4115459000004</c:v>
                </c:pt>
                <c:pt idx="23">
                  <c:v>5549.8519075000004</c:v>
                </c:pt>
                <c:pt idx="24">
                  <c:v>5262.2869920000003</c:v>
                </c:pt>
                <c:pt idx="25">
                  <c:v>5061.9859059</c:v>
                </c:pt>
                <c:pt idx="26">
                  <c:v>5024.4637844999997</c:v>
                </c:pt>
                <c:pt idx="27">
                  <c:v>4586.3239255999997</c:v>
                </c:pt>
                <c:pt idx="28">
                  <c:v>4467.6170613000004</c:v>
                </c:pt>
                <c:pt idx="29">
                  <c:v>4765.9947192999998</c:v>
                </c:pt>
                <c:pt idx="30">
                  <c:v>4972.0245020000002</c:v>
                </c:pt>
                <c:pt idx="31">
                  <c:v>5367.1742940000004</c:v>
                </c:pt>
                <c:pt idx="32">
                  <c:v>5636.0708739000002</c:v>
                </c:pt>
                <c:pt idx="33">
                  <c:v>6128.6303908</c:v>
                </c:pt>
                <c:pt idx="34">
                  <c:v>6413.7748185999999</c:v>
                </c:pt>
                <c:pt idx="35">
                  <c:v>6651.8404865000002</c:v>
                </c:pt>
                <c:pt idx="36">
                  <c:v>7765.3618426000003</c:v>
                </c:pt>
                <c:pt idx="37">
                  <c:v>8841.3117968000006</c:v>
                </c:pt>
                <c:pt idx="38">
                  <c:v>8922.6290255000004</c:v>
                </c:pt>
              </c:numCache>
            </c:numRef>
          </c:val>
        </c:ser>
        <c:ser>
          <c:idx val="4"/>
          <c:order val="4"/>
          <c:tx>
            <c:strRef>
              <c:f>'9.2a,b'!$G$3</c:f>
              <c:strCache>
                <c:ptCount val="1"/>
                <c:pt idx="0">
                  <c:v>201-220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'9.2a,b'!$G$4:$G$42</c:f>
              <c:numCache>
                <c:formatCode>0.0</c:formatCode>
                <c:ptCount val="39"/>
                <c:pt idx="0">
                  <c:v>11323.973900999999</c:v>
                </c:pt>
                <c:pt idx="1">
                  <c:v>10595.289645000001</c:v>
                </c:pt>
                <c:pt idx="2">
                  <c:v>9378.1170841999992</c:v>
                </c:pt>
                <c:pt idx="3">
                  <c:v>8782.9681431000008</c:v>
                </c:pt>
                <c:pt idx="4">
                  <c:v>7109.7108651999997</c:v>
                </c:pt>
                <c:pt idx="5">
                  <c:v>6754.7214778999996</c:v>
                </c:pt>
                <c:pt idx="6">
                  <c:v>6673.1455570999997</c:v>
                </c:pt>
                <c:pt idx="7">
                  <c:v>7235.2111188999997</c:v>
                </c:pt>
                <c:pt idx="8">
                  <c:v>7847.3828444000001</c:v>
                </c:pt>
                <c:pt idx="9">
                  <c:v>8221.3409069999998</c:v>
                </c:pt>
                <c:pt idx="10">
                  <c:v>6913.9658818999997</c:v>
                </c:pt>
                <c:pt idx="11">
                  <c:v>6500.1021465000003</c:v>
                </c:pt>
                <c:pt idx="12">
                  <c:v>5819.1179234000001</c:v>
                </c:pt>
                <c:pt idx="13">
                  <c:v>5147.8343365999999</c:v>
                </c:pt>
                <c:pt idx="14">
                  <c:v>4725.2340833999997</c:v>
                </c:pt>
                <c:pt idx="15">
                  <c:v>3580.4505211000001</c:v>
                </c:pt>
                <c:pt idx="16">
                  <c:v>2862.6940070999999</c:v>
                </c:pt>
                <c:pt idx="17">
                  <c:v>2744.9553562000001</c:v>
                </c:pt>
                <c:pt idx="18">
                  <c:v>2792.4979689000002</c:v>
                </c:pt>
                <c:pt idx="19">
                  <c:v>3227.8923696000002</c:v>
                </c:pt>
                <c:pt idx="20">
                  <c:v>3720.2876126000001</c:v>
                </c:pt>
                <c:pt idx="21">
                  <c:v>4005.4602091000002</c:v>
                </c:pt>
                <c:pt idx="22">
                  <c:v>3803.4519642999999</c:v>
                </c:pt>
                <c:pt idx="23">
                  <c:v>3589.9804343000001</c:v>
                </c:pt>
                <c:pt idx="24">
                  <c:v>3439.4947763999999</c:v>
                </c:pt>
                <c:pt idx="25">
                  <c:v>3496.0423268</c:v>
                </c:pt>
                <c:pt idx="26">
                  <c:v>3487.7813784999998</c:v>
                </c:pt>
                <c:pt idx="27">
                  <c:v>2861.9369093999999</c:v>
                </c:pt>
                <c:pt idx="28">
                  <c:v>2713.3075570999999</c:v>
                </c:pt>
                <c:pt idx="29">
                  <c:v>2609.8467129999999</c:v>
                </c:pt>
                <c:pt idx="30">
                  <c:v>2796.118023</c:v>
                </c:pt>
                <c:pt idx="31">
                  <c:v>2862.7465996999999</c:v>
                </c:pt>
                <c:pt idx="32">
                  <c:v>3368.1059974999998</c:v>
                </c:pt>
                <c:pt idx="33">
                  <c:v>3590.6919708</c:v>
                </c:pt>
                <c:pt idx="34">
                  <c:v>3749.9148395000002</c:v>
                </c:pt>
                <c:pt idx="35">
                  <c:v>3834.4610321999999</c:v>
                </c:pt>
                <c:pt idx="36">
                  <c:v>4202.7879282000004</c:v>
                </c:pt>
                <c:pt idx="37">
                  <c:v>4857.1183327999997</c:v>
                </c:pt>
                <c:pt idx="38">
                  <c:v>4948.2426288999995</c:v>
                </c:pt>
              </c:numCache>
            </c:numRef>
          </c:val>
        </c:ser>
        <c:ser>
          <c:idx val="5"/>
          <c:order val="5"/>
          <c:tx>
            <c:strRef>
              <c:f>'9.2a,b'!$H$3</c:f>
              <c:strCache>
                <c:ptCount val="1"/>
                <c:pt idx="0">
                  <c:v>221-250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'9.2a,b'!$H$4:$H$42</c:f>
              <c:numCache>
                <c:formatCode>0.0</c:formatCode>
                <c:ptCount val="39"/>
                <c:pt idx="0">
                  <c:v>4614.5435109999999</c:v>
                </c:pt>
                <c:pt idx="1">
                  <c:v>4483.2013601999997</c:v>
                </c:pt>
                <c:pt idx="2">
                  <c:v>4211.4035015999998</c:v>
                </c:pt>
                <c:pt idx="3">
                  <c:v>4131.8596168000004</c:v>
                </c:pt>
                <c:pt idx="4">
                  <c:v>3844.2346437000001</c:v>
                </c:pt>
                <c:pt idx="5">
                  <c:v>3398.4638586000001</c:v>
                </c:pt>
                <c:pt idx="6">
                  <c:v>3795.0068971000001</c:v>
                </c:pt>
                <c:pt idx="7">
                  <c:v>3863.0588984000001</c:v>
                </c:pt>
                <c:pt idx="8">
                  <c:v>4289.4418734999999</c:v>
                </c:pt>
                <c:pt idx="9">
                  <c:v>4221.7498138000001</c:v>
                </c:pt>
                <c:pt idx="10">
                  <c:v>3777.3829805</c:v>
                </c:pt>
                <c:pt idx="11">
                  <c:v>3634.7441466</c:v>
                </c:pt>
                <c:pt idx="12">
                  <c:v>3034.5628148000001</c:v>
                </c:pt>
                <c:pt idx="13">
                  <c:v>2760.0718452000001</c:v>
                </c:pt>
                <c:pt idx="14">
                  <c:v>2779.3510270000002</c:v>
                </c:pt>
                <c:pt idx="15">
                  <c:v>2324.0742119000001</c:v>
                </c:pt>
                <c:pt idx="16">
                  <c:v>1971.7795454</c:v>
                </c:pt>
                <c:pt idx="17">
                  <c:v>2304.3267897000001</c:v>
                </c:pt>
                <c:pt idx="18">
                  <c:v>2395.5790013000001</c:v>
                </c:pt>
                <c:pt idx="19">
                  <c:v>2482.2076536999998</c:v>
                </c:pt>
                <c:pt idx="20">
                  <c:v>2711.2004962999999</c:v>
                </c:pt>
                <c:pt idx="21">
                  <c:v>2880.2248522</c:v>
                </c:pt>
                <c:pt idx="22">
                  <c:v>2895.6153570000001</c:v>
                </c:pt>
                <c:pt idx="23">
                  <c:v>2340.8264282999999</c:v>
                </c:pt>
                <c:pt idx="24">
                  <c:v>2459.8578499</c:v>
                </c:pt>
                <c:pt idx="25">
                  <c:v>2772.0884092000001</c:v>
                </c:pt>
                <c:pt idx="26">
                  <c:v>2505.209828</c:v>
                </c:pt>
                <c:pt idx="27">
                  <c:v>1996.6567623000001</c:v>
                </c:pt>
                <c:pt idx="28">
                  <c:v>1616.6389932</c:v>
                </c:pt>
                <c:pt idx="29">
                  <c:v>1593.1875674999999</c:v>
                </c:pt>
                <c:pt idx="30">
                  <c:v>1690.4988562999999</c:v>
                </c:pt>
                <c:pt idx="31">
                  <c:v>1693.9449941</c:v>
                </c:pt>
                <c:pt idx="32">
                  <c:v>1969.2321036000001</c:v>
                </c:pt>
                <c:pt idx="33">
                  <c:v>2149.0034515000002</c:v>
                </c:pt>
                <c:pt idx="34">
                  <c:v>2402.1108871000001</c:v>
                </c:pt>
                <c:pt idx="35">
                  <c:v>2473.4262635</c:v>
                </c:pt>
                <c:pt idx="36">
                  <c:v>2721.6592749000001</c:v>
                </c:pt>
                <c:pt idx="37">
                  <c:v>3092.8850124999999</c:v>
                </c:pt>
                <c:pt idx="38">
                  <c:v>3177.5966921999998</c:v>
                </c:pt>
              </c:numCache>
            </c:numRef>
          </c:val>
        </c:ser>
        <c:ser>
          <c:idx val="6"/>
          <c:order val="6"/>
          <c:tx>
            <c:strRef>
              <c:f>'9.2a,b'!$I$3</c:f>
              <c:strCache>
                <c:ptCount val="1"/>
                <c:pt idx="0">
                  <c:v>Over 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'9.2a,b'!$I$4:$I$42</c:f>
              <c:numCache>
                <c:formatCode>0.0</c:formatCode>
                <c:ptCount val="39"/>
                <c:pt idx="0">
                  <c:v>3206.5230167</c:v>
                </c:pt>
                <c:pt idx="1">
                  <c:v>2862.6621614000001</c:v>
                </c:pt>
                <c:pt idx="2">
                  <c:v>2964.8132055999999</c:v>
                </c:pt>
                <c:pt idx="3">
                  <c:v>3006.1449366000002</c:v>
                </c:pt>
                <c:pt idx="4">
                  <c:v>2314.7809708</c:v>
                </c:pt>
                <c:pt idx="5">
                  <c:v>2183.2705294000002</c:v>
                </c:pt>
                <c:pt idx="6">
                  <c:v>2415.3501958000002</c:v>
                </c:pt>
                <c:pt idx="7">
                  <c:v>2580.5221415999999</c:v>
                </c:pt>
                <c:pt idx="8">
                  <c:v>3349.7037537000001</c:v>
                </c:pt>
                <c:pt idx="9">
                  <c:v>3983.8692850000002</c:v>
                </c:pt>
                <c:pt idx="10">
                  <c:v>4091.5262268000001</c:v>
                </c:pt>
                <c:pt idx="11">
                  <c:v>3562.3784808</c:v>
                </c:pt>
                <c:pt idx="12">
                  <c:v>3044.7156601000002</c:v>
                </c:pt>
                <c:pt idx="13">
                  <c:v>2628.0626284</c:v>
                </c:pt>
                <c:pt idx="14">
                  <c:v>2776.8447163000001</c:v>
                </c:pt>
                <c:pt idx="15">
                  <c:v>1958.9223147</c:v>
                </c:pt>
                <c:pt idx="16">
                  <c:v>1523.4527788</c:v>
                </c:pt>
                <c:pt idx="17">
                  <c:v>1728.2630041</c:v>
                </c:pt>
                <c:pt idx="18">
                  <c:v>2069.0422475999999</c:v>
                </c:pt>
                <c:pt idx="19">
                  <c:v>2134.0126863</c:v>
                </c:pt>
                <c:pt idx="20">
                  <c:v>2320.3513487</c:v>
                </c:pt>
                <c:pt idx="21">
                  <c:v>2525.6820551000001</c:v>
                </c:pt>
                <c:pt idx="22">
                  <c:v>2744.7940033</c:v>
                </c:pt>
                <c:pt idx="23">
                  <c:v>2333.4295093999999</c:v>
                </c:pt>
                <c:pt idx="24">
                  <c:v>2260.7948695999999</c:v>
                </c:pt>
                <c:pt idx="25">
                  <c:v>2593.4734116</c:v>
                </c:pt>
                <c:pt idx="26">
                  <c:v>2702.8028255999998</c:v>
                </c:pt>
                <c:pt idx="27">
                  <c:v>2104.1421578999998</c:v>
                </c:pt>
                <c:pt idx="28">
                  <c:v>1750.2492311999999</c:v>
                </c:pt>
                <c:pt idx="29">
                  <c:v>1623.0238944</c:v>
                </c:pt>
                <c:pt idx="30">
                  <c:v>1655.4410172</c:v>
                </c:pt>
                <c:pt idx="31">
                  <c:v>1772.1176278999999</c:v>
                </c:pt>
                <c:pt idx="32">
                  <c:v>2066.0800024999999</c:v>
                </c:pt>
                <c:pt idx="33">
                  <c:v>2284.7221190999999</c:v>
                </c:pt>
                <c:pt idx="34">
                  <c:v>2469.3648631999999</c:v>
                </c:pt>
                <c:pt idx="35">
                  <c:v>2822.1323818000001</c:v>
                </c:pt>
                <c:pt idx="36">
                  <c:v>3141.9890928</c:v>
                </c:pt>
                <c:pt idx="37">
                  <c:v>3605.6106212999998</c:v>
                </c:pt>
                <c:pt idx="38">
                  <c:v>3735.0090193000001</c:v>
                </c:pt>
              </c:numCache>
            </c:numRef>
          </c:val>
        </c:ser>
        <c:axId val="121364864"/>
        <c:axId val="121366784"/>
      </c:areaChart>
      <c:catAx>
        <c:axId val="12136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39118834283645587"/>
              <c:y val="0.906249970966018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66784"/>
        <c:crosses val="autoZero"/>
        <c:auto val="1"/>
        <c:lblAlgn val="ctr"/>
        <c:lblOffset val="100"/>
        <c:tickLblSkip val="8"/>
        <c:tickMarkSkip val="4"/>
      </c:catAx>
      <c:valAx>
        <c:axId val="121366784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648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79859646191453"/>
          <c:y val="0.2350925603326133"/>
          <c:w val="0.20320140353808561"/>
          <c:h val="0.56557731168559688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9.2b : Used import light petrol registrations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11622102940050268"/>
          <c:y val="1.039509441850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97222222222221"/>
          <c:y val="0.13513513513513886"/>
          <c:w val="0.64308333333333734"/>
          <c:h val="0.71258588957055213"/>
        </c:manualLayout>
      </c:layout>
      <c:areaChart>
        <c:grouping val="stacked"/>
        <c:ser>
          <c:idx val="0"/>
          <c:order val="0"/>
          <c:tx>
            <c:strRef>
              <c:f>'9.2a,b'!$C$3</c:f>
              <c:strCache>
                <c:ptCount val="1"/>
                <c:pt idx="0">
                  <c:v>upto 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'9.2a,b'!$A$4:$A$42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'9.2a,b'!$C$4:$C$42</c:f>
              <c:numCache>
                <c:formatCode>0.0</c:formatCode>
                <c:ptCount val="39"/>
                <c:pt idx="0">
                  <c:v>906.17768228</c:v>
                </c:pt>
                <c:pt idx="1">
                  <c:v>868.91982900000005</c:v>
                </c:pt>
                <c:pt idx="2">
                  <c:v>769.23161141000003</c:v>
                </c:pt>
                <c:pt idx="3">
                  <c:v>961.83387606999997</c:v>
                </c:pt>
                <c:pt idx="4">
                  <c:v>1079.8694227000001</c:v>
                </c:pt>
                <c:pt idx="5">
                  <c:v>1114.5327758999999</c:v>
                </c:pt>
                <c:pt idx="6">
                  <c:v>947.53298784000003</c:v>
                </c:pt>
                <c:pt idx="7">
                  <c:v>1177.1112897</c:v>
                </c:pt>
                <c:pt idx="8">
                  <c:v>961.55067980000001</c:v>
                </c:pt>
                <c:pt idx="9">
                  <c:v>1139.2279446</c:v>
                </c:pt>
                <c:pt idx="10">
                  <c:v>797.85565513999995</c:v>
                </c:pt>
                <c:pt idx="11">
                  <c:v>739.9110627</c:v>
                </c:pt>
                <c:pt idx="12">
                  <c:v>724.97511807000001</c:v>
                </c:pt>
                <c:pt idx="13">
                  <c:v>684.32401016999995</c:v>
                </c:pt>
                <c:pt idx="14">
                  <c:v>515.12997514999995</c:v>
                </c:pt>
                <c:pt idx="15">
                  <c:v>440.43851162999999</c:v>
                </c:pt>
                <c:pt idx="16">
                  <c:v>621.0605296</c:v>
                </c:pt>
                <c:pt idx="17">
                  <c:v>588.78997103999995</c:v>
                </c:pt>
                <c:pt idx="18">
                  <c:v>769.63099361000002</c:v>
                </c:pt>
                <c:pt idx="19">
                  <c:v>636.25177193000002</c:v>
                </c:pt>
                <c:pt idx="20">
                  <c:v>592.57282665000002</c:v>
                </c:pt>
                <c:pt idx="21">
                  <c:v>584.17290821999995</c:v>
                </c:pt>
                <c:pt idx="22">
                  <c:v>584.12417011000002</c:v>
                </c:pt>
                <c:pt idx="23">
                  <c:v>618.84799478000002</c:v>
                </c:pt>
                <c:pt idx="24">
                  <c:v>563.25543551999999</c:v>
                </c:pt>
                <c:pt idx="25">
                  <c:v>552.57720629999994</c:v>
                </c:pt>
                <c:pt idx="26">
                  <c:v>560.17423308000002</c:v>
                </c:pt>
                <c:pt idx="27">
                  <c:v>768.10272750000001</c:v>
                </c:pt>
                <c:pt idx="28">
                  <c:v>1101.3960422</c:v>
                </c:pt>
                <c:pt idx="29">
                  <c:v>1201.545292</c:v>
                </c:pt>
                <c:pt idx="30">
                  <c:v>1202.4586641000001</c:v>
                </c:pt>
                <c:pt idx="31">
                  <c:v>1559.9231069</c:v>
                </c:pt>
                <c:pt idx="32">
                  <c:v>1863.5447521000001</c:v>
                </c:pt>
                <c:pt idx="33">
                  <c:v>1927.7328583999999</c:v>
                </c:pt>
                <c:pt idx="34">
                  <c:v>2200.6552035</c:v>
                </c:pt>
                <c:pt idx="35">
                  <c:v>2360.8630681</c:v>
                </c:pt>
                <c:pt idx="36">
                  <c:v>2246.7823742</c:v>
                </c:pt>
                <c:pt idx="37">
                  <c:v>2346.7676133</c:v>
                </c:pt>
                <c:pt idx="38">
                  <c:v>2809.2237071</c:v>
                </c:pt>
              </c:numCache>
            </c:numRef>
          </c:val>
        </c:ser>
        <c:ser>
          <c:idx val="1"/>
          <c:order val="1"/>
          <c:tx>
            <c:strRef>
              <c:f>'9.2a,b'!$D$3</c:f>
              <c:strCache>
                <c:ptCount val="1"/>
                <c:pt idx="0">
                  <c:v>121-150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'9.2a,b'!$D$4:$D$42</c:f>
              <c:numCache>
                <c:formatCode>0.0</c:formatCode>
                <c:ptCount val="39"/>
                <c:pt idx="0">
                  <c:v>3908.6434307</c:v>
                </c:pt>
                <c:pt idx="1">
                  <c:v>4301.4291759999996</c:v>
                </c:pt>
                <c:pt idx="2">
                  <c:v>3886.2015827999999</c:v>
                </c:pt>
                <c:pt idx="3">
                  <c:v>3677.7317189</c:v>
                </c:pt>
                <c:pt idx="4">
                  <c:v>4090.7098018000002</c:v>
                </c:pt>
                <c:pt idx="5">
                  <c:v>3580.3482853999999</c:v>
                </c:pt>
                <c:pt idx="6">
                  <c:v>3292.6831519000002</c:v>
                </c:pt>
                <c:pt idx="7">
                  <c:v>3801.9550469000001</c:v>
                </c:pt>
                <c:pt idx="8">
                  <c:v>3712.4264573</c:v>
                </c:pt>
                <c:pt idx="9">
                  <c:v>3468.9584756999998</c:v>
                </c:pt>
                <c:pt idx="10">
                  <c:v>3205.4999790000002</c:v>
                </c:pt>
                <c:pt idx="11">
                  <c:v>3382.8809566</c:v>
                </c:pt>
                <c:pt idx="12">
                  <c:v>3059.0757027</c:v>
                </c:pt>
                <c:pt idx="13">
                  <c:v>2941.0022371</c:v>
                </c:pt>
                <c:pt idx="14">
                  <c:v>2188.7226274</c:v>
                </c:pt>
                <c:pt idx="15">
                  <c:v>1790.4659227</c:v>
                </c:pt>
                <c:pt idx="16">
                  <c:v>2279.6310782</c:v>
                </c:pt>
                <c:pt idx="17">
                  <c:v>2727.6362555000001</c:v>
                </c:pt>
                <c:pt idx="18">
                  <c:v>2794.3809559000001</c:v>
                </c:pt>
                <c:pt idx="19">
                  <c:v>3060.2918444000002</c:v>
                </c:pt>
                <c:pt idx="20">
                  <c:v>2813.1081429999999</c:v>
                </c:pt>
                <c:pt idx="21">
                  <c:v>2755.3730796999998</c:v>
                </c:pt>
                <c:pt idx="22">
                  <c:v>2754.2497211</c:v>
                </c:pt>
                <c:pt idx="23">
                  <c:v>2812.2994772000002</c:v>
                </c:pt>
                <c:pt idx="24">
                  <c:v>2610.6341766999999</c:v>
                </c:pt>
                <c:pt idx="25">
                  <c:v>2466.0744684000001</c:v>
                </c:pt>
                <c:pt idx="26">
                  <c:v>2895.6328918999998</c:v>
                </c:pt>
                <c:pt idx="27">
                  <c:v>3301.6858321999998</c:v>
                </c:pt>
                <c:pt idx="28">
                  <c:v>4177.7215622000003</c:v>
                </c:pt>
                <c:pt idx="29">
                  <c:v>4577.8903983999999</c:v>
                </c:pt>
                <c:pt idx="30">
                  <c:v>5104.2919240000001</c:v>
                </c:pt>
                <c:pt idx="31">
                  <c:v>5248.2795458999999</c:v>
                </c:pt>
                <c:pt idx="32">
                  <c:v>5582.3289826999999</c:v>
                </c:pt>
                <c:pt idx="33">
                  <c:v>6154.6556170000003</c:v>
                </c:pt>
                <c:pt idx="34">
                  <c:v>6642.4351562000002</c:v>
                </c:pt>
                <c:pt idx="35">
                  <c:v>7218.5210746000002</c:v>
                </c:pt>
                <c:pt idx="36">
                  <c:v>7719.9470791000003</c:v>
                </c:pt>
                <c:pt idx="37">
                  <c:v>7897.3818110000002</c:v>
                </c:pt>
                <c:pt idx="38">
                  <c:v>7506.6810922000004</c:v>
                </c:pt>
              </c:numCache>
            </c:numRef>
          </c:val>
        </c:ser>
        <c:ser>
          <c:idx val="2"/>
          <c:order val="2"/>
          <c:tx>
            <c:strRef>
              <c:f>'9.2a,b'!$E$3</c:f>
              <c:strCache>
                <c:ptCount val="1"/>
                <c:pt idx="0">
                  <c:v>151-170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'9.2a,b'!$E$4:$E$42</c:f>
              <c:numCache>
                <c:formatCode>0.0</c:formatCode>
                <c:ptCount val="39"/>
                <c:pt idx="0">
                  <c:v>2981.2094213</c:v>
                </c:pt>
                <c:pt idx="1">
                  <c:v>3348.3671322999999</c:v>
                </c:pt>
                <c:pt idx="2">
                  <c:v>3777.5910276</c:v>
                </c:pt>
                <c:pt idx="3">
                  <c:v>3559.3099573999998</c:v>
                </c:pt>
                <c:pt idx="4">
                  <c:v>3397.6558177000002</c:v>
                </c:pt>
                <c:pt idx="5">
                  <c:v>3219.4597450000001</c:v>
                </c:pt>
                <c:pt idx="6">
                  <c:v>3264.3370168000001</c:v>
                </c:pt>
                <c:pt idx="7">
                  <c:v>2545.0221341000001</c:v>
                </c:pt>
                <c:pt idx="8">
                  <c:v>2802.4500972999999</c:v>
                </c:pt>
                <c:pt idx="9">
                  <c:v>2869.9498398999999</c:v>
                </c:pt>
                <c:pt idx="10">
                  <c:v>3186.2787027999998</c:v>
                </c:pt>
                <c:pt idx="11">
                  <c:v>2810.0085466999999</c:v>
                </c:pt>
                <c:pt idx="12">
                  <c:v>2806.1005153000001</c:v>
                </c:pt>
                <c:pt idx="13">
                  <c:v>2517.2522306999999</c:v>
                </c:pt>
                <c:pt idx="14">
                  <c:v>2280.8262964</c:v>
                </c:pt>
                <c:pt idx="15">
                  <c:v>1896.0527763</c:v>
                </c:pt>
                <c:pt idx="16">
                  <c:v>2540.7499232999999</c:v>
                </c:pt>
                <c:pt idx="17">
                  <c:v>3611.1766596000002</c:v>
                </c:pt>
                <c:pt idx="18">
                  <c:v>4701.1039367000003</c:v>
                </c:pt>
                <c:pt idx="19">
                  <c:v>4552.9154606000002</c:v>
                </c:pt>
                <c:pt idx="20">
                  <c:v>4144.2057716999998</c:v>
                </c:pt>
                <c:pt idx="21">
                  <c:v>4258.3236469000003</c:v>
                </c:pt>
                <c:pt idx="22">
                  <c:v>4472.3532384</c:v>
                </c:pt>
                <c:pt idx="23">
                  <c:v>3696.7642485000001</c:v>
                </c:pt>
                <c:pt idx="24">
                  <c:v>3519.6758998999999</c:v>
                </c:pt>
                <c:pt idx="25">
                  <c:v>3347.7582717</c:v>
                </c:pt>
                <c:pt idx="26">
                  <c:v>3870.9350585000002</c:v>
                </c:pt>
                <c:pt idx="27">
                  <c:v>3449.1516851000001</c:v>
                </c:pt>
                <c:pt idx="28">
                  <c:v>3226.0695528000001</c:v>
                </c:pt>
                <c:pt idx="29">
                  <c:v>3252.5114153999998</c:v>
                </c:pt>
                <c:pt idx="30">
                  <c:v>3764.1670134999999</c:v>
                </c:pt>
                <c:pt idx="31">
                  <c:v>3538.8138316</c:v>
                </c:pt>
                <c:pt idx="32">
                  <c:v>3487.6372878000002</c:v>
                </c:pt>
                <c:pt idx="33">
                  <c:v>3797.5635923999998</c:v>
                </c:pt>
                <c:pt idx="34">
                  <c:v>3824.7442317999999</c:v>
                </c:pt>
                <c:pt idx="35">
                  <c:v>3866.7556933000001</c:v>
                </c:pt>
                <c:pt idx="36">
                  <c:v>4084.4724081999998</c:v>
                </c:pt>
                <c:pt idx="37">
                  <c:v>4459.9248122999998</c:v>
                </c:pt>
                <c:pt idx="38">
                  <c:v>4514.6178348000003</c:v>
                </c:pt>
              </c:numCache>
            </c:numRef>
          </c:val>
        </c:ser>
        <c:ser>
          <c:idx val="3"/>
          <c:order val="3"/>
          <c:tx>
            <c:strRef>
              <c:f>'9.2a,b'!$F$3</c:f>
              <c:strCache>
                <c:ptCount val="1"/>
                <c:pt idx="0">
                  <c:v>171-200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'9.2a,b'!$F$4:$F$42</c:f>
              <c:numCache>
                <c:formatCode>0.0</c:formatCode>
                <c:ptCount val="39"/>
                <c:pt idx="0">
                  <c:v>7502.9290373000003</c:v>
                </c:pt>
                <c:pt idx="1">
                  <c:v>8237.1306965000003</c:v>
                </c:pt>
                <c:pt idx="2">
                  <c:v>7909.6419868000003</c:v>
                </c:pt>
                <c:pt idx="3">
                  <c:v>7510.1517511000002</c:v>
                </c:pt>
                <c:pt idx="4">
                  <c:v>7257.0384782000001</c:v>
                </c:pt>
                <c:pt idx="5">
                  <c:v>6566.2033277999999</c:v>
                </c:pt>
                <c:pt idx="6">
                  <c:v>6181.9441932999998</c:v>
                </c:pt>
                <c:pt idx="7">
                  <c:v>6793.1193703999998</c:v>
                </c:pt>
                <c:pt idx="8">
                  <c:v>5930.0442940000003</c:v>
                </c:pt>
                <c:pt idx="9">
                  <c:v>6256.9037340000004</c:v>
                </c:pt>
                <c:pt idx="10">
                  <c:v>5917.4905737999998</c:v>
                </c:pt>
                <c:pt idx="11">
                  <c:v>5691.9746600999997</c:v>
                </c:pt>
                <c:pt idx="12">
                  <c:v>5132.4522655999999</c:v>
                </c:pt>
                <c:pt idx="13">
                  <c:v>4820.4527117999996</c:v>
                </c:pt>
                <c:pt idx="14">
                  <c:v>3782.8912743999999</c:v>
                </c:pt>
                <c:pt idx="15">
                  <c:v>3200.5957416000001</c:v>
                </c:pt>
                <c:pt idx="16">
                  <c:v>3690.6321376000001</c:v>
                </c:pt>
                <c:pt idx="17">
                  <c:v>4452.8519637999998</c:v>
                </c:pt>
                <c:pt idx="18">
                  <c:v>5014.7648959999997</c:v>
                </c:pt>
                <c:pt idx="19">
                  <c:v>5554.4282135000003</c:v>
                </c:pt>
                <c:pt idx="20">
                  <c:v>5824.2738012</c:v>
                </c:pt>
                <c:pt idx="21">
                  <c:v>6146.7632488999998</c:v>
                </c:pt>
                <c:pt idx="22">
                  <c:v>5711.4115459000004</c:v>
                </c:pt>
                <c:pt idx="23">
                  <c:v>5549.8519075000004</c:v>
                </c:pt>
                <c:pt idx="24">
                  <c:v>5262.2869920000003</c:v>
                </c:pt>
                <c:pt idx="25">
                  <c:v>5061.9859059</c:v>
                </c:pt>
                <c:pt idx="26">
                  <c:v>5024.4637844999997</c:v>
                </c:pt>
                <c:pt idx="27">
                  <c:v>4586.3239255999997</c:v>
                </c:pt>
                <c:pt idx="28">
                  <c:v>4467.6170613000004</c:v>
                </c:pt>
                <c:pt idx="29">
                  <c:v>4765.9947192999998</c:v>
                </c:pt>
                <c:pt idx="30">
                  <c:v>4972.0245020000002</c:v>
                </c:pt>
                <c:pt idx="31">
                  <c:v>5367.1742940000004</c:v>
                </c:pt>
                <c:pt idx="32">
                  <c:v>5636.0708739000002</c:v>
                </c:pt>
                <c:pt idx="33">
                  <c:v>6128.6303908</c:v>
                </c:pt>
                <c:pt idx="34">
                  <c:v>6413.7748185999999</c:v>
                </c:pt>
                <c:pt idx="35">
                  <c:v>6651.8404865000002</c:v>
                </c:pt>
                <c:pt idx="36">
                  <c:v>7765.3618426000003</c:v>
                </c:pt>
                <c:pt idx="37">
                  <c:v>8841.3117968000006</c:v>
                </c:pt>
                <c:pt idx="38">
                  <c:v>8922.6290255000004</c:v>
                </c:pt>
              </c:numCache>
            </c:numRef>
          </c:val>
        </c:ser>
        <c:ser>
          <c:idx val="4"/>
          <c:order val="4"/>
          <c:tx>
            <c:strRef>
              <c:f>'9.2a,b'!$G$3</c:f>
              <c:strCache>
                <c:ptCount val="1"/>
                <c:pt idx="0">
                  <c:v>201-220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'9.2a,b'!$G$4:$G$42</c:f>
              <c:numCache>
                <c:formatCode>0.0</c:formatCode>
                <c:ptCount val="39"/>
                <c:pt idx="0">
                  <c:v>11323.973900999999</c:v>
                </c:pt>
                <c:pt idx="1">
                  <c:v>10595.289645000001</c:v>
                </c:pt>
                <c:pt idx="2">
                  <c:v>9378.1170841999992</c:v>
                </c:pt>
                <c:pt idx="3">
                  <c:v>8782.9681431000008</c:v>
                </c:pt>
                <c:pt idx="4">
                  <c:v>7109.7108651999997</c:v>
                </c:pt>
                <c:pt idx="5">
                  <c:v>6754.7214778999996</c:v>
                </c:pt>
                <c:pt idx="6">
                  <c:v>6673.1455570999997</c:v>
                </c:pt>
                <c:pt idx="7">
                  <c:v>7235.2111188999997</c:v>
                </c:pt>
                <c:pt idx="8">
                  <c:v>7847.3828444000001</c:v>
                </c:pt>
                <c:pt idx="9">
                  <c:v>8221.3409069999998</c:v>
                </c:pt>
                <c:pt idx="10">
                  <c:v>6913.9658818999997</c:v>
                </c:pt>
                <c:pt idx="11">
                  <c:v>6500.1021465000003</c:v>
                </c:pt>
                <c:pt idx="12">
                  <c:v>5819.1179234000001</c:v>
                </c:pt>
                <c:pt idx="13">
                  <c:v>5147.8343365999999</c:v>
                </c:pt>
                <c:pt idx="14">
                  <c:v>4725.2340833999997</c:v>
                </c:pt>
                <c:pt idx="15">
                  <c:v>3580.4505211000001</c:v>
                </c:pt>
                <c:pt idx="16">
                  <c:v>2862.6940070999999</c:v>
                </c:pt>
                <c:pt idx="17">
                  <c:v>2744.9553562000001</c:v>
                </c:pt>
                <c:pt idx="18">
                  <c:v>2792.4979689000002</c:v>
                </c:pt>
                <c:pt idx="19">
                  <c:v>3227.8923696000002</c:v>
                </c:pt>
                <c:pt idx="20">
                  <c:v>3720.2876126000001</c:v>
                </c:pt>
                <c:pt idx="21">
                  <c:v>4005.4602091000002</c:v>
                </c:pt>
                <c:pt idx="22">
                  <c:v>3803.4519642999999</c:v>
                </c:pt>
                <c:pt idx="23">
                  <c:v>3589.9804343000001</c:v>
                </c:pt>
                <c:pt idx="24">
                  <c:v>3439.4947763999999</c:v>
                </c:pt>
                <c:pt idx="25">
                  <c:v>3496.0423268</c:v>
                </c:pt>
                <c:pt idx="26">
                  <c:v>3487.7813784999998</c:v>
                </c:pt>
                <c:pt idx="27">
                  <c:v>2861.9369093999999</c:v>
                </c:pt>
                <c:pt idx="28">
                  <c:v>2713.3075570999999</c:v>
                </c:pt>
                <c:pt idx="29">
                  <c:v>2609.8467129999999</c:v>
                </c:pt>
                <c:pt idx="30">
                  <c:v>2796.118023</c:v>
                </c:pt>
                <c:pt idx="31">
                  <c:v>2862.7465996999999</c:v>
                </c:pt>
                <c:pt idx="32">
                  <c:v>3368.1059974999998</c:v>
                </c:pt>
                <c:pt idx="33">
                  <c:v>3590.6919708</c:v>
                </c:pt>
                <c:pt idx="34">
                  <c:v>3749.9148395000002</c:v>
                </c:pt>
                <c:pt idx="35">
                  <c:v>3834.4610321999999</c:v>
                </c:pt>
                <c:pt idx="36">
                  <c:v>4202.7879282000004</c:v>
                </c:pt>
                <c:pt idx="37">
                  <c:v>4857.1183327999997</c:v>
                </c:pt>
                <c:pt idx="38">
                  <c:v>4948.2426288999995</c:v>
                </c:pt>
              </c:numCache>
            </c:numRef>
          </c:val>
        </c:ser>
        <c:ser>
          <c:idx val="5"/>
          <c:order val="5"/>
          <c:tx>
            <c:strRef>
              <c:f>'9.2a,b'!$H$3</c:f>
              <c:strCache>
                <c:ptCount val="1"/>
                <c:pt idx="0">
                  <c:v>221-250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'9.2a,b'!$H$4:$H$42</c:f>
              <c:numCache>
                <c:formatCode>0.0</c:formatCode>
                <c:ptCount val="39"/>
                <c:pt idx="0">
                  <c:v>4614.5435109999999</c:v>
                </c:pt>
                <c:pt idx="1">
                  <c:v>4483.2013601999997</c:v>
                </c:pt>
                <c:pt idx="2">
                  <c:v>4211.4035015999998</c:v>
                </c:pt>
                <c:pt idx="3">
                  <c:v>4131.8596168000004</c:v>
                </c:pt>
                <c:pt idx="4">
                  <c:v>3844.2346437000001</c:v>
                </c:pt>
                <c:pt idx="5">
                  <c:v>3398.4638586000001</c:v>
                </c:pt>
                <c:pt idx="6">
                  <c:v>3795.0068971000001</c:v>
                </c:pt>
                <c:pt idx="7">
                  <c:v>3863.0588984000001</c:v>
                </c:pt>
                <c:pt idx="8">
                  <c:v>4289.4418734999999</c:v>
                </c:pt>
                <c:pt idx="9">
                  <c:v>4221.7498138000001</c:v>
                </c:pt>
                <c:pt idx="10">
                  <c:v>3777.3829805</c:v>
                </c:pt>
                <c:pt idx="11">
                  <c:v>3634.7441466</c:v>
                </c:pt>
                <c:pt idx="12">
                  <c:v>3034.5628148000001</c:v>
                </c:pt>
                <c:pt idx="13">
                  <c:v>2760.0718452000001</c:v>
                </c:pt>
                <c:pt idx="14">
                  <c:v>2779.3510270000002</c:v>
                </c:pt>
                <c:pt idx="15">
                  <c:v>2324.0742119000001</c:v>
                </c:pt>
                <c:pt idx="16">
                  <c:v>1971.7795454</c:v>
                </c:pt>
                <c:pt idx="17">
                  <c:v>2304.3267897000001</c:v>
                </c:pt>
                <c:pt idx="18">
                  <c:v>2395.5790013000001</c:v>
                </c:pt>
                <c:pt idx="19">
                  <c:v>2482.2076536999998</c:v>
                </c:pt>
                <c:pt idx="20">
                  <c:v>2711.2004962999999</c:v>
                </c:pt>
                <c:pt idx="21">
                  <c:v>2880.2248522</c:v>
                </c:pt>
                <c:pt idx="22">
                  <c:v>2895.6153570000001</c:v>
                </c:pt>
                <c:pt idx="23">
                  <c:v>2340.8264282999999</c:v>
                </c:pt>
                <c:pt idx="24">
                  <c:v>2459.8578499</c:v>
                </c:pt>
                <c:pt idx="25">
                  <c:v>2772.0884092000001</c:v>
                </c:pt>
                <c:pt idx="26">
                  <c:v>2505.209828</c:v>
                </c:pt>
                <c:pt idx="27">
                  <c:v>1996.6567623000001</c:v>
                </c:pt>
                <c:pt idx="28">
                  <c:v>1616.6389932</c:v>
                </c:pt>
                <c:pt idx="29">
                  <c:v>1593.1875674999999</c:v>
                </c:pt>
                <c:pt idx="30">
                  <c:v>1690.4988562999999</c:v>
                </c:pt>
                <c:pt idx="31">
                  <c:v>1693.9449941</c:v>
                </c:pt>
                <c:pt idx="32">
                  <c:v>1969.2321036000001</c:v>
                </c:pt>
                <c:pt idx="33">
                  <c:v>2149.0034515000002</c:v>
                </c:pt>
                <c:pt idx="34">
                  <c:v>2402.1108871000001</c:v>
                </c:pt>
                <c:pt idx="35">
                  <c:v>2473.4262635</c:v>
                </c:pt>
                <c:pt idx="36">
                  <c:v>2721.6592749000001</c:v>
                </c:pt>
                <c:pt idx="37">
                  <c:v>3092.8850124999999</c:v>
                </c:pt>
                <c:pt idx="38">
                  <c:v>3177.5966921999998</c:v>
                </c:pt>
              </c:numCache>
            </c:numRef>
          </c:val>
        </c:ser>
        <c:ser>
          <c:idx val="6"/>
          <c:order val="6"/>
          <c:tx>
            <c:strRef>
              <c:f>'9.2a,b'!$I$3</c:f>
              <c:strCache>
                <c:ptCount val="1"/>
                <c:pt idx="0">
                  <c:v>Over 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'9.2a,b'!$A$4:$A$38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'9.2a,b'!$I$4:$I$42</c:f>
              <c:numCache>
                <c:formatCode>0.0</c:formatCode>
                <c:ptCount val="39"/>
                <c:pt idx="0">
                  <c:v>3206.5230167</c:v>
                </c:pt>
                <c:pt idx="1">
                  <c:v>2862.6621614000001</c:v>
                </c:pt>
                <c:pt idx="2">
                  <c:v>2964.8132055999999</c:v>
                </c:pt>
                <c:pt idx="3">
                  <c:v>3006.1449366000002</c:v>
                </c:pt>
                <c:pt idx="4">
                  <c:v>2314.7809708</c:v>
                </c:pt>
                <c:pt idx="5">
                  <c:v>2183.2705294000002</c:v>
                </c:pt>
                <c:pt idx="6">
                  <c:v>2415.3501958000002</c:v>
                </c:pt>
                <c:pt idx="7">
                  <c:v>2580.5221415999999</c:v>
                </c:pt>
                <c:pt idx="8">
                  <c:v>3349.7037537000001</c:v>
                </c:pt>
                <c:pt idx="9">
                  <c:v>3983.8692850000002</c:v>
                </c:pt>
                <c:pt idx="10">
                  <c:v>4091.5262268000001</c:v>
                </c:pt>
                <c:pt idx="11">
                  <c:v>3562.3784808</c:v>
                </c:pt>
                <c:pt idx="12">
                  <c:v>3044.7156601000002</c:v>
                </c:pt>
                <c:pt idx="13">
                  <c:v>2628.0626284</c:v>
                </c:pt>
                <c:pt idx="14">
                  <c:v>2776.8447163000001</c:v>
                </c:pt>
                <c:pt idx="15">
                  <c:v>1958.9223147</c:v>
                </c:pt>
                <c:pt idx="16">
                  <c:v>1523.4527788</c:v>
                </c:pt>
                <c:pt idx="17">
                  <c:v>1728.2630041</c:v>
                </c:pt>
                <c:pt idx="18">
                  <c:v>2069.0422475999999</c:v>
                </c:pt>
                <c:pt idx="19">
                  <c:v>2134.0126863</c:v>
                </c:pt>
                <c:pt idx="20">
                  <c:v>2320.3513487</c:v>
                </c:pt>
                <c:pt idx="21">
                  <c:v>2525.6820551000001</c:v>
                </c:pt>
                <c:pt idx="22">
                  <c:v>2744.7940033</c:v>
                </c:pt>
                <c:pt idx="23">
                  <c:v>2333.4295093999999</c:v>
                </c:pt>
                <c:pt idx="24">
                  <c:v>2260.7948695999999</c:v>
                </c:pt>
                <c:pt idx="25">
                  <c:v>2593.4734116</c:v>
                </c:pt>
                <c:pt idx="26">
                  <c:v>2702.8028255999998</c:v>
                </c:pt>
                <c:pt idx="27">
                  <c:v>2104.1421578999998</c:v>
                </c:pt>
                <c:pt idx="28">
                  <c:v>1750.2492311999999</c:v>
                </c:pt>
                <c:pt idx="29">
                  <c:v>1623.0238944</c:v>
                </c:pt>
                <c:pt idx="30">
                  <c:v>1655.4410172</c:v>
                </c:pt>
                <c:pt idx="31">
                  <c:v>1772.1176278999999</c:v>
                </c:pt>
                <c:pt idx="32">
                  <c:v>2066.0800024999999</c:v>
                </c:pt>
                <c:pt idx="33">
                  <c:v>2284.7221190999999</c:v>
                </c:pt>
                <c:pt idx="34">
                  <c:v>2469.3648631999999</c:v>
                </c:pt>
                <c:pt idx="35">
                  <c:v>2822.1323818000001</c:v>
                </c:pt>
                <c:pt idx="36">
                  <c:v>3141.9890928</c:v>
                </c:pt>
                <c:pt idx="37">
                  <c:v>3605.6106212999998</c:v>
                </c:pt>
                <c:pt idx="38">
                  <c:v>3735.0090193000001</c:v>
                </c:pt>
              </c:numCache>
            </c:numRef>
          </c:val>
        </c:ser>
        <c:axId val="121420416"/>
        <c:axId val="121504512"/>
      </c:areaChart>
      <c:catAx>
        <c:axId val="12142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2881948244533093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04512"/>
        <c:crosses val="autoZero"/>
        <c:auto val="1"/>
        <c:lblAlgn val="ctr"/>
        <c:lblOffset val="100"/>
        <c:tickLblSkip val="8"/>
        <c:tickMarkSkip val="4"/>
      </c:catAx>
      <c:valAx>
        <c:axId val="121504512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0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96945773025051"/>
          <c:y val="0.19913083873365384"/>
          <c:w val="0.20542088737581543"/>
          <c:h val="0.61902120641999414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9.3a : New and used light petrol 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20666708438633502"/>
          <c:y val="1.039509441850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0013020850312"/>
          <c:y val="0.13513527231604922"/>
          <c:w val="0.63729638888888884"/>
          <c:h val="0.72557246212771054"/>
        </c:manualLayout>
      </c:layout>
      <c:areaChart>
        <c:grouping val="percentStacked"/>
        <c:ser>
          <c:idx val="0"/>
          <c:order val="0"/>
          <c:tx>
            <c:strRef>
              <c:f>'9.3abcd'!$C$3</c:f>
              <c:strCache>
                <c:ptCount val="1"/>
                <c:pt idx="0">
                  <c:v>Petrol 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'9.3abcd'!$A$4:$A$42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'9.3abcd'!$C$4:$C$42</c:f>
              <c:numCache>
                <c:formatCode>0.0</c:formatCode>
                <c:ptCount val="39"/>
                <c:pt idx="0">
                  <c:v>1011.1776823</c:v>
                </c:pt>
                <c:pt idx="1">
                  <c:v>1054.9198289999999</c:v>
                </c:pt>
                <c:pt idx="2">
                  <c:v>865.23161141000003</c:v>
                </c:pt>
                <c:pt idx="3">
                  <c:v>1112.8338761</c:v>
                </c:pt>
                <c:pt idx="4">
                  <c:v>1300.8694227000001</c:v>
                </c:pt>
                <c:pt idx="5">
                  <c:v>1263.5327758999999</c:v>
                </c:pt>
                <c:pt idx="6">
                  <c:v>1065.5329878</c:v>
                </c:pt>
                <c:pt idx="7">
                  <c:v>1343.1112897</c:v>
                </c:pt>
                <c:pt idx="8">
                  <c:v>1091.5506797999999</c:v>
                </c:pt>
                <c:pt idx="9">
                  <c:v>1277.2279446</c:v>
                </c:pt>
                <c:pt idx="10">
                  <c:v>934.85565513999995</c:v>
                </c:pt>
                <c:pt idx="11">
                  <c:v>956.9110627</c:v>
                </c:pt>
                <c:pt idx="12">
                  <c:v>949.97511807000001</c:v>
                </c:pt>
                <c:pt idx="13">
                  <c:v>908.32401016999995</c:v>
                </c:pt>
                <c:pt idx="14">
                  <c:v>643.12997514999995</c:v>
                </c:pt>
                <c:pt idx="15">
                  <c:v>557.43851162999999</c:v>
                </c:pt>
                <c:pt idx="16">
                  <c:v>741.0605296</c:v>
                </c:pt>
                <c:pt idx="17">
                  <c:v>820.78997103999995</c:v>
                </c:pt>
                <c:pt idx="18">
                  <c:v>891.63099361000002</c:v>
                </c:pt>
                <c:pt idx="19">
                  <c:v>791.25177193000002</c:v>
                </c:pt>
                <c:pt idx="20">
                  <c:v>707.57282665000002</c:v>
                </c:pt>
                <c:pt idx="21">
                  <c:v>730.17290821999995</c:v>
                </c:pt>
                <c:pt idx="22">
                  <c:v>880.12417011000002</c:v>
                </c:pt>
                <c:pt idx="23">
                  <c:v>987.84799478000002</c:v>
                </c:pt>
                <c:pt idx="24">
                  <c:v>832.25543551999999</c:v>
                </c:pt>
                <c:pt idx="25">
                  <c:v>923.57720629999994</c:v>
                </c:pt>
                <c:pt idx="26">
                  <c:v>862.17423308000002</c:v>
                </c:pt>
                <c:pt idx="27">
                  <c:v>1189.1027274999999</c:v>
                </c:pt>
                <c:pt idx="28">
                  <c:v>1681.3960422</c:v>
                </c:pt>
                <c:pt idx="29">
                  <c:v>1598.545292</c:v>
                </c:pt>
                <c:pt idx="30">
                  <c:v>1701.4586641000001</c:v>
                </c:pt>
                <c:pt idx="31">
                  <c:v>2436.9231069000002</c:v>
                </c:pt>
                <c:pt idx="32">
                  <c:v>2720.5447521000001</c:v>
                </c:pt>
                <c:pt idx="33">
                  <c:v>3256.7328584000002</c:v>
                </c:pt>
                <c:pt idx="34">
                  <c:v>3151.6552035</c:v>
                </c:pt>
                <c:pt idx="35">
                  <c:v>3512.8630681</c:v>
                </c:pt>
                <c:pt idx="36">
                  <c:v>3289.7823742</c:v>
                </c:pt>
                <c:pt idx="37">
                  <c:v>3261.7676133</c:v>
                </c:pt>
                <c:pt idx="38">
                  <c:v>4048.2237071</c:v>
                </c:pt>
              </c:numCache>
            </c:numRef>
          </c:val>
        </c:ser>
        <c:ser>
          <c:idx val="1"/>
          <c:order val="1"/>
          <c:tx>
            <c:strRef>
              <c:f>'9.3abcd'!$D$3</c:f>
              <c:strCache>
                <c:ptCount val="1"/>
                <c:pt idx="0">
                  <c:v>Petrol 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'9.3abcd'!$D$4:$D$42</c:f>
              <c:numCache>
                <c:formatCode>0.0</c:formatCode>
                <c:ptCount val="39"/>
                <c:pt idx="0">
                  <c:v>5321.6434307</c:v>
                </c:pt>
                <c:pt idx="1">
                  <c:v>6483.4291759999996</c:v>
                </c:pt>
                <c:pt idx="2">
                  <c:v>5940.2015828000003</c:v>
                </c:pt>
                <c:pt idx="3">
                  <c:v>5478.7317188999996</c:v>
                </c:pt>
                <c:pt idx="4">
                  <c:v>5762.7098017999997</c:v>
                </c:pt>
                <c:pt idx="5">
                  <c:v>5473.3482854000003</c:v>
                </c:pt>
                <c:pt idx="6">
                  <c:v>5026.6831518999998</c:v>
                </c:pt>
                <c:pt idx="7">
                  <c:v>5471.9550468999996</c:v>
                </c:pt>
                <c:pt idx="8">
                  <c:v>4975.4264573</c:v>
                </c:pt>
                <c:pt idx="9">
                  <c:v>5178.9584757000002</c:v>
                </c:pt>
                <c:pt idx="10">
                  <c:v>4915.4999790000002</c:v>
                </c:pt>
                <c:pt idx="11">
                  <c:v>5532.8809566</c:v>
                </c:pt>
                <c:pt idx="12">
                  <c:v>5247.0757027</c:v>
                </c:pt>
                <c:pt idx="13">
                  <c:v>4979.0022370999995</c:v>
                </c:pt>
                <c:pt idx="14">
                  <c:v>4012.7226274</c:v>
                </c:pt>
                <c:pt idx="15">
                  <c:v>3230.4659227000002</c:v>
                </c:pt>
                <c:pt idx="16">
                  <c:v>3635.6310782</c:v>
                </c:pt>
                <c:pt idx="17">
                  <c:v>4188.6362554999996</c:v>
                </c:pt>
                <c:pt idx="18">
                  <c:v>4186.3809559000001</c:v>
                </c:pt>
                <c:pt idx="19">
                  <c:v>4809.2918443999997</c:v>
                </c:pt>
                <c:pt idx="20">
                  <c:v>4638.1081430000004</c:v>
                </c:pt>
                <c:pt idx="21">
                  <c:v>4836.3730796999998</c:v>
                </c:pt>
                <c:pt idx="22">
                  <c:v>4808.2497211</c:v>
                </c:pt>
                <c:pt idx="23">
                  <c:v>5465.2994772000002</c:v>
                </c:pt>
                <c:pt idx="24">
                  <c:v>4943.6341767000004</c:v>
                </c:pt>
                <c:pt idx="25">
                  <c:v>5426.0744684000001</c:v>
                </c:pt>
                <c:pt idx="26">
                  <c:v>6151.6328918999998</c:v>
                </c:pt>
                <c:pt idx="27">
                  <c:v>7797.6858321999998</c:v>
                </c:pt>
                <c:pt idx="28">
                  <c:v>8417.7215622000003</c:v>
                </c:pt>
                <c:pt idx="29">
                  <c:v>9037.8903984000008</c:v>
                </c:pt>
                <c:pt idx="30">
                  <c:v>10948.291923999999</c:v>
                </c:pt>
                <c:pt idx="31">
                  <c:v>10479.279546</c:v>
                </c:pt>
                <c:pt idx="32">
                  <c:v>10238.328982999999</c:v>
                </c:pt>
                <c:pt idx="33">
                  <c:v>11424.655617</c:v>
                </c:pt>
                <c:pt idx="34">
                  <c:v>12377.435156</c:v>
                </c:pt>
                <c:pt idx="35">
                  <c:v>13084.521075000001</c:v>
                </c:pt>
                <c:pt idx="36">
                  <c:v>12801.947079</c:v>
                </c:pt>
                <c:pt idx="37">
                  <c:v>14630.381810999999</c:v>
                </c:pt>
                <c:pt idx="38">
                  <c:v>14722.681092000001</c:v>
                </c:pt>
              </c:numCache>
            </c:numRef>
          </c:val>
        </c:ser>
        <c:ser>
          <c:idx val="2"/>
          <c:order val="2"/>
          <c:tx>
            <c:strRef>
              <c:f>'9.3abcd'!$E$3</c:f>
              <c:strCache>
                <c:ptCount val="1"/>
                <c:pt idx="0">
                  <c:v>Petrol 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'9.3abcd'!$E$4:$E$42</c:f>
              <c:numCache>
                <c:formatCode>0.0</c:formatCode>
                <c:ptCount val="39"/>
                <c:pt idx="0">
                  <c:v>3889.2094213</c:v>
                </c:pt>
                <c:pt idx="1">
                  <c:v>4802.3671322999999</c:v>
                </c:pt>
                <c:pt idx="2">
                  <c:v>5208.5910276000004</c:v>
                </c:pt>
                <c:pt idx="3">
                  <c:v>5072.3099573999998</c:v>
                </c:pt>
                <c:pt idx="4">
                  <c:v>5013.6558176999997</c:v>
                </c:pt>
                <c:pt idx="5">
                  <c:v>5132.4597450000001</c:v>
                </c:pt>
                <c:pt idx="6">
                  <c:v>4901.3370168000001</c:v>
                </c:pt>
                <c:pt idx="7">
                  <c:v>4329.0221340999997</c:v>
                </c:pt>
                <c:pt idx="8">
                  <c:v>4821.4500973000004</c:v>
                </c:pt>
                <c:pt idx="9">
                  <c:v>5777.9498399000004</c:v>
                </c:pt>
                <c:pt idx="10">
                  <c:v>6359.2787028000002</c:v>
                </c:pt>
                <c:pt idx="11">
                  <c:v>5705.0085466999999</c:v>
                </c:pt>
                <c:pt idx="12">
                  <c:v>5234.1005152999996</c:v>
                </c:pt>
                <c:pt idx="13">
                  <c:v>4748.2522306999999</c:v>
                </c:pt>
                <c:pt idx="14">
                  <c:v>5538.8262963999996</c:v>
                </c:pt>
                <c:pt idx="15">
                  <c:v>4201.0527763</c:v>
                </c:pt>
                <c:pt idx="16">
                  <c:v>4505.7499232999999</c:v>
                </c:pt>
                <c:pt idx="17">
                  <c:v>5737.1766595999998</c:v>
                </c:pt>
                <c:pt idx="18">
                  <c:v>6799.1039367000003</c:v>
                </c:pt>
                <c:pt idx="19">
                  <c:v>6565.9154606000002</c:v>
                </c:pt>
                <c:pt idx="20">
                  <c:v>5849.2057716999998</c:v>
                </c:pt>
                <c:pt idx="21">
                  <c:v>6156.3236469000003</c:v>
                </c:pt>
                <c:pt idx="22">
                  <c:v>6987.3532384</c:v>
                </c:pt>
                <c:pt idx="23">
                  <c:v>6122.7642484999997</c:v>
                </c:pt>
                <c:pt idx="24">
                  <c:v>5407.6758999000003</c:v>
                </c:pt>
                <c:pt idx="25">
                  <c:v>5251.7582716999996</c:v>
                </c:pt>
                <c:pt idx="26">
                  <c:v>5933.9350585000002</c:v>
                </c:pt>
                <c:pt idx="27">
                  <c:v>6191.1516850999997</c:v>
                </c:pt>
                <c:pt idx="28">
                  <c:v>5761.0695527999997</c:v>
                </c:pt>
                <c:pt idx="29">
                  <c:v>5834.5114154000003</c:v>
                </c:pt>
                <c:pt idx="30">
                  <c:v>6474.1670135000004</c:v>
                </c:pt>
                <c:pt idx="31">
                  <c:v>6415.8138316000004</c:v>
                </c:pt>
                <c:pt idx="32">
                  <c:v>6234.6372878000002</c:v>
                </c:pt>
                <c:pt idx="33">
                  <c:v>6661.5635923999998</c:v>
                </c:pt>
                <c:pt idx="34">
                  <c:v>6774.7442318000003</c:v>
                </c:pt>
                <c:pt idx="35">
                  <c:v>7461.7556932999996</c:v>
                </c:pt>
                <c:pt idx="36">
                  <c:v>7318.4724082000002</c:v>
                </c:pt>
                <c:pt idx="37">
                  <c:v>7971.9248122999998</c:v>
                </c:pt>
                <c:pt idx="38">
                  <c:v>8367.6178347999994</c:v>
                </c:pt>
              </c:numCache>
            </c:numRef>
          </c:val>
        </c:ser>
        <c:ser>
          <c:idx val="3"/>
          <c:order val="3"/>
          <c:tx>
            <c:strRef>
              <c:f>'9.3abcd'!$F$3</c:f>
              <c:strCache>
                <c:ptCount val="1"/>
                <c:pt idx="0">
                  <c:v>Petrol 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'9.3abcd'!$F$4:$F$42</c:f>
              <c:numCache>
                <c:formatCode>0.0</c:formatCode>
                <c:ptCount val="39"/>
                <c:pt idx="0">
                  <c:v>11503.929037</c:v>
                </c:pt>
                <c:pt idx="1">
                  <c:v>13235.130696</c:v>
                </c:pt>
                <c:pt idx="2">
                  <c:v>13162.641987000001</c:v>
                </c:pt>
                <c:pt idx="3">
                  <c:v>11773.151750999999</c:v>
                </c:pt>
                <c:pt idx="4">
                  <c:v>10825.038478</c:v>
                </c:pt>
                <c:pt idx="5">
                  <c:v>10706.203328</c:v>
                </c:pt>
                <c:pt idx="6">
                  <c:v>10583.944192999999</c:v>
                </c:pt>
                <c:pt idx="7">
                  <c:v>10698.11937</c:v>
                </c:pt>
                <c:pt idx="8">
                  <c:v>8901.0442939999994</c:v>
                </c:pt>
                <c:pt idx="9">
                  <c:v>9489.9037339999995</c:v>
                </c:pt>
                <c:pt idx="10">
                  <c:v>9560.4905737999998</c:v>
                </c:pt>
                <c:pt idx="11">
                  <c:v>9346.9746601000006</c:v>
                </c:pt>
                <c:pt idx="12">
                  <c:v>8029.4522655999999</c:v>
                </c:pt>
                <c:pt idx="13">
                  <c:v>8259.4527118000005</c:v>
                </c:pt>
                <c:pt idx="14">
                  <c:v>7406.8912743999999</c:v>
                </c:pt>
                <c:pt idx="15">
                  <c:v>5858.5957416000001</c:v>
                </c:pt>
                <c:pt idx="16">
                  <c:v>5667.6321375999996</c:v>
                </c:pt>
                <c:pt idx="17">
                  <c:v>7129.8519637999998</c:v>
                </c:pt>
                <c:pt idx="18">
                  <c:v>8338.7648960000006</c:v>
                </c:pt>
                <c:pt idx="19">
                  <c:v>9269.4282134999994</c:v>
                </c:pt>
                <c:pt idx="20">
                  <c:v>8935.2738012000009</c:v>
                </c:pt>
                <c:pt idx="21">
                  <c:v>10052.763249</c:v>
                </c:pt>
                <c:pt idx="22">
                  <c:v>9651.4115459000004</c:v>
                </c:pt>
                <c:pt idx="23">
                  <c:v>9551.8519075000004</c:v>
                </c:pt>
                <c:pt idx="24">
                  <c:v>7840.2869920000003</c:v>
                </c:pt>
                <c:pt idx="25">
                  <c:v>8240.9859058999991</c:v>
                </c:pt>
                <c:pt idx="26">
                  <c:v>8382.4637844999997</c:v>
                </c:pt>
                <c:pt idx="27">
                  <c:v>8513.3239255999997</c:v>
                </c:pt>
                <c:pt idx="28">
                  <c:v>7519.6170613000004</c:v>
                </c:pt>
                <c:pt idx="29">
                  <c:v>8242.9947193000007</c:v>
                </c:pt>
                <c:pt idx="30">
                  <c:v>8122.0245020000002</c:v>
                </c:pt>
                <c:pt idx="31">
                  <c:v>8815.1742940000004</c:v>
                </c:pt>
                <c:pt idx="32">
                  <c:v>9464.0708739000002</c:v>
                </c:pt>
                <c:pt idx="33">
                  <c:v>10785.630391000001</c:v>
                </c:pt>
                <c:pt idx="34">
                  <c:v>11251.774819</c:v>
                </c:pt>
                <c:pt idx="35">
                  <c:v>11389.840485999999</c:v>
                </c:pt>
                <c:pt idx="36">
                  <c:v>12513.361843000001</c:v>
                </c:pt>
                <c:pt idx="37">
                  <c:v>13412.311797</c:v>
                </c:pt>
                <c:pt idx="38">
                  <c:v>13981.629025</c:v>
                </c:pt>
              </c:numCache>
            </c:numRef>
          </c:val>
        </c:ser>
        <c:ser>
          <c:idx val="4"/>
          <c:order val="4"/>
          <c:tx>
            <c:strRef>
              <c:f>'9.3abcd'!$G$3</c:f>
              <c:strCache>
                <c:ptCount val="1"/>
                <c:pt idx="0">
                  <c:v>Petrol 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'9.3abcd'!$G$4:$G$42</c:f>
              <c:numCache>
                <c:formatCode>0.0</c:formatCode>
                <c:ptCount val="39"/>
                <c:pt idx="0">
                  <c:v>14318.973900999999</c:v>
                </c:pt>
                <c:pt idx="1">
                  <c:v>13693.289645000001</c:v>
                </c:pt>
                <c:pt idx="2">
                  <c:v>12131.117084</c:v>
                </c:pt>
                <c:pt idx="3">
                  <c:v>11879.968143</c:v>
                </c:pt>
                <c:pt idx="4">
                  <c:v>10454.710864999999</c:v>
                </c:pt>
                <c:pt idx="5">
                  <c:v>10379.721477999999</c:v>
                </c:pt>
                <c:pt idx="6">
                  <c:v>10088.145557</c:v>
                </c:pt>
                <c:pt idx="7">
                  <c:v>10259.211119</c:v>
                </c:pt>
                <c:pt idx="8">
                  <c:v>10572.382844</c:v>
                </c:pt>
                <c:pt idx="9">
                  <c:v>11080.340907</c:v>
                </c:pt>
                <c:pt idx="10">
                  <c:v>10157.965882</c:v>
                </c:pt>
                <c:pt idx="11">
                  <c:v>9522.1021464999994</c:v>
                </c:pt>
                <c:pt idx="12">
                  <c:v>8391.1179233999992</c:v>
                </c:pt>
                <c:pt idx="13">
                  <c:v>7577.8343365999999</c:v>
                </c:pt>
                <c:pt idx="14">
                  <c:v>6676.2340833999997</c:v>
                </c:pt>
                <c:pt idx="15">
                  <c:v>5402.4505210999996</c:v>
                </c:pt>
                <c:pt idx="16">
                  <c:v>4353.6940070999999</c:v>
                </c:pt>
                <c:pt idx="17">
                  <c:v>4852.9553562000001</c:v>
                </c:pt>
                <c:pt idx="18">
                  <c:v>4645.4979689000002</c:v>
                </c:pt>
                <c:pt idx="19">
                  <c:v>5208.8923696000002</c:v>
                </c:pt>
                <c:pt idx="20">
                  <c:v>5543.2876126000001</c:v>
                </c:pt>
                <c:pt idx="21">
                  <c:v>6162.4602090999997</c:v>
                </c:pt>
                <c:pt idx="22">
                  <c:v>5668.4519643000003</c:v>
                </c:pt>
                <c:pt idx="23">
                  <c:v>5262.9804342999996</c:v>
                </c:pt>
                <c:pt idx="24">
                  <c:v>5349.4947763999999</c:v>
                </c:pt>
                <c:pt idx="25">
                  <c:v>5659.0423268000004</c:v>
                </c:pt>
                <c:pt idx="26">
                  <c:v>5429.7813784999998</c:v>
                </c:pt>
                <c:pt idx="27">
                  <c:v>4830.9369094000003</c:v>
                </c:pt>
                <c:pt idx="28">
                  <c:v>4379.3075570999999</c:v>
                </c:pt>
                <c:pt idx="29">
                  <c:v>4519.8467129999999</c:v>
                </c:pt>
                <c:pt idx="30">
                  <c:v>4597.118023</c:v>
                </c:pt>
                <c:pt idx="31">
                  <c:v>4118.7465996999999</c:v>
                </c:pt>
                <c:pt idx="32">
                  <c:v>4734.1059974999998</c:v>
                </c:pt>
                <c:pt idx="33">
                  <c:v>5347.6919707999996</c:v>
                </c:pt>
                <c:pt idx="34">
                  <c:v>5851.9148395000002</c:v>
                </c:pt>
                <c:pt idx="35">
                  <c:v>5137.4610321999999</c:v>
                </c:pt>
                <c:pt idx="36">
                  <c:v>5321.7879282000004</c:v>
                </c:pt>
                <c:pt idx="37">
                  <c:v>6043.1183327999997</c:v>
                </c:pt>
                <c:pt idx="38">
                  <c:v>6159.2426288999995</c:v>
                </c:pt>
              </c:numCache>
            </c:numRef>
          </c:val>
        </c:ser>
        <c:ser>
          <c:idx val="5"/>
          <c:order val="5"/>
          <c:tx>
            <c:strRef>
              <c:f>'9.3abcd'!$H$3</c:f>
              <c:strCache>
                <c:ptCount val="1"/>
                <c:pt idx="0">
                  <c:v>Petrol 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'9.3abcd'!$H$4:$H$42</c:f>
              <c:numCache>
                <c:formatCode>0.0</c:formatCode>
                <c:ptCount val="39"/>
                <c:pt idx="0">
                  <c:v>6884.5435109999999</c:v>
                </c:pt>
                <c:pt idx="1">
                  <c:v>6257.2013601999997</c:v>
                </c:pt>
                <c:pt idx="2">
                  <c:v>6068.4035015999998</c:v>
                </c:pt>
                <c:pt idx="3">
                  <c:v>6165.8596168000004</c:v>
                </c:pt>
                <c:pt idx="4">
                  <c:v>5892.2346436999997</c:v>
                </c:pt>
                <c:pt idx="5">
                  <c:v>5553.4638586000001</c:v>
                </c:pt>
                <c:pt idx="6">
                  <c:v>6454.0068971000001</c:v>
                </c:pt>
                <c:pt idx="7">
                  <c:v>6752.0588983999996</c:v>
                </c:pt>
                <c:pt idx="8">
                  <c:v>7061.4418734999999</c:v>
                </c:pt>
                <c:pt idx="9">
                  <c:v>7636.7498138000001</c:v>
                </c:pt>
                <c:pt idx="10">
                  <c:v>7074.3829804999996</c:v>
                </c:pt>
                <c:pt idx="11">
                  <c:v>6326.7441466</c:v>
                </c:pt>
                <c:pt idx="12">
                  <c:v>5538.5628147999996</c:v>
                </c:pt>
                <c:pt idx="13">
                  <c:v>5429.0718452000001</c:v>
                </c:pt>
                <c:pt idx="14">
                  <c:v>5752.3510269999997</c:v>
                </c:pt>
                <c:pt idx="15">
                  <c:v>4253.0742118999997</c:v>
                </c:pt>
                <c:pt idx="16">
                  <c:v>3705.7795454000002</c:v>
                </c:pt>
                <c:pt idx="17">
                  <c:v>4385.3267896999996</c:v>
                </c:pt>
                <c:pt idx="18">
                  <c:v>4818.5790012999996</c:v>
                </c:pt>
                <c:pt idx="19">
                  <c:v>4670.2076537000003</c:v>
                </c:pt>
                <c:pt idx="20">
                  <c:v>5126.2004962999999</c:v>
                </c:pt>
                <c:pt idx="21">
                  <c:v>5017.2248522</c:v>
                </c:pt>
                <c:pt idx="22">
                  <c:v>5712.6153569999997</c:v>
                </c:pt>
                <c:pt idx="23">
                  <c:v>4758.8264282999999</c:v>
                </c:pt>
                <c:pt idx="24">
                  <c:v>4017.8578499</c:v>
                </c:pt>
                <c:pt idx="25">
                  <c:v>4593.0884091999997</c:v>
                </c:pt>
                <c:pt idx="26">
                  <c:v>4807.209828</c:v>
                </c:pt>
                <c:pt idx="27">
                  <c:v>3853.6567623000001</c:v>
                </c:pt>
                <c:pt idx="28">
                  <c:v>3401.6389932000002</c:v>
                </c:pt>
                <c:pt idx="29">
                  <c:v>3609.1875675000001</c:v>
                </c:pt>
                <c:pt idx="30">
                  <c:v>3728.4988563000002</c:v>
                </c:pt>
                <c:pt idx="31">
                  <c:v>3663.9449940999998</c:v>
                </c:pt>
                <c:pt idx="32">
                  <c:v>3329.2321035999998</c:v>
                </c:pt>
                <c:pt idx="33">
                  <c:v>3410.0034515000002</c:v>
                </c:pt>
                <c:pt idx="34">
                  <c:v>3883.1108871000001</c:v>
                </c:pt>
                <c:pt idx="35">
                  <c:v>4304.4262634999995</c:v>
                </c:pt>
                <c:pt idx="36">
                  <c:v>4785.6592749000001</c:v>
                </c:pt>
                <c:pt idx="37">
                  <c:v>4978.8850124999999</c:v>
                </c:pt>
                <c:pt idx="38">
                  <c:v>4915.5966921999998</c:v>
                </c:pt>
              </c:numCache>
            </c:numRef>
          </c:val>
        </c:ser>
        <c:ser>
          <c:idx val="6"/>
          <c:order val="6"/>
          <c:tx>
            <c:strRef>
              <c:f>'9.3abcd'!$I$3</c:f>
              <c:strCache>
                <c:ptCount val="1"/>
                <c:pt idx="0">
                  <c:v>Petrol 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'9.3abcd'!$I$4:$I$42</c:f>
              <c:numCache>
                <c:formatCode>0.0</c:formatCode>
                <c:ptCount val="39"/>
                <c:pt idx="0">
                  <c:v>10143.523017</c:v>
                </c:pt>
                <c:pt idx="1">
                  <c:v>9440.6621613999996</c:v>
                </c:pt>
                <c:pt idx="2">
                  <c:v>8762.8132055999995</c:v>
                </c:pt>
                <c:pt idx="3">
                  <c:v>8863.1449365999997</c:v>
                </c:pt>
                <c:pt idx="4">
                  <c:v>6856.7809708000004</c:v>
                </c:pt>
                <c:pt idx="5">
                  <c:v>7657.2705293999998</c:v>
                </c:pt>
                <c:pt idx="6">
                  <c:v>7242.3501957999997</c:v>
                </c:pt>
                <c:pt idx="7">
                  <c:v>7323.5221416000004</c:v>
                </c:pt>
                <c:pt idx="8">
                  <c:v>7809.7037536999997</c:v>
                </c:pt>
                <c:pt idx="9">
                  <c:v>8531.8692850000007</c:v>
                </c:pt>
                <c:pt idx="10">
                  <c:v>8065.5262267999997</c:v>
                </c:pt>
                <c:pt idx="11">
                  <c:v>7405.3784808</c:v>
                </c:pt>
                <c:pt idx="12">
                  <c:v>5862.7156600999997</c:v>
                </c:pt>
                <c:pt idx="13">
                  <c:v>5545.0626284</c:v>
                </c:pt>
                <c:pt idx="14">
                  <c:v>5154.8447163000001</c:v>
                </c:pt>
                <c:pt idx="15">
                  <c:v>3842.9223146999998</c:v>
                </c:pt>
                <c:pt idx="16">
                  <c:v>2931.4527788</c:v>
                </c:pt>
                <c:pt idx="17">
                  <c:v>3360.2630041000002</c:v>
                </c:pt>
                <c:pt idx="18">
                  <c:v>3288.0422475999999</c:v>
                </c:pt>
                <c:pt idx="19">
                  <c:v>3491.0126863</c:v>
                </c:pt>
                <c:pt idx="20">
                  <c:v>3803.3513487</c:v>
                </c:pt>
                <c:pt idx="21">
                  <c:v>3653.6820551000001</c:v>
                </c:pt>
                <c:pt idx="22">
                  <c:v>4014.7940033</c:v>
                </c:pt>
                <c:pt idx="23">
                  <c:v>3700.4295093999999</c:v>
                </c:pt>
                <c:pt idx="24">
                  <c:v>3352.7948695999999</c:v>
                </c:pt>
                <c:pt idx="25">
                  <c:v>3786.4734116</c:v>
                </c:pt>
                <c:pt idx="26">
                  <c:v>3795.8028255999998</c:v>
                </c:pt>
                <c:pt idx="27">
                  <c:v>3270.1421578999998</c:v>
                </c:pt>
                <c:pt idx="28">
                  <c:v>3059.2492311999999</c:v>
                </c:pt>
                <c:pt idx="29">
                  <c:v>2521.0238943999998</c:v>
                </c:pt>
                <c:pt idx="30">
                  <c:v>2649.4410171999998</c:v>
                </c:pt>
                <c:pt idx="31">
                  <c:v>2571.1176279000001</c:v>
                </c:pt>
                <c:pt idx="32">
                  <c:v>2894.0800024999999</c:v>
                </c:pt>
                <c:pt idx="33">
                  <c:v>3043.7221190999999</c:v>
                </c:pt>
                <c:pt idx="34">
                  <c:v>3479.3648631999999</c:v>
                </c:pt>
                <c:pt idx="35">
                  <c:v>3677.1323818000001</c:v>
                </c:pt>
                <c:pt idx="36">
                  <c:v>3728.9890928</c:v>
                </c:pt>
                <c:pt idx="37">
                  <c:v>4258.6106213000003</c:v>
                </c:pt>
                <c:pt idx="38">
                  <c:v>4238.0090192999996</c:v>
                </c:pt>
              </c:numCache>
            </c:numRef>
          </c:val>
        </c:ser>
        <c:ser>
          <c:idx val="7"/>
          <c:order val="7"/>
          <c:tx>
            <c:strRef>
              <c:f>'9.3abcd'!$J$3</c:f>
              <c:strCache>
                <c:ptCount val="1"/>
                <c:pt idx="0">
                  <c:v>New no value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'9.3abcd'!$J$4:$J$38</c:f>
              <c:numCache>
                <c:formatCode>General</c:formatCode>
                <c:ptCount val="35"/>
                <c:pt idx="0">
                  <c:v>785</c:v>
                </c:pt>
                <c:pt idx="1">
                  <c:v>435</c:v>
                </c:pt>
                <c:pt idx="2">
                  <c:v>308</c:v>
                </c:pt>
                <c:pt idx="3">
                  <c:v>198</c:v>
                </c:pt>
                <c:pt idx="4">
                  <c:v>116</c:v>
                </c:pt>
                <c:pt idx="5">
                  <c:v>56</c:v>
                </c:pt>
                <c:pt idx="6">
                  <c:v>58</c:v>
                </c:pt>
                <c:pt idx="7">
                  <c:v>61</c:v>
                </c:pt>
                <c:pt idx="8">
                  <c:v>51</c:v>
                </c:pt>
                <c:pt idx="9">
                  <c:v>47</c:v>
                </c:pt>
                <c:pt idx="10">
                  <c:v>69</c:v>
                </c:pt>
                <c:pt idx="11">
                  <c:v>55</c:v>
                </c:pt>
                <c:pt idx="12">
                  <c:v>37</c:v>
                </c:pt>
                <c:pt idx="13">
                  <c:v>46</c:v>
                </c:pt>
                <c:pt idx="14">
                  <c:v>60</c:v>
                </c:pt>
                <c:pt idx="15">
                  <c:v>54</c:v>
                </c:pt>
                <c:pt idx="16">
                  <c:v>48</c:v>
                </c:pt>
                <c:pt idx="17">
                  <c:v>98</c:v>
                </c:pt>
                <c:pt idx="18">
                  <c:v>86</c:v>
                </c:pt>
                <c:pt idx="19">
                  <c:v>75</c:v>
                </c:pt>
                <c:pt idx="20">
                  <c:v>53</c:v>
                </c:pt>
                <c:pt idx="21">
                  <c:v>78</c:v>
                </c:pt>
                <c:pt idx="22">
                  <c:v>83</c:v>
                </c:pt>
                <c:pt idx="23">
                  <c:v>114</c:v>
                </c:pt>
                <c:pt idx="24">
                  <c:v>70</c:v>
                </c:pt>
                <c:pt idx="25">
                  <c:v>55</c:v>
                </c:pt>
                <c:pt idx="26">
                  <c:v>83</c:v>
                </c:pt>
                <c:pt idx="27">
                  <c:v>67</c:v>
                </c:pt>
                <c:pt idx="28">
                  <c:v>48</c:v>
                </c:pt>
                <c:pt idx="29">
                  <c:v>52</c:v>
                </c:pt>
                <c:pt idx="30">
                  <c:v>66</c:v>
                </c:pt>
                <c:pt idx="31">
                  <c:v>63</c:v>
                </c:pt>
                <c:pt idx="32">
                  <c:v>46</c:v>
                </c:pt>
                <c:pt idx="33">
                  <c:v>25</c:v>
                </c:pt>
                <c:pt idx="34">
                  <c:v>57</c:v>
                </c:pt>
              </c:numCache>
            </c:numRef>
          </c:val>
        </c:ser>
        <c:axId val="123754752"/>
        <c:axId val="123769216"/>
      </c:areaChart>
      <c:catAx>
        <c:axId val="12375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27369493932621825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69216"/>
        <c:crosses val="autoZero"/>
        <c:auto val="1"/>
        <c:lblAlgn val="ctr"/>
        <c:lblOffset val="100"/>
        <c:tickLblSkip val="8"/>
        <c:tickMarkSkip val="4"/>
      </c:catAx>
      <c:valAx>
        <c:axId val="123769216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547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569052542172299"/>
          <c:y val="0.16973219055582658"/>
          <c:w val="0.24430947457827717"/>
          <c:h val="0.6348417067335612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9.3b : New and used light petrol 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20666708438633502"/>
          <c:y val="1.039509441850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15873015873016"/>
          <c:y val="0.14345114345114829"/>
          <c:w val="0.64286111111111466"/>
          <c:h val="0.70617859577368791"/>
        </c:manualLayout>
      </c:layout>
      <c:areaChart>
        <c:grouping val="stacked"/>
        <c:ser>
          <c:idx val="0"/>
          <c:order val="0"/>
          <c:tx>
            <c:strRef>
              <c:f>'9.3abcd'!$C$3</c:f>
              <c:strCache>
                <c:ptCount val="1"/>
                <c:pt idx="0">
                  <c:v>Petrol 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'9.3abcd'!$A$4:$A$42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'9.3abcd'!$C$4:$C$42</c:f>
              <c:numCache>
                <c:formatCode>0.0</c:formatCode>
                <c:ptCount val="39"/>
                <c:pt idx="0">
                  <c:v>1011.1776823</c:v>
                </c:pt>
                <c:pt idx="1">
                  <c:v>1054.9198289999999</c:v>
                </c:pt>
                <c:pt idx="2">
                  <c:v>865.23161141000003</c:v>
                </c:pt>
                <c:pt idx="3">
                  <c:v>1112.8338761</c:v>
                </c:pt>
                <c:pt idx="4">
                  <c:v>1300.8694227000001</c:v>
                </c:pt>
                <c:pt idx="5">
                  <c:v>1263.5327758999999</c:v>
                </c:pt>
                <c:pt idx="6">
                  <c:v>1065.5329878</c:v>
                </c:pt>
                <c:pt idx="7">
                  <c:v>1343.1112897</c:v>
                </c:pt>
                <c:pt idx="8">
                  <c:v>1091.5506797999999</c:v>
                </c:pt>
                <c:pt idx="9">
                  <c:v>1277.2279446</c:v>
                </c:pt>
                <c:pt idx="10">
                  <c:v>934.85565513999995</c:v>
                </c:pt>
                <c:pt idx="11">
                  <c:v>956.9110627</c:v>
                </c:pt>
                <c:pt idx="12">
                  <c:v>949.97511807000001</c:v>
                </c:pt>
                <c:pt idx="13">
                  <c:v>908.32401016999995</c:v>
                </c:pt>
                <c:pt idx="14">
                  <c:v>643.12997514999995</c:v>
                </c:pt>
                <c:pt idx="15">
                  <c:v>557.43851162999999</c:v>
                </c:pt>
                <c:pt idx="16">
                  <c:v>741.0605296</c:v>
                </c:pt>
                <c:pt idx="17">
                  <c:v>820.78997103999995</c:v>
                </c:pt>
                <c:pt idx="18">
                  <c:v>891.63099361000002</c:v>
                </c:pt>
                <c:pt idx="19">
                  <c:v>791.25177193000002</c:v>
                </c:pt>
                <c:pt idx="20">
                  <c:v>707.57282665000002</c:v>
                </c:pt>
                <c:pt idx="21">
                  <c:v>730.17290821999995</c:v>
                </c:pt>
                <c:pt idx="22">
                  <c:v>880.12417011000002</c:v>
                </c:pt>
                <c:pt idx="23">
                  <c:v>987.84799478000002</c:v>
                </c:pt>
                <c:pt idx="24">
                  <c:v>832.25543551999999</c:v>
                </c:pt>
                <c:pt idx="25">
                  <c:v>923.57720629999994</c:v>
                </c:pt>
                <c:pt idx="26">
                  <c:v>862.17423308000002</c:v>
                </c:pt>
                <c:pt idx="27">
                  <c:v>1189.1027274999999</c:v>
                </c:pt>
                <c:pt idx="28">
                  <c:v>1681.3960422</c:v>
                </c:pt>
                <c:pt idx="29">
                  <c:v>1598.545292</c:v>
                </c:pt>
                <c:pt idx="30">
                  <c:v>1701.4586641000001</c:v>
                </c:pt>
                <c:pt idx="31">
                  <c:v>2436.9231069000002</c:v>
                </c:pt>
                <c:pt idx="32">
                  <c:v>2720.5447521000001</c:v>
                </c:pt>
                <c:pt idx="33">
                  <c:v>3256.7328584000002</c:v>
                </c:pt>
                <c:pt idx="34">
                  <c:v>3151.6552035</c:v>
                </c:pt>
                <c:pt idx="35">
                  <c:v>3512.8630681</c:v>
                </c:pt>
                <c:pt idx="36">
                  <c:v>3289.7823742</c:v>
                </c:pt>
                <c:pt idx="37">
                  <c:v>3261.7676133</c:v>
                </c:pt>
                <c:pt idx="38">
                  <c:v>4048.2237071</c:v>
                </c:pt>
              </c:numCache>
            </c:numRef>
          </c:val>
        </c:ser>
        <c:ser>
          <c:idx val="1"/>
          <c:order val="1"/>
          <c:tx>
            <c:strRef>
              <c:f>'9.3abcd'!$D$3</c:f>
              <c:strCache>
                <c:ptCount val="1"/>
                <c:pt idx="0">
                  <c:v>Petrol 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'9.3abcd'!$D$4:$D$42</c:f>
              <c:numCache>
                <c:formatCode>0.0</c:formatCode>
                <c:ptCount val="39"/>
                <c:pt idx="0">
                  <c:v>5321.6434307</c:v>
                </c:pt>
                <c:pt idx="1">
                  <c:v>6483.4291759999996</c:v>
                </c:pt>
                <c:pt idx="2">
                  <c:v>5940.2015828000003</c:v>
                </c:pt>
                <c:pt idx="3">
                  <c:v>5478.7317188999996</c:v>
                </c:pt>
                <c:pt idx="4">
                  <c:v>5762.7098017999997</c:v>
                </c:pt>
                <c:pt idx="5">
                  <c:v>5473.3482854000003</c:v>
                </c:pt>
                <c:pt idx="6">
                  <c:v>5026.6831518999998</c:v>
                </c:pt>
                <c:pt idx="7">
                  <c:v>5471.9550468999996</c:v>
                </c:pt>
                <c:pt idx="8">
                  <c:v>4975.4264573</c:v>
                </c:pt>
                <c:pt idx="9">
                  <c:v>5178.9584757000002</c:v>
                </c:pt>
                <c:pt idx="10">
                  <c:v>4915.4999790000002</c:v>
                </c:pt>
                <c:pt idx="11">
                  <c:v>5532.8809566</c:v>
                </c:pt>
                <c:pt idx="12">
                  <c:v>5247.0757027</c:v>
                </c:pt>
                <c:pt idx="13">
                  <c:v>4979.0022370999995</c:v>
                </c:pt>
                <c:pt idx="14">
                  <c:v>4012.7226274</c:v>
                </c:pt>
                <c:pt idx="15">
                  <c:v>3230.4659227000002</c:v>
                </c:pt>
                <c:pt idx="16">
                  <c:v>3635.6310782</c:v>
                </c:pt>
                <c:pt idx="17">
                  <c:v>4188.6362554999996</c:v>
                </c:pt>
                <c:pt idx="18">
                  <c:v>4186.3809559000001</c:v>
                </c:pt>
                <c:pt idx="19">
                  <c:v>4809.2918443999997</c:v>
                </c:pt>
                <c:pt idx="20">
                  <c:v>4638.1081430000004</c:v>
                </c:pt>
                <c:pt idx="21">
                  <c:v>4836.3730796999998</c:v>
                </c:pt>
                <c:pt idx="22">
                  <c:v>4808.2497211</c:v>
                </c:pt>
                <c:pt idx="23">
                  <c:v>5465.2994772000002</c:v>
                </c:pt>
                <c:pt idx="24">
                  <c:v>4943.6341767000004</c:v>
                </c:pt>
                <c:pt idx="25">
                  <c:v>5426.0744684000001</c:v>
                </c:pt>
                <c:pt idx="26">
                  <c:v>6151.6328918999998</c:v>
                </c:pt>
                <c:pt idx="27">
                  <c:v>7797.6858321999998</c:v>
                </c:pt>
                <c:pt idx="28">
                  <c:v>8417.7215622000003</c:v>
                </c:pt>
                <c:pt idx="29">
                  <c:v>9037.8903984000008</c:v>
                </c:pt>
                <c:pt idx="30">
                  <c:v>10948.291923999999</c:v>
                </c:pt>
                <c:pt idx="31">
                  <c:v>10479.279546</c:v>
                </c:pt>
                <c:pt idx="32">
                  <c:v>10238.328982999999</c:v>
                </c:pt>
                <c:pt idx="33">
                  <c:v>11424.655617</c:v>
                </c:pt>
                <c:pt idx="34">
                  <c:v>12377.435156</c:v>
                </c:pt>
                <c:pt idx="35">
                  <c:v>13084.521075000001</c:v>
                </c:pt>
                <c:pt idx="36">
                  <c:v>12801.947079</c:v>
                </c:pt>
                <c:pt idx="37">
                  <c:v>14630.381810999999</c:v>
                </c:pt>
                <c:pt idx="38">
                  <c:v>14722.681092000001</c:v>
                </c:pt>
              </c:numCache>
            </c:numRef>
          </c:val>
        </c:ser>
        <c:ser>
          <c:idx val="2"/>
          <c:order val="2"/>
          <c:tx>
            <c:strRef>
              <c:f>'9.3abcd'!$E$3</c:f>
              <c:strCache>
                <c:ptCount val="1"/>
                <c:pt idx="0">
                  <c:v>Petrol 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'9.3abcd'!$E$4:$E$42</c:f>
              <c:numCache>
                <c:formatCode>0.0</c:formatCode>
                <c:ptCount val="39"/>
                <c:pt idx="0">
                  <c:v>3889.2094213</c:v>
                </c:pt>
                <c:pt idx="1">
                  <c:v>4802.3671322999999</c:v>
                </c:pt>
                <c:pt idx="2">
                  <c:v>5208.5910276000004</c:v>
                </c:pt>
                <c:pt idx="3">
                  <c:v>5072.3099573999998</c:v>
                </c:pt>
                <c:pt idx="4">
                  <c:v>5013.6558176999997</c:v>
                </c:pt>
                <c:pt idx="5">
                  <c:v>5132.4597450000001</c:v>
                </c:pt>
                <c:pt idx="6">
                  <c:v>4901.3370168000001</c:v>
                </c:pt>
                <c:pt idx="7">
                  <c:v>4329.0221340999997</c:v>
                </c:pt>
                <c:pt idx="8">
                  <c:v>4821.4500973000004</c:v>
                </c:pt>
                <c:pt idx="9">
                  <c:v>5777.9498399000004</c:v>
                </c:pt>
                <c:pt idx="10">
                  <c:v>6359.2787028000002</c:v>
                </c:pt>
                <c:pt idx="11">
                  <c:v>5705.0085466999999</c:v>
                </c:pt>
                <c:pt idx="12">
                  <c:v>5234.1005152999996</c:v>
                </c:pt>
                <c:pt idx="13">
                  <c:v>4748.2522306999999</c:v>
                </c:pt>
                <c:pt idx="14">
                  <c:v>5538.8262963999996</c:v>
                </c:pt>
                <c:pt idx="15">
                  <c:v>4201.0527763</c:v>
                </c:pt>
                <c:pt idx="16">
                  <c:v>4505.7499232999999</c:v>
                </c:pt>
                <c:pt idx="17">
                  <c:v>5737.1766595999998</c:v>
                </c:pt>
                <c:pt idx="18">
                  <c:v>6799.1039367000003</c:v>
                </c:pt>
                <c:pt idx="19">
                  <c:v>6565.9154606000002</c:v>
                </c:pt>
                <c:pt idx="20">
                  <c:v>5849.2057716999998</c:v>
                </c:pt>
                <c:pt idx="21">
                  <c:v>6156.3236469000003</c:v>
                </c:pt>
                <c:pt idx="22">
                  <c:v>6987.3532384</c:v>
                </c:pt>
                <c:pt idx="23">
                  <c:v>6122.7642484999997</c:v>
                </c:pt>
                <c:pt idx="24">
                  <c:v>5407.6758999000003</c:v>
                </c:pt>
                <c:pt idx="25">
                  <c:v>5251.7582716999996</c:v>
                </c:pt>
                <c:pt idx="26">
                  <c:v>5933.9350585000002</c:v>
                </c:pt>
                <c:pt idx="27">
                  <c:v>6191.1516850999997</c:v>
                </c:pt>
                <c:pt idx="28">
                  <c:v>5761.0695527999997</c:v>
                </c:pt>
                <c:pt idx="29">
                  <c:v>5834.5114154000003</c:v>
                </c:pt>
                <c:pt idx="30">
                  <c:v>6474.1670135000004</c:v>
                </c:pt>
                <c:pt idx="31">
                  <c:v>6415.8138316000004</c:v>
                </c:pt>
                <c:pt idx="32">
                  <c:v>6234.6372878000002</c:v>
                </c:pt>
                <c:pt idx="33">
                  <c:v>6661.5635923999998</c:v>
                </c:pt>
                <c:pt idx="34">
                  <c:v>6774.7442318000003</c:v>
                </c:pt>
                <c:pt idx="35">
                  <c:v>7461.7556932999996</c:v>
                </c:pt>
                <c:pt idx="36">
                  <c:v>7318.4724082000002</c:v>
                </c:pt>
                <c:pt idx="37">
                  <c:v>7971.9248122999998</c:v>
                </c:pt>
                <c:pt idx="38">
                  <c:v>8367.6178347999994</c:v>
                </c:pt>
              </c:numCache>
            </c:numRef>
          </c:val>
        </c:ser>
        <c:ser>
          <c:idx val="3"/>
          <c:order val="3"/>
          <c:tx>
            <c:strRef>
              <c:f>'9.3abcd'!$F$3</c:f>
              <c:strCache>
                <c:ptCount val="1"/>
                <c:pt idx="0">
                  <c:v>Petrol 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'9.3abcd'!$F$4:$F$42</c:f>
              <c:numCache>
                <c:formatCode>0.0</c:formatCode>
                <c:ptCount val="39"/>
                <c:pt idx="0">
                  <c:v>11503.929037</c:v>
                </c:pt>
                <c:pt idx="1">
                  <c:v>13235.130696</c:v>
                </c:pt>
                <c:pt idx="2">
                  <c:v>13162.641987000001</c:v>
                </c:pt>
                <c:pt idx="3">
                  <c:v>11773.151750999999</c:v>
                </c:pt>
                <c:pt idx="4">
                  <c:v>10825.038478</c:v>
                </c:pt>
                <c:pt idx="5">
                  <c:v>10706.203328</c:v>
                </c:pt>
                <c:pt idx="6">
                  <c:v>10583.944192999999</c:v>
                </c:pt>
                <c:pt idx="7">
                  <c:v>10698.11937</c:v>
                </c:pt>
                <c:pt idx="8">
                  <c:v>8901.0442939999994</c:v>
                </c:pt>
                <c:pt idx="9">
                  <c:v>9489.9037339999995</c:v>
                </c:pt>
                <c:pt idx="10">
                  <c:v>9560.4905737999998</c:v>
                </c:pt>
                <c:pt idx="11">
                  <c:v>9346.9746601000006</c:v>
                </c:pt>
                <c:pt idx="12">
                  <c:v>8029.4522655999999</c:v>
                </c:pt>
                <c:pt idx="13">
                  <c:v>8259.4527118000005</c:v>
                </c:pt>
                <c:pt idx="14">
                  <c:v>7406.8912743999999</c:v>
                </c:pt>
                <c:pt idx="15">
                  <c:v>5858.5957416000001</c:v>
                </c:pt>
                <c:pt idx="16">
                  <c:v>5667.6321375999996</c:v>
                </c:pt>
                <c:pt idx="17">
                  <c:v>7129.8519637999998</c:v>
                </c:pt>
                <c:pt idx="18">
                  <c:v>8338.7648960000006</c:v>
                </c:pt>
                <c:pt idx="19">
                  <c:v>9269.4282134999994</c:v>
                </c:pt>
                <c:pt idx="20">
                  <c:v>8935.2738012000009</c:v>
                </c:pt>
                <c:pt idx="21">
                  <c:v>10052.763249</c:v>
                </c:pt>
                <c:pt idx="22">
                  <c:v>9651.4115459000004</c:v>
                </c:pt>
                <c:pt idx="23">
                  <c:v>9551.8519075000004</c:v>
                </c:pt>
                <c:pt idx="24">
                  <c:v>7840.2869920000003</c:v>
                </c:pt>
                <c:pt idx="25">
                  <c:v>8240.9859058999991</c:v>
                </c:pt>
                <c:pt idx="26">
                  <c:v>8382.4637844999997</c:v>
                </c:pt>
                <c:pt idx="27">
                  <c:v>8513.3239255999997</c:v>
                </c:pt>
                <c:pt idx="28">
                  <c:v>7519.6170613000004</c:v>
                </c:pt>
                <c:pt idx="29">
                  <c:v>8242.9947193000007</c:v>
                </c:pt>
                <c:pt idx="30">
                  <c:v>8122.0245020000002</c:v>
                </c:pt>
                <c:pt idx="31">
                  <c:v>8815.1742940000004</c:v>
                </c:pt>
                <c:pt idx="32">
                  <c:v>9464.0708739000002</c:v>
                </c:pt>
                <c:pt idx="33">
                  <c:v>10785.630391000001</c:v>
                </c:pt>
                <c:pt idx="34">
                  <c:v>11251.774819</c:v>
                </c:pt>
                <c:pt idx="35">
                  <c:v>11389.840485999999</c:v>
                </c:pt>
                <c:pt idx="36">
                  <c:v>12513.361843000001</c:v>
                </c:pt>
                <c:pt idx="37">
                  <c:v>13412.311797</c:v>
                </c:pt>
                <c:pt idx="38">
                  <c:v>13981.629025</c:v>
                </c:pt>
              </c:numCache>
            </c:numRef>
          </c:val>
        </c:ser>
        <c:ser>
          <c:idx val="4"/>
          <c:order val="4"/>
          <c:tx>
            <c:strRef>
              <c:f>'9.3abcd'!$G$3</c:f>
              <c:strCache>
                <c:ptCount val="1"/>
                <c:pt idx="0">
                  <c:v>Petrol 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'9.3abcd'!$G$4:$G$42</c:f>
              <c:numCache>
                <c:formatCode>0.0</c:formatCode>
                <c:ptCount val="39"/>
                <c:pt idx="0">
                  <c:v>14318.973900999999</c:v>
                </c:pt>
                <c:pt idx="1">
                  <c:v>13693.289645000001</c:v>
                </c:pt>
                <c:pt idx="2">
                  <c:v>12131.117084</c:v>
                </c:pt>
                <c:pt idx="3">
                  <c:v>11879.968143</c:v>
                </c:pt>
                <c:pt idx="4">
                  <c:v>10454.710864999999</c:v>
                </c:pt>
                <c:pt idx="5">
                  <c:v>10379.721477999999</c:v>
                </c:pt>
                <c:pt idx="6">
                  <c:v>10088.145557</c:v>
                </c:pt>
                <c:pt idx="7">
                  <c:v>10259.211119</c:v>
                </c:pt>
                <c:pt idx="8">
                  <c:v>10572.382844</c:v>
                </c:pt>
                <c:pt idx="9">
                  <c:v>11080.340907</c:v>
                </c:pt>
                <c:pt idx="10">
                  <c:v>10157.965882</c:v>
                </c:pt>
                <c:pt idx="11">
                  <c:v>9522.1021464999994</c:v>
                </c:pt>
                <c:pt idx="12">
                  <c:v>8391.1179233999992</c:v>
                </c:pt>
                <c:pt idx="13">
                  <c:v>7577.8343365999999</c:v>
                </c:pt>
                <c:pt idx="14">
                  <c:v>6676.2340833999997</c:v>
                </c:pt>
                <c:pt idx="15">
                  <c:v>5402.4505210999996</c:v>
                </c:pt>
                <c:pt idx="16">
                  <c:v>4353.6940070999999</c:v>
                </c:pt>
                <c:pt idx="17">
                  <c:v>4852.9553562000001</c:v>
                </c:pt>
                <c:pt idx="18">
                  <c:v>4645.4979689000002</c:v>
                </c:pt>
                <c:pt idx="19">
                  <c:v>5208.8923696000002</c:v>
                </c:pt>
                <c:pt idx="20">
                  <c:v>5543.2876126000001</c:v>
                </c:pt>
                <c:pt idx="21">
                  <c:v>6162.4602090999997</c:v>
                </c:pt>
                <c:pt idx="22">
                  <c:v>5668.4519643000003</c:v>
                </c:pt>
                <c:pt idx="23">
                  <c:v>5262.9804342999996</c:v>
                </c:pt>
                <c:pt idx="24">
                  <c:v>5349.4947763999999</c:v>
                </c:pt>
                <c:pt idx="25">
                  <c:v>5659.0423268000004</c:v>
                </c:pt>
                <c:pt idx="26">
                  <c:v>5429.7813784999998</c:v>
                </c:pt>
                <c:pt idx="27">
                  <c:v>4830.9369094000003</c:v>
                </c:pt>
                <c:pt idx="28">
                  <c:v>4379.3075570999999</c:v>
                </c:pt>
                <c:pt idx="29">
                  <c:v>4519.8467129999999</c:v>
                </c:pt>
                <c:pt idx="30">
                  <c:v>4597.118023</c:v>
                </c:pt>
                <c:pt idx="31">
                  <c:v>4118.7465996999999</c:v>
                </c:pt>
                <c:pt idx="32">
                  <c:v>4734.1059974999998</c:v>
                </c:pt>
                <c:pt idx="33">
                  <c:v>5347.6919707999996</c:v>
                </c:pt>
                <c:pt idx="34">
                  <c:v>5851.9148395000002</c:v>
                </c:pt>
                <c:pt idx="35">
                  <c:v>5137.4610321999999</c:v>
                </c:pt>
                <c:pt idx="36">
                  <c:v>5321.7879282000004</c:v>
                </c:pt>
                <c:pt idx="37">
                  <c:v>6043.1183327999997</c:v>
                </c:pt>
                <c:pt idx="38">
                  <c:v>6159.2426288999995</c:v>
                </c:pt>
              </c:numCache>
            </c:numRef>
          </c:val>
        </c:ser>
        <c:ser>
          <c:idx val="5"/>
          <c:order val="5"/>
          <c:tx>
            <c:strRef>
              <c:f>'9.3abcd'!$H$3</c:f>
              <c:strCache>
                <c:ptCount val="1"/>
                <c:pt idx="0">
                  <c:v>Petrol 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'9.3abcd'!$H$4:$H$42</c:f>
              <c:numCache>
                <c:formatCode>0.0</c:formatCode>
                <c:ptCount val="39"/>
                <c:pt idx="0">
                  <c:v>6884.5435109999999</c:v>
                </c:pt>
                <c:pt idx="1">
                  <c:v>6257.2013601999997</c:v>
                </c:pt>
                <c:pt idx="2">
                  <c:v>6068.4035015999998</c:v>
                </c:pt>
                <c:pt idx="3">
                  <c:v>6165.8596168000004</c:v>
                </c:pt>
                <c:pt idx="4">
                  <c:v>5892.2346436999997</c:v>
                </c:pt>
                <c:pt idx="5">
                  <c:v>5553.4638586000001</c:v>
                </c:pt>
                <c:pt idx="6">
                  <c:v>6454.0068971000001</c:v>
                </c:pt>
                <c:pt idx="7">
                  <c:v>6752.0588983999996</c:v>
                </c:pt>
                <c:pt idx="8">
                  <c:v>7061.4418734999999</c:v>
                </c:pt>
                <c:pt idx="9">
                  <c:v>7636.7498138000001</c:v>
                </c:pt>
                <c:pt idx="10">
                  <c:v>7074.3829804999996</c:v>
                </c:pt>
                <c:pt idx="11">
                  <c:v>6326.7441466</c:v>
                </c:pt>
                <c:pt idx="12">
                  <c:v>5538.5628147999996</c:v>
                </c:pt>
                <c:pt idx="13">
                  <c:v>5429.0718452000001</c:v>
                </c:pt>
                <c:pt idx="14">
                  <c:v>5752.3510269999997</c:v>
                </c:pt>
                <c:pt idx="15">
                  <c:v>4253.0742118999997</c:v>
                </c:pt>
                <c:pt idx="16">
                  <c:v>3705.7795454000002</c:v>
                </c:pt>
                <c:pt idx="17">
                  <c:v>4385.3267896999996</c:v>
                </c:pt>
                <c:pt idx="18">
                  <c:v>4818.5790012999996</c:v>
                </c:pt>
                <c:pt idx="19">
                  <c:v>4670.2076537000003</c:v>
                </c:pt>
                <c:pt idx="20">
                  <c:v>5126.2004962999999</c:v>
                </c:pt>
                <c:pt idx="21">
                  <c:v>5017.2248522</c:v>
                </c:pt>
                <c:pt idx="22">
                  <c:v>5712.6153569999997</c:v>
                </c:pt>
                <c:pt idx="23">
                  <c:v>4758.8264282999999</c:v>
                </c:pt>
                <c:pt idx="24">
                  <c:v>4017.8578499</c:v>
                </c:pt>
                <c:pt idx="25">
                  <c:v>4593.0884091999997</c:v>
                </c:pt>
                <c:pt idx="26">
                  <c:v>4807.209828</c:v>
                </c:pt>
                <c:pt idx="27">
                  <c:v>3853.6567623000001</c:v>
                </c:pt>
                <c:pt idx="28">
                  <c:v>3401.6389932000002</c:v>
                </c:pt>
                <c:pt idx="29">
                  <c:v>3609.1875675000001</c:v>
                </c:pt>
                <c:pt idx="30">
                  <c:v>3728.4988563000002</c:v>
                </c:pt>
                <c:pt idx="31">
                  <c:v>3663.9449940999998</c:v>
                </c:pt>
                <c:pt idx="32">
                  <c:v>3329.2321035999998</c:v>
                </c:pt>
                <c:pt idx="33">
                  <c:v>3410.0034515000002</c:v>
                </c:pt>
                <c:pt idx="34">
                  <c:v>3883.1108871000001</c:v>
                </c:pt>
                <c:pt idx="35">
                  <c:v>4304.4262634999995</c:v>
                </c:pt>
                <c:pt idx="36">
                  <c:v>4785.6592749000001</c:v>
                </c:pt>
                <c:pt idx="37">
                  <c:v>4978.8850124999999</c:v>
                </c:pt>
                <c:pt idx="38">
                  <c:v>4915.5966921999998</c:v>
                </c:pt>
              </c:numCache>
            </c:numRef>
          </c:val>
        </c:ser>
        <c:ser>
          <c:idx val="6"/>
          <c:order val="6"/>
          <c:tx>
            <c:strRef>
              <c:f>'9.3abcd'!$I$3</c:f>
              <c:strCache>
                <c:ptCount val="1"/>
                <c:pt idx="0">
                  <c:v>Petrol 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'9.3abcd'!$I$4:$I$42</c:f>
              <c:numCache>
                <c:formatCode>0.0</c:formatCode>
                <c:ptCount val="39"/>
                <c:pt idx="0">
                  <c:v>10143.523017</c:v>
                </c:pt>
                <c:pt idx="1">
                  <c:v>9440.6621613999996</c:v>
                </c:pt>
                <c:pt idx="2">
                  <c:v>8762.8132055999995</c:v>
                </c:pt>
                <c:pt idx="3">
                  <c:v>8863.1449365999997</c:v>
                </c:pt>
                <c:pt idx="4">
                  <c:v>6856.7809708000004</c:v>
                </c:pt>
                <c:pt idx="5">
                  <c:v>7657.2705293999998</c:v>
                </c:pt>
                <c:pt idx="6">
                  <c:v>7242.3501957999997</c:v>
                </c:pt>
                <c:pt idx="7">
                  <c:v>7323.5221416000004</c:v>
                </c:pt>
                <c:pt idx="8">
                  <c:v>7809.7037536999997</c:v>
                </c:pt>
                <c:pt idx="9">
                  <c:v>8531.8692850000007</c:v>
                </c:pt>
                <c:pt idx="10">
                  <c:v>8065.5262267999997</c:v>
                </c:pt>
                <c:pt idx="11">
                  <c:v>7405.3784808</c:v>
                </c:pt>
                <c:pt idx="12">
                  <c:v>5862.7156600999997</c:v>
                </c:pt>
                <c:pt idx="13">
                  <c:v>5545.0626284</c:v>
                </c:pt>
                <c:pt idx="14">
                  <c:v>5154.8447163000001</c:v>
                </c:pt>
                <c:pt idx="15">
                  <c:v>3842.9223146999998</c:v>
                </c:pt>
                <c:pt idx="16">
                  <c:v>2931.4527788</c:v>
                </c:pt>
                <c:pt idx="17">
                  <c:v>3360.2630041000002</c:v>
                </c:pt>
                <c:pt idx="18">
                  <c:v>3288.0422475999999</c:v>
                </c:pt>
                <c:pt idx="19">
                  <c:v>3491.0126863</c:v>
                </c:pt>
                <c:pt idx="20">
                  <c:v>3803.3513487</c:v>
                </c:pt>
                <c:pt idx="21">
                  <c:v>3653.6820551000001</c:v>
                </c:pt>
                <c:pt idx="22">
                  <c:v>4014.7940033</c:v>
                </c:pt>
                <c:pt idx="23">
                  <c:v>3700.4295093999999</c:v>
                </c:pt>
                <c:pt idx="24">
                  <c:v>3352.7948695999999</c:v>
                </c:pt>
                <c:pt idx="25">
                  <c:v>3786.4734116</c:v>
                </c:pt>
                <c:pt idx="26">
                  <c:v>3795.8028255999998</c:v>
                </c:pt>
                <c:pt idx="27">
                  <c:v>3270.1421578999998</c:v>
                </c:pt>
                <c:pt idx="28">
                  <c:v>3059.2492311999999</c:v>
                </c:pt>
                <c:pt idx="29">
                  <c:v>2521.0238943999998</c:v>
                </c:pt>
                <c:pt idx="30">
                  <c:v>2649.4410171999998</c:v>
                </c:pt>
                <c:pt idx="31">
                  <c:v>2571.1176279000001</c:v>
                </c:pt>
                <c:pt idx="32">
                  <c:v>2894.0800024999999</c:v>
                </c:pt>
                <c:pt idx="33">
                  <c:v>3043.7221190999999</c:v>
                </c:pt>
                <c:pt idx="34">
                  <c:v>3479.3648631999999</c:v>
                </c:pt>
                <c:pt idx="35">
                  <c:v>3677.1323818000001</c:v>
                </c:pt>
                <c:pt idx="36">
                  <c:v>3728.9890928</c:v>
                </c:pt>
                <c:pt idx="37">
                  <c:v>4258.6106213000003</c:v>
                </c:pt>
                <c:pt idx="38">
                  <c:v>4238.0090192999996</c:v>
                </c:pt>
              </c:numCache>
            </c:numRef>
          </c:val>
        </c:ser>
        <c:ser>
          <c:idx val="7"/>
          <c:order val="7"/>
          <c:tx>
            <c:strRef>
              <c:f>'9.3abcd'!$J$3</c:f>
              <c:strCache>
                <c:ptCount val="1"/>
                <c:pt idx="0">
                  <c:v>New no value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'9.3abcd'!$J$4:$J$38</c:f>
              <c:numCache>
                <c:formatCode>General</c:formatCode>
                <c:ptCount val="35"/>
                <c:pt idx="0">
                  <c:v>785</c:v>
                </c:pt>
                <c:pt idx="1">
                  <c:v>435</c:v>
                </c:pt>
                <c:pt idx="2">
                  <c:v>308</c:v>
                </c:pt>
                <c:pt idx="3">
                  <c:v>198</c:v>
                </c:pt>
                <c:pt idx="4">
                  <c:v>116</c:v>
                </c:pt>
                <c:pt idx="5">
                  <c:v>56</c:v>
                </c:pt>
                <c:pt idx="6">
                  <c:v>58</c:v>
                </c:pt>
                <c:pt idx="7">
                  <c:v>61</c:v>
                </c:pt>
                <c:pt idx="8">
                  <c:v>51</c:v>
                </c:pt>
                <c:pt idx="9">
                  <c:v>47</c:v>
                </c:pt>
                <c:pt idx="10">
                  <c:v>69</c:v>
                </c:pt>
                <c:pt idx="11">
                  <c:v>55</c:v>
                </c:pt>
                <c:pt idx="12">
                  <c:v>37</c:v>
                </c:pt>
                <c:pt idx="13">
                  <c:v>46</c:v>
                </c:pt>
                <c:pt idx="14">
                  <c:v>60</c:v>
                </c:pt>
                <c:pt idx="15">
                  <c:v>54</c:v>
                </c:pt>
                <c:pt idx="16">
                  <c:v>48</c:v>
                </c:pt>
                <c:pt idx="17">
                  <c:v>98</c:v>
                </c:pt>
                <c:pt idx="18">
                  <c:v>86</c:v>
                </c:pt>
                <c:pt idx="19">
                  <c:v>75</c:v>
                </c:pt>
                <c:pt idx="20">
                  <c:v>53</c:v>
                </c:pt>
                <c:pt idx="21">
                  <c:v>78</c:v>
                </c:pt>
                <c:pt idx="22">
                  <c:v>83</c:v>
                </c:pt>
                <c:pt idx="23">
                  <c:v>114</c:v>
                </c:pt>
                <c:pt idx="24">
                  <c:v>70</c:v>
                </c:pt>
                <c:pt idx="25">
                  <c:v>55</c:v>
                </c:pt>
                <c:pt idx="26">
                  <c:v>83</c:v>
                </c:pt>
                <c:pt idx="27">
                  <c:v>67</c:v>
                </c:pt>
                <c:pt idx="28">
                  <c:v>48</c:v>
                </c:pt>
                <c:pt idx="29">
                  <c:v>52</c:v>
                </c:pt>
                <c:pt idx="30">
                  <c:v>66</c:v>
                </c:pt>
                <c:pt idx="31">
                  <c:v>63</c:v>
                </c:pt>
                <c:pt idx="32">
                  <c:v>46</c:v>
                </c:pt>
                <c:pt idx="33">
                  <c:v>25</c:v>
                </c:pt>
                <c:pt idx="34">
                  <c:v>57</c:v>
                </c:pt>
              </c:numCache>
            </c:numRef>
          </c:val>
        </c:ser>
        <c:axId val="123844096"/>
        <c:axId val="123846016"/>
      </c:areaChart>
      <c:catAx>
        <c:axId val="12384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3760006126555136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46016"/>
        <c:crosses val="autoZero"/>
        <c:auto val="1"/>
        <c:lblAlgn val="ctr"/>
        <c:lblOffset val="100"/>
        <c:tickLblSkip val="8"/>
        <c:tickMarkSkip val="4"/>
      </c:catAx>
      <c:valAx>
        <c:axId val="123846016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440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123422238002769"/>
          <c:y val="0.1944268692077207"/>
          <c:w val="0.23648809150845543"/>
          <c:h val="0.64494739042575444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orientation="portrait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9.3c : New light diesel registrations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20666694294792101"/>
          <c:y val="1.039509441850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8333333333333"/>
          <c:y val="0.14345114345114829"/>
          <c:w val="0.64936111111111161"/>
          <c:h val="0.71483571915473765"/>
        </c:manualLayout>
      </c:layout>
      <c:areaChart>
        <c:grouping val="percentStacked"/>
        <c:ser>
          <c:idx val="0"/>
          <c:order val="0"/>
          <c:tx>
            <c:strRef>
              <c:f>'9.3abcd'!$K$3</c:f>
              <c:strCache>
                <c:ptCount val="1"/>
                <c:pt idx="0">
                  <c:v>Diesel 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'9.3abcd'!$A$4:$A$42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'9.3abcd'!$K$4:$K$42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24</c:v>
                </c:pt>
                <c:pt idx="7">
                  <c:v>56</c:v>
                </c:pt>
                <c:pt idx="8">
                  <c:v>104</c:v>
                </c:pt>
                <c:pt idx="9">
                  <c:v>49</c:v>
                </c:pt>
                <c:pt idx="10">
                  <c:v>61</c:v>
                </c:pt>
                <c:pt idx="11">
                  <c:v>115</c:v>
                </c:pt>
                <c:pt idx="12">
                  <c:v>229</c:v>
                </c:pt>
                <c:pt idx="13">
                  <c:v>139</c:v>
                </c:pt>
                <c:pt idx="14">
                  <c:v>61</c:v>
                </c:pt>
                <c:pt idx="15">
                  <c:v>115</c:v>
                </c:pt>
                <c:pt idx="16">
                  <c:v>61</c:v>
                </c:pt>
                <c:pt idx="17">
                  <c:v>102</c:v>
                </c:pt>
                <c:pt idx="18">
                  <c:v>43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36</c:v>
                </c:pt>
                <c:pt idx="23">
                  <c:v>41</c:v>
                </c:pt>
                <c:pt idx="24">
                  <c:v>62</c:v>
                </c:pt>
                <c:pt idx="25">
                  <c:v>60</c:v>
                </c:pt>
                <c:pt idx="26">
                  <c:v>38</c:v>
                </c:pt>
                <c:pt idx="27">
                  <c:v>131</c:v>
                </c:pt>
                <c:pt idx="28">
                  <c:v>117</c:v>
                </c:pt>
                <c:pt idx="29">
                  <c:v>98</c:v>
                </c:pt>
                <c:pt idx="30">
                  <c:v>118</c:v>
                </c:pt>
                <c:pt idx="31">
                  <c:v>238</c:v>
                </c:pt>
                <c:pt idx="32">
                  <c:v>253</c:v>
                </c:pt>
                <c:pt idx="33">
                  <c:v>218</c:v>
                </c:pt>
                <c:pt idx="34">
                  <c:v>147</c:v>
                </c:pt>
                <c:pt idx="35">
                  <c:v>222</c:v>
                </c:pt>
                <c:pt idx="36">
                  <c:v>221</c:v>
                </c:pt>
                <c:pt idx="37">
                  <c:v>156</c:v>
                </c:pt>
                <c:pt idx="38">
                  <c:v>196</c:v>
                </c:pt>
              </c:numCache>
            </c:numRef>
          </c:val>
        </c:ser>
        <c:ser>
          <c:idx val="1"/>
          <c:order val="1"/>
          <c:tx>
            <c:strRef>
              <c:f>'9.3abcd'!$L$3</c:f>
              <c:strCache>
                <c:ptCount val="1"/>
                <c:pt idx="0">
                  <c:v>Diesel 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'9.3abcd'!$L$4:$L$42</c:f>
              <c:numCache>
                <c:formatCode>General</c:formatCode>
                <c:ptCount val="39"/>
                <c:pt idx="0">
                  <c:v>49</c:v>
                </c:pt>
                <c:pt idx="1">
                  <c:v>71</c:v>
                </c:pt>
                <c:pt idx="2">
                  <c:v>56</c:v>
                </c:pt>
                <c:pt idx="3">
                  <c:v>44</c:v>
                </c:pt>
                <c:pt idx="4">
                  <c:v>99</c:v>
                </c:pt>
                <c:pt idx="5">
                  <c:v>177</c:v>
                </c:pt>
                <c:pt idx="6">
                  <c:v>90</c:v>
                </c:pt>
                <c:pt idx="7">
                  <c:v>177</c:v>
                </c:pt>
                <c:pt idx="8">
                  <c:v>129</c:v>
                </c:pt>
                <c:pt idx="9">
                  <c:v>172</c:v>
                </c:pt>
                <c:pt idx="10">
                  <c:v>126</c:v>
                </c:pt>
                <c:pt idx="11">
                  <c:v>93</c:v>
                </c:pt>
                <c:pt idx="12">
                  <c:v>338</c:v>
                </c:pt>
                <c:pt idx="13">
                  <c:v>231</c:v>
                </c:pt>
                <c:pt idx="14">
                  <c:v>310</c:v>
                </c:pt>
                <c:pt idx="15">
                  <c:v>360</c:v>
                </c:pt>
                <c:pt idx="16">
                  <c:v>374</c:v>
                </c:pt>
                <c:pt idx="17">
                  <c:v>509</c:v>
                </c:pt>
                <c:pt idx="18">
                  <c:v>190</c:v>
                </c:pt>
                <c:pt idx="19">
                  <c:v>305</c:v>
                </c:pt>
                <c:pt idx="20">
                  <c:v>250</c:v>
                </c:pt>
                <c:pt idx="21">
                  <c:v>333</c:v>
                </c:pt>
                <c:pt idx="22">
                  <c:v>168</c:v>
                </c:pt>
                <c:pt idx="23">
                  <c:v>355</c:v>
                </c:pt>
                <c:pt idx="24">
                  <c:v>719</c:v>
                </c:pt>
                <c:pt idx="25">
                  <c:v>630</c:v>
                </c:pt>
                <c:pt idx="26">
                  <c:v>415</c:v>
                </c:pt>
                <c:pt idx="27">
                  <c:v>682</c:v>
                </c:pt>
                <c:pt idx="28">
                  <c:v>880</c:v>
                </c:pt>
                <c:pt idx="29">
                  <c:v>725</c:v>
                </c:pt>
                <c:pt idx="30">
                  <c:v>789</c:v>
                </c:pt>
                <c:pt idx="31">
                  <c:v>891</c:v>
                </c:pt>
                <c:pt idx="32">
                  <c:v>843</c:v>
                </c:pt>
                <c:pt idx="33">
                  <c:v>791</c:v>
                </c:pt>
                <c:pt idx="34">
                  <c:v>624</c:v>
                </c:pt>
                <c:pt idx="35">
                  <c:v>793</c:v>
                </c:pt>
                <c:pt idx="36">
                  <c:v>724</c:v>
                </c:pt>
                <c:pt idx="37">
                  <c:v>660</c:v>
                </c:pt>
                <c:pt idx="38">
                  <c:v>522</c:v>
                </c:pt>
              </c:numCache>
            </c:numRef>
          </c:val>
        </c:ser>
        <c:ser>
          <c:idx val="2"/>
          <c:order val="2"/>
          <c:tx>
            <c:strRef>
              <c:f>'9.3abcd'!$M$3</c:f>
              <c:strCache>
                <c:ptCount val="1"/>
                <c:pt idx="0">
                  <c:v>Diesel 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'9.3abcd'!$M$4:$M$42</c:f>
              <c:numCache>
                <c:formatCode>General</c:formatCode>
                <c:ptCount val="39"/>
                <c:pt idx="0">
                  <c:v>53</c:v>
                </c:pt>
                <c:pt idx="1">
                  <c:v>101</c:v>
                </c:pt>
                <c:pt idx="2">
                  <c:v>91</c:v>
                </c:pt>
                <c:pt idx="3">
                  <c:v>167</c:v>
                </c:pt>
                <c:pt idx="4">
                  <c:v>168</c:v>
                </c:pt>
                <c:pt idx="5">
                  <c:v>181</c:v>
                </c:pt>
                <c:pt idx="6">
                  <c:v>106</c:v>
                </c:pt>
                <c:pt idx="7">
                  <c:v>220</c:v>
                </c:pt>
                <c:pt idx="8">
                  <c:v>319</c:v>
                </c:pt>
                <c:pt idx="9">
                  <c:v>446</c:v>
                </c:pt>
                <c:pt idx="10">
                  <c:v>339</c:v>
                </c:pt>
                <c:pt idx="11">
                  <c:v>490</c:v>
                </c:pt>
                <c:pt idx="12">
                  <c:v>546</c:v>
                </c:pt>
                <c:pt idx="13">
                  <c:v>464</c:v>
                </c:pt>
                <c:pt idx="14">
                  <c:v>487</c:v>
                </c:pt>
                <c:pt idx="15">
                  <c:v>543</c:v>
                </c:pt>
                <c:pt idx="16">
                  <c:v>426</c:v>
                </c:pt>
                <c:pt idx="17">
                  <c:v>525</c:v>
                </c:pt>
                <c:pt idx="18">
                  <c:v>386</c:v>
                </c:pt>
                <c:pt idx="19">
                  <c:v>369</c:v>
                </c:pt>
                <c:pt idx="20">
                  <c:v>478</c:v>
                </c:pt>
                <c:pt idx="21">
                  <c:v>413</c:v>
                </c:pt>
                <c:pt idx="22">
                  <c:v>319</c:v>
                </c:pt>
                <c:pt idx="23">
                  <c:v>521</c:v>
                </c:pt>
                <c:pt idx="24">
                  <c:v>321</c:v>
                </c:pt>
                <c:pt idx="25">
                  <c:v>332</c:v>
                </c:pt>
                <c:pt idx="26">
                  <c:v>312</c:v>
                </c:pt>
                <c:pt idx="27">
                  <c:v>536</c:v>
                </c:pt>
                <c:pt idx="28">
                  <c:v>548</c:v>
                </c:pt>
                <c:pt idx="29">
                  <c:v>483</c:v>
                </c:pt>
                <c:pt idx="30">
                  <c:v>480</c:v>
                </c:pt>
                <c:pt idx="31">
                  <c:v>681</c:v>
                </c:pt>
                <c:pt idx="32">
                  <c:v>873</c:v>
                </c:pt>
                <c:pt idx="33">
                  <c:v>738</c:v>
                </c:pt>
                <c:pt idx="34">
                  <c:v>683</c:v>
                </c:pt>
                <c:pt idx="35">
                  <c:v>862</c:v>
                </c:pt>
                <c:pt idx="36">
                  <c:v>753</c:v>
                </c:pt>
                <c:pt idx="37">
                  <c:v>840</c:v>
                </c:pt>
                <c:pt idx="38">
                  <c:v>605</c:v>
                </c:pt>
              </c:numCache>
            </c:numRef>
          </c:val>
        </c:ser>
        <c:ser>
          <c:idx val="3"/>
          <c:order val="3"/>
          <c:tx>
            <c:strRef>
              <c:f>'9.3abcd'!$N$3</c:f>
              <c:strCache>
                <c:ptCount val="1"/>
                <c:pt idx="0">
                  <c:v>Diesel 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'9.3abcd'!$N$4:$N$42</c:f>
              <c:numCache>
                <c:formatCode>General</c:formatCode>
                <c:ptCount val="39"/>
                <c:pt idx="0">
                  <c:v>135</c:v>
                </c:pt>
                <c:pt idx="1">
                  <c:v>217</c:v>
                </c:pt>
                <c:pt idx="2">
                  <c:v>99</c:v>
                </c:pt>
                <c:pt idx="3">
                  <c:v>195</c:v>
                </c:pt>
                <c:pt idx="4">
                  <c:v>224</c:v>
                </c:pt>
                <c:pt idx="5">
                  <c:v>267</c:v>
                </c:pt>
                <c:pt idx="6">
                  <c:v>178</c:v>
                </c:pt>
                <c:pt idx="7">
                  <c:v>333</c:v>
                </c:pt>
                <c:pt idx="8">
                  <c:v>344</c:v>
                </c:pt>
                <c:pt idx="9">
                  <c:v>368</c:v>
                </c:pt>
                <c:pt idx="10">
                  <c:v>420</c:v>
                </c:pt>
                <c:pt idx="11">
                  <c:v>490</c:v>
                </c:pt>
                <c:pt idx="12">
                  <c:v>690</c:v>
                </c:pt>
                <c:pt idx="13">
                  <c:v>755</c:v>
                </c:pt>
                <c:pt idx="14">
                  <c:v>572</c:v>
                </c:pt>
                <c:pt idx="15">
                  <c:v>543</c:v>
                </c:pt>
                <c:pt idx="16">
                  <c:v>504</c:v>
                </c:pt>
                <c:pt idx="17">
                  <c:v>724</c:v>
                </c:pt>
                <c:pt idx="18">
                  <c:v>783</c:v>
                </c:pt>
                <c:pt idx="19">
                  <c:v>1074</c:v>
                </c:pt>
                <c:pt idx="20">
                  <c:v>1309</c:v>
                </c:pt>
                <c:pt idx="21">
                  <c:v>1133</c:v>
                </c:pt>
                <c:pt idx="22">
                  <c:v>908</c:v>
                </c:pt>
                <c:pt idx="23">
                  <c:v>1148</c:v>
                </c:pt>
                <c:pt idx="24">
                  <c:v>1023</c:v>
                </c:pt>
                <c:pt idx="25">
                  <c:v>1140</c:v>
                </c:pt>
                <c:pt idx="26">
                  <c:v>808</c:v>
                </c:pt>
                <c:pt idx="27">
                  <c:v>1237</c:v>
                </c:pt>
                <c:pt idx="28">
                  <c:v>1266</c:v>
                </c:pt>
                <c:pt idx="29">
                  <c:v>1249</c:v>
                </c:pt>
                <c:pt idx="30">
                  <c:v>1167</c:v>
                </c:pt>
                <c:pt idx="31">
                  <c:v>1491</c:v>
                </c:pt>
                <c:pt idx="32">
                  <c:v>1749</c:v>
                </c:pt>
                <c:pt idx="33">
                  <c:v>1205</c:v>
                </c:pt>
                <c:pt idx="34">
                  <c:v>1058</c:v>
                </c:pt>
                <c:pt idx="35">
                  <c:v>1512</c:v>
                </c:pt>
                <c:pt idx="36">
                  <c:v>1532</c:v>
                </c:pt>
                <c:pt idx="37">
                  <c:v>1469</c:v>
                </c:pt>
                <c:pt idx="38">
                  <c:v>1373</c:v>
                </c:pt>
              </c:numCache>
            </c:numRef>
          </c:val>
        </c:ser>
        <c:ser>
          <c:idx val="4"/>
          <c:order val="4"/>
          <c:tx>
            <c:strRef>
              <c:f>'9.3abcd'!$O$3</c:f>
              <c:strCache>
                <c:ptCount val="1"/>
                <c:pt idx="0">
                  <c:v>Diesel 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'9.3abcd'!$O$4:$O$42</c:f>
              <c:numCache>
                <c:formatCode>General</c:formatCode>
                <c:ptCount val="39"/>
                <c:pt idx="0">
                  <c:v>985</c:v>
                </c:pt>
                <c:pt idx="1">
                  <c:v>1333</c:v>
                </c:pt>
                <c:pt idx="2">
                  <c:v>1121</c:v>
                </c:pt>
                <c:pt idx="3">
                  <c:v>1480</c:v>
                </c:pt>
                <c:pt idx="4">
                  <c:v>1452</c:v>
                </c:pt>
                <c:pt idx="5">
                  <c:v>1456</c:v>
                </c:pt>
                <c:pt idx="6">
                  <c:v>1295</c:v>
                </c:pt>
                <c:pt idx="7">
                  <c:v>1494</c:v>
                </c:pt>
                <c:pt idx="8">
                  <c:v>1767</c:v>
                </c:pt>
                <c:pt idx="9">
                  <c:v>1821</c:v>
                </c:pt>
                <c:pt idx="10">
                  <c:v>1577</c:v>
                </c:pt>
                <c:pt idx="11">
                  <c:v>1819</c:v>
                </c:pt>
                <c:pt idx="12">
                  <c:v>1838</c:v>
                </c:pt>
                <c:pt idx="13">
                  <c:v>1413</c:v>
                </c:pt>
                <c:pt idx="14">
                  <c:v>1180</c:v>
                </c:pt>
                <c:pt idx="15">
                  <c:v>1056</c:v>
                </c:pt>
                <c:pt idx="16">
                  <c:v>1356</c:v>
                </c:pt>
                <c:pt idx="17">
                  <c:v>1011</c:v>
                </c:pt>
                <c:pt idx="18">
                  <c:v>1010</c:v>
                </c:pt>
                <c:pt idx="19">
                  <c:v>1333</c:v>
                </c:pt>
                <c:pt idx="20">
                  <c:v>1635</c:v>
                </c:pt>
                <c:pt idx="21">
                  <c:v>1120</c:v>
                </c:pt>
                <c:pt idx="22">
                  <c:v>1028</c:v>
                </c:pt>
                <c:pt idx="23">
                  <c:v>1570</c:v>
                </c:pt>
                <c:pt idx="24">
                  <c:v>1680</c:v>
                </c:pt>
                <c:pt idx="25">
                  <c:v>1543</c:v>
                </c:pt>
                <c:pt idx="26">
                  <c:v>1332</c:v>
                </c:pt>
                <c:pt idx="27">
                  <c:v>1367</c:v>
                </c:pt>
                <c:pt idx="28">
                  <c:v>2529</c:v>
                </c:pt>
                <c:pt idx="29">
                  <c:v>2671</c:v>
                </c:pt>
                <c:pt idx="30">
                  <c:v>2320</c:v>
                </c:pt>
                <c:pt idx="31">
                  <c:v>2658</c:v>
                </c:pt>
                <c:pt idx="32">
                  <c:v>3296</c:v>
                </c:pt>
                <c:pt idx="33">
                  <c:v>3178</c:v>
                </c:pt>
                <c:pt idx="34">
                  <c:v>2886</c:v>
                </c:pt>
                <c:pt idx="35">
                  <c:v>2795</c:v>
                </c:pt>
                <c:pt idx="36">
                  <c:v>3762</c:v>
                </c:pt>
                <c:pt idx="37">
                  <c:v>3011</c:v>
                </c:pt>
                <c:pt idx="38">
                  <c:v>2764</c:v>
                </c:pt>
              </c:numCache>
            </c:numRef>
          </c:val>
        </c:ser>
        <c:ser>
          <c:idx val="5"/>
          <c:order val="5"/>
          <c:tx>
            <c:strRef>
              <c:f>'9.3abcd'!$P$3</c:f>
              <c:strCache>
                <c:ptCount val="1"/>
                <c:pt idx="0">
                  <c:v>Diesel 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'9.3abcd'!$P$4:$P$42</c:f>
              <c:numCache>
                <c:formatCode>General</c:formatCode>
                <c:ptCount val="39"/>
                <c:pt idx="0">
                  <c:v>1192</c:v>
                </c:pt>
                <c:pt idx="1">
                  <c:v>1259</c:v>
                </c:pt>
                <c:pt idx="2">
                  <c:v>1074</c:v>
                </c:pt>
                <c:pt idx="3">
                  <c:v>1302</c:v>
                </c:pt>
                <c:pt idx="4">
                  <c:v>1298</c:v>
                </c:pt>
                <c:pt idx="5">
                  <c:v>1041</c:v>
                </c:pt>
                <c:pt idx="6">
                  <c:v>1555</c:v>
                </c:pt>
                <c:pt idx="7">
                  <c:v>2442</c:v>
                </c:pt>
                <c:pt idx="8">
                  <c:v>2781</c:v>
                </c:pt>
                <c:pt idx="9">
                  <c:v>2760</c:v>
                </c:pt>
                <c:pt idx="10">
                  <c:v>2290</c:v>
                </c:pt>
                <c:pt idx="11">
                  <c:v>2545</c:v>
                </c:pt>
                <c:pt idx="12">
                  <c:v>2920</c:v>
                </c:pt>
                <c:pt idx="13">
                  <c:v>2338</c:v>
                </c:pt>
                <c:pt idx="14">
                  <c:v>1969</c:v>
                </c:pt>
                <c:pt idx="15">
                  <c:v>1503</c:v>
                </c:pt>
                <c:pt idx="16">
                  <c:v>1794</c:v>
                </c:pt>
                <c:pt idx="17">
                  <c:v>1589</c:v>
                </c:pt>
                <c:pt idx="18">
                  <c:v>1516</c:v>
                </c:pt>
                <c:pt idx="19">
                  <c:v>1678</c:v>
                </c:pt>
                <c:pt idx="20">
                  <c:v>2484</c:v>
                </c:pt>
                <c:pt idx="21">
                  <c:v>2257</c:v>
                </c:pt>
                <c:pt idx="22">
                  <c:v>2048</c:v>
                </c:pt>
                <c:pt idx="23">
                  <c:v>2143</c:v>
                </c:pt>
                <c:pt idx="24">
                  <c:v>2749</c:v>
                </c:pt>
                <c:pt idx="25">
                  <c:v>2624</c:v>
                </c:pt>
                <c:pt idx="26">
                  <c:v>2302</c:v>
                </c:pt>
                <c:pt idx="27">
                  <c:v>2522</c:v>
                </c:pt>
                <c:pt idx="28">
                  <c:v>3704</c:v>
                </c:pt>
                <c:pt idx="29">
                  <c:v>2992</c:v>
                </c:pt>
                <c:pt idx="30">
                  <c:v>2415</c:v>
                </c:pt>
                <c:pt idx="31">
                  <c:v>2965</c:v>
                </c:pt>
                <c:pt idx="32">
                  <c:v>3578</c:v>
                </c:pt>
                <c:pt idx="33">
                  <c:v>3189</c:v>
                </c:pt>
                <c:pt idx="34">
                  <c:v>3667</c:v>
                </c:pt>
                <c:pt idx="35">
                  <c:v>3674</c:v>
                </c:pt>
                <c:pt idx="36">
                  <c:v>4618</c:v>
                </c:pt>
                <c:pt idx="37">
                  <c:v>4620</c:v>
                </c:pt>
                <c:pt idx="38">
                  <c:v>4604</c:v>
                </c:pt>
              </c:numCache>
            </c:numRef>
          </c:val>
        </c:ser>
        <c:ser>
          <c:idx val="6"/>
          <c:order val="6"/>
          <c:tx>
            <c:strRef>
              <c:f>'9.3abcd'!$Q$3</c:f>
              <c:strCache>
                <c:ptCount val="1"/>
                <c:pt idx="0">
                  <c:v>Diesel 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'9.3abcd'!$Q$4:$Q$42</c:f>
              <c:numCache>
                <c:formatCode>General</c:formatCode>
                <c:ptCount val="39"/>
                <c:pt idx="0">
                  <c:v>2370</c:v>
                </c:pt>
                <c:pt idx="1">
                  <c:v>2222</c:v>
                </c:pt>
                <c:pt idx="2">
                  <c:v>1445</c:v>
                </c:pt>
                <c:pt idx="3">
                  <c:v>1756</c:v>
                </c:pt>
                <c:pt idx="4">
                  <c:v>2238</c:v>
                </c:pt>
                <c:pt idx="5">
                  <c:v>1851</c:v>
                </c:pt>
                <c:pt idx="6">
                  <c:v>1424</c:v>
                </c:pt>
                <c:pt idx="7">
                  <c:v>1220</c:v>
                </c:pt>
                <c:pt idx="8">
                  <c:v>1190</c:v>
                </c:pt>
                <c:pt idx="9">
                  <c:v>1092</c:v>
                </c:pt>
                <c:pt idx="10">
                  <c:v>1080</c:v>
                </c:pt>
                <c:pt idx="11">
                  <c:v>1291</c:v>
                </c:pt>
                <c:pt idx="12">
                  <c:v>1226</c:v>
                </c:pt>
                <c:pt idx="13">
                  <c:v>948</c:v>
                </c:pt>
                <c:pt idx="14">
                  <c:v>870</c:v>
                </c:pt>
                <c:pt idx="15">
                  <c:v>749</c:v>
                </c:pt>
                <c:pt idx="16">
                  <c:v>909</c:v>
                </c:pt>
                <c:pt idx="17">
                  <c:v>737</c:v>
                </c:pt>
                <c:pt idx="18">
                  <c:v>616</c:v>
                </c:pt>
                <c:pt idx="19">
                  <c:v>814</c:v>
                </c:pt>
                <c:pt idx="20">
                  <c:v>813</c:v>
                </c:pt>
                <c:pt idx="21">
                  <c:v>832</c:v>
                </c:pt>
                <c:pt idx="22">
                  <c:v>569</c:v>
                </c:pt>
                <c:pt idx="23">
                  <c:v>736</c:v>
                </c:pt>
                <c:pt idx="24">
                  <c:v>848</c:v>
                </c:pt>
                <c:pt idx="25">
                  <c:v>763</c:v>
                </c:pt>
                <c:pt idx="26">
                  <c:v>495</c:v>
                </c:pt>
                <c:pt idx="27">
                  <c:v>492</c:v>
                </c:pt>
                <c:pt idx="28">
                  <c:v>357</c:v>
                </c:pt>
                <c:pt idx="29">
                  <c:v>317</c:v>
                </c:pt>
                <c:pt idx="30">
                  <c:v>417</c:v>
                </c:pt>
                <c:pt idx="31">
                  <c:v>459</c:v>
                </c:pt>
                <c:pt idx="32">
                  <c:v>452</c:v>
                </c:pt>
                <c:pt idx="33">
                  <c:v>490</c:v>
                </c:pt>
                <c:pt idx="34">
                  <c:v>362</c:v>
                </c:pt>
                <c:pt idx="35">
                  <c:v>413</c:v>
                </c:pt>
                <c:pt idx="36">
                  <c:v>461</c:v>
                </c:pt>
                <c:pt idx="37">
                  <c:v>433</c:v>
                </c:pt>
                <c:pt idx="38">
                  <c:v>355</c:v>
                </c:pt>
              </c:numCache>
            </c:numRef>
          </c:val>
        </c:ser>
        <c:ser>
          <c:idx val="7"/>
          <c:order val="7"/>
          <c:tx>
            <c:strRef>
              <c:f>'9.3abcd'!$R$3</c:f>
              <c:strCache>
                <c:ptCount val="1"/>
                <c:pt idx="0">
                  <c:v>New no value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'9.3abcd'!$R$4:$R$42</c:f>
              <c:numCache>
                <c:formatCode>General</c:formatCode>
                <c:ptCount val="39"/>
                <c:pt idx="0">
                  <c:v>811</c:v>
                </c:pt>
                <c:pt idx="1">
                  <c:v>719</c:v>
                </c:pt>
                <c:pt idx="2">
                  <c:v>483</c:v>
                </c:pt>
                <c:pt idx="3">
                  <c:v>474</c:v>
                </c:pt>
                <c:pt idx="4">
                  <c:v>432</c:v>
                </c:pt>
                <c:pt idx="5">
                  <c:v>463</c:v>
                </c:pt>
                <c:pt idx="6">
                  <c:v>166</c:v>
                </c:pt>
                <c:pt idx="7">
                  <c:v>123</c:v>
                </c:pt>
                <c:pt idx="8">
                  <c:v>79</c:v>
                </c:pt>
                <c:pt idx="9">
                  <c:v>42</c:v>
                </c:pt>
                <c:pt idx="10">
                  <c:v>18</c:v>
                </c:pt>
                <c:pt idx="11">
                  <c:v>12</c:v>
                </c:pt>
                <c:pt idx="12">
                  <c:v>3</c:v>
                </c:pt>
                <c:pt idx="13">
                  <c:v>11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21</c:v>
                </c:pt>
                <c:pt idx="26">
                  <c:v>20</c:v>
                </c:pt>
                <c:pt idx="27">
                  <c:v>15</c:v>
                </c:pt>
                <c:pt idx="28">
                  <c:v>18</c:v>
                </c:pt>
                <c:pt idx="29">
                  <c:v>21</c:v>
                </c:pt>
                <c:pt idx="30">
                  <c:v>39</c:v>
                </c:pt>
                <c:pt idx="31">
                  <c:v>27</c:v>
                </c:pt>
                <c:pt idx="32">
                  <c:v>18</c:v>
                </c:pt>
                <c:pt idx="33">
                  <c:v>39</c:v>
                </c:pt>
                <c:pt idx="34">
                  <c:v>22</c:v>
                </c:pt>
                <c:pt idx="35">
                  <c:v>72</c:v>
                </c:pt>
                <c:pt idx="36">
                  <c:v>113</c:v>
                </c:pt>
                <c:pt idx="37">
                  <c:v>84</c:v>
                </c:pt>
                <c:pt idx="38">
                  <c:v>127</c:v>
                </c:pt>
              </c:numCache>
            </c:numRef>
          </c:val>
        </c:ser>
        <c:axId val="121627776"/>
        <c:axId val="121629696"/>
      </c:areaChart>
      <c:catAx>
        <c:axId val="12162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29486172123221444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9696"/>
        <c:crosses val="autoZero"/>
        <c:auto val="1"/>
        <c:lblAlgn val="ctr"/>
        <c:lblOffset val="100"/>
        <c:tickLblSkip val="8"/>
        <c:tickMarkSkip val="4"/>
      </c:catAx>
      <c:valAx>
        <c:axId val="121629696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77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160574665009006"/>
          <c:y val="0.21088983346108287"/>
          <c:w val="0.24839425334991022"/>
          <c:h val="0.64637400413443913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32" r="0.75000000000001432" t="1" header="0.5" footer="0.5"/>
    <c:pageSetup orientation="portrait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9.3d : New light diesel registrations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per km driven</a:t>
            </a:r>
          </a:p>
        </c:rich>
      </c:tx>
      <c:layout>
        <c:manualLayout>
          <c:xMode val="edge"/>
          <c:yMode val="edge"/>
          <c:x val="0.20666708438633502"/>
          <c:y val="1.039509441850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00000000000002"/>
          <c:y val="0.14345114345114829"/>
          <c:w val="0.64814277777777762"/>
          <c:h val="0.70585370370370371"/>
        </c:manualLayout>
      </c:layout>
      <c:areaChart>
        <c:grouping val="stacked"/>
        <c:ser>
          <c:idx val="0"/>
          <c:order val="0"/>
          <c:tx>
            <c:strRef>
              <c:f>'9.3abcd'!$K$3</c:f>
              <c:strCache>
                <c:ptCount val="1"/>
                <c:pt idx="0">
                  <c:v>Diesel &lt;=120 g/km</c:v>
                </c:pt>
              </c:strCache>
            </c:strRef>
          </c:tx>
          <c:spPr>
            <a:solidFill>
              <a:srgbClr val="0093D3">
                <a:alpha val="28000"/>
              </a:srgbClr>
            </a:solidFill>
            <a:ln w="25400">
              <a:noFill/>
            </a:ln>
          </c:spPr>
          <c:cat>
            <c:numRef>
              <c:f>'9.3abcd'!$A$4:$A$42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'9.3abcd'!$K$4:$K$42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24</c:v>
                </c:pt>
                <c:pt idx="7">
                  <c:v>56</c:v>
                </c:pt>
                <c:pt idx="8">
                  <c:v>104</c:v>
                </c:pt>
                <c:pt idx="9">
                  <c:v>49</c:v>
                </c:pt>
                <c:pt idx="10">
                  <c:v>61</c:v>
                </c:pt>
                <c:pt idx="11">
                  <c:v>115</c:v>
                </c:pt>
                <c:pt idx="12">
                  <c:v>229</c:v>
                </c:pt>
                <c:pt idx="13">
                  <c:v>139</c:v>
                </c:pt>
                <c:pt idx="14">
                  <c:v>61</c:v>
                </c:pt>
                <c:pt idx="15">
                  <c:v>115</c:v>
                </c:pt>
                <c:pt idx="16">
                  <c:v>61</c:v>
                </c:pt>
                <c:pt idx="17">
                  <c:v>102</c:v>
                </c:pt>
                <c:pt idx="18">
                  <c:v>43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36</c:v>
                </c:pt>
                <c:pt idx="23">
                  <c:v>41</c:v>
                </c:pt>
                <c:pt idx="24">
                  <c:v>62</c:v>
                </c:pt>
                <c:pt idx="25">
                  <c:v>60</c:v>
                </c:pt>
                <c:pt idx="26">
                  <c:v>38</c:v>
                </c:pt>
                <c:pt idx="27">
                  <c:v>131</c:v>
                </c:pt>
                <c:pt idx="28">
                  <c:v>117</c:v>
                </c:pt>
                <c:pt idx="29">
                  <c:v>98</c:v>
                </c:pt>
                <c:pt idx="30">
                  <c:v>118</c:v>
                </c:pt>
                <c:pt idx="31">
                  <c:v>238</c:v>
                </c:pt>
                <c:pt idx="32">
                  <c:v>253</c:v>
                </c:pt>
                <c:pt idx="33">
                  <c:v>218</c:v>
                </c:pt>
                <c:pt idx="34">
                  <c:v>147</c:v>
                </c:pt>
                <c:pt idx="35">
                  <c:v>222</c:v>
                </c:pt>
                <c:pt idx="36">
                  <c:v>221</c:v>
                </c:pt>
                <c:pt idx="37">
                  <c:v>156</c:v>
                </c:pt>
                <c:pt idx="38">
                  <c:v>196</c:v>
                </c:pt>
              </c:numCache>
            </c:numRef>
          </c:val>
        </c:ser>
        <c:ser>
          <c:idx val="1"/>
          <c:order val="1"/>
          <c:tx>
            <c:strRef>
              <c:f>'9.3abcd'!$L$3</c:f>
              <c:strCache>
                <c:ptCount val="1"/>
                <c:pt idx="0">
                  <c:v>Diesel &lt;=150 g/km</c:v>
                </c:pt>
              </c:strCache>
            </c:strRef>
          </c:tx>
          <c:spPr>
            <a:solidFill>
              <a:srgbClr val="6BB5D9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'9.3abcd'!$L$4:$L$42</c:f>
              <c:numCache>
                <c:formatCode>General</c:formatCode>
                <c:ptCount val="39"/>
                <c:pt idx="0">
                  <c:v>49</c:v>
                </c:pt>
                <c:pt idx="1">
                  <c:v>71</c:v>
                </c:pt>
                <c:pt idx="2">
                  <c:v>56</c:v>
                </c:pt>
                <c:pt idx="3">
                  <c:v>44</c:v>
                </c:pt>
                <c:pt idx="4">
                  <c:v>99</c:v>
                </c:pt>
                <c:pt idx="5">
                  <c:v>177</c:v>
                </c:pt>
                <c:pt idx="6">
                  <c:v>90</c:v>
                </c:pt>
                <c:pt idx="7">
                  <c:v>177</c:v>
                </c:pt>
                <c:pt idx="8">
                  <c:v>129</c:v>
                </c:pt>
                <c:pt idx="9">
                  <c:v>172</c:v>
                </c:pt>
                <c:pt idx="10">
                  <c:v>126</c:v>
                </c:pt>
                <c:pt idx="11">
                  <c:v>93</c:v>
                </c:pt>
                <c:pt idx="12">
                  <c:v>338</c:v>
                </c:pt>
                <c:pt idx="13">
                  <c:v>231</c:v>
                </c:pt>
                <c:pt idx="14">
                  <c:v>310</c:v>
                </c:pt>
                <c:pt idx="15">
                  <c:v>360</c:v>
                </c:pt>
                <c:pt idx="16">
                  <c:v>374</c:v>
                </c:pt>
                <c:pt idx="17">
                  <c:v>509</c:v>
                </c:pt>
                <c:pt idx="18">
                  <c:v>190</c:v>
                </c:pt>
                <c:pt idx="19">
                  <c:v>305</c:v>
                </c:pt>
                <c:pt idx="20">
                  <c:v>250</c:v>
                </c:pt>
                <c:pt idx="21">
                  <c:v>333</c:v>
                </c:pt>
                <c:pt idx="22">
                  <c:v>168</c:v>
                </c:pt>
                <c:pt idx="23">
                  <c:v>355</c:v>
                </c:pt>
                <c:pt idx="24">
                  <c:v>719</c:v>
                </c:pt>
                <c:pt idx="25">
                  <c:v>630</c:v>
                </c:pt>
                <c:pt idx="26">
                  <c:v>415</c:v>
                </c:pt>
                <c:pt idx="27">
                  <c:v>682</c:v>
                </c:pt>
                <c:pt idx="28">
                  <c:v>880</c:v>
                </c:pt>
                <c:pt idx="29">
                  <c:v>725</c:v>
                </c:pt>
                <c:pt idx="30">
                  <c:v>789</c:v>
                </c:pt>
                <c:pt idx="31">
                  <c:v>891</c:v>
                </c:pt>
                <c:pt idx="32">
                  <c:v>843</c:v>
                </c:pt>
                <c:pt idx="33">
                  <c:v>791</c:v>
                </c:pt>
                <c:pt idx="34">
                  <c:v>624</c:v>
                </c:pt>
                <c:pt idx="35">
                  <c:v>793</c:v>
                </c:pt>
                <c:pt idx="36">
                  <c:v>724</c:v>
                </c:pt>
                <c:pt idx="37">
                  <c:v>660</c:v>
                </c:pt>
                <c:pt idx="38">
                  <c:v>522</c:v>
                </c:pt>
              </c:numCache>
            </c:numRef>
          </c:val>
        </c:ser>
        <c:ser>
          <c:idx val="2"/>
          <c:order val="2"/>
          <c:tx>
            <c:strRef>
              <c:f>'9.3abcd'!$M$3</c:f>
              <c:strCache>
                <c:ptCount val="1"/>
                <c:pt idx="0">
                  <c:v>Diesel &lt;=170 g/km</c:v>
                </c:pt>
              </c:strCache>
            </c:strRef>
          </c:tx>
          <c:spPr>
            <a:solidFill>
              <a:srgbClr val="0093D3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'9.3abcd'!$M$4:$M$42</c:f>
              <c:numCache>
                <c:formatCode>General</c:formatCode>
                <c:ptCount val="39"/>
                <c:pt idx="0">
                  <c:v>53</c:v>
                </c:pt>
                <c:pt idx="1">
                  <c:v>101</c:v>
                </c:pt>
                <c:pt idx="2">
                  <c:v>91</c:v>
                </c:pt>
                <c:pt idx="3">
                  <c:v>167</c:v>
                </c:pt>
                <c:pt idx="4">
                  <c:v>168</c:v>
                </c:pt>
                <c:pt idx="5">
                  <c:v>181</c:v>
                </c:pt>
                <c:pt idx="6">
                  <c:v>106</c:v>
                </c:pt>
                <c:pt idx="7">
                  <c:v>220</c:v>
                </c:pt>
                <c:pt idx="8">
                  <c:v>319</c:v>
                </c:pt>
                <c:pt idx="9">
                  <c:v>446</c:v>
                </c:pt>
                <c:pt idx="10">
                  <c:v>339</c:v>
                </c:pt>
                <c:pt idx="11">
                  <c:v>490</c:v>
                </c:pt>
                <c:pt idx="12">
                  <c:v>546</c:v>
                </c:pt>
                <c:pt idx="13">
                  <c:v>464</c:v>
                </c:pt>
                <c:pt idx="14">
                  <c:v>487</c:v>
                </c:pt>
                <c:pt idx="15">
                  <c:v>543</c:v>
                </c:pt>
                <c:pt idx="16">
                  <c:v>426</c:v>
                </c:pt>
                <c:pt idx="17">
                  <c:v>525</c:v>
                </c:pt>
                <c:pt idx="18">
                  <c:v>386</c:v>
                </c:pt>
                <c:pt idx="19">
                  <c:v>369</c:v>
                </c:pt>
                <c:pt idx="20">
                  <c:v>478</c:v>
                </c:pt>
                <c:pt idx="21">
                  <c:v>413</c:v>
                </c:pt>
                <c:pt idx="22">
                  <c:v>319</c:v>
                </c:pt>
                <c:pt idx="23">
                  <c:v>521</c:v>
                </c:pt>
                <c:pt idx="24">
                  <c:v>321</c:v>
                </c:pt>
                <c:pt idx="25">
                  <c:v>332</c:v>
                </c:pt>
                <c:pt idx="26">
                  <c:v>312</c:v>
                </c:pt>
                <c:pt idx="27">
                  <c:v>536</c:v>
                </c:pt>
                <c:pt idx="28">
                  <c:v>548</c:v>
                </c:pt>
                <c:pt idx="29">
                  <c:v>483</c:v>
                </c:pt>
                <c:pt idx="30">
                  <c:v>480</c:v>
                </c:pt>
                <c:pt idx="31">
                  <c:v>681</c:v>
                </c:pt>
                <c:pt idx="32">
                  <c:v>873</c:v>
                </c:pt>
                <c:pt idx="33">
                  <c:v>738</c:v>
                </c:pt>
                <c:pt idx="34">
                  <c:v>683</c:v>
                </c:pt>
                <c:pt idx="35">
                  <c:v>862</c:v>
                </c:pt>
                <c:pt idx="36">
                  <c:v>753</c:v>
                </c:pt>
                <c:pt idx="37">
                  <c:v>840</c:v>
                </c:pt>
                <c:pt idx="38">
                  <c:v>605</c:v>
                </c:pt>
              </c:numCache>
            </c:numRef>
          </c:val>
        </c:ser>
        <c:ser>
          <c:idx val="3"/>
          <c:order val="3"/>
          <c:tx>
            <c:strRef>
              <c:f>'9.3abcd'!$N$3</c:f>
              <c:strCache>
                <c:ptCount val="1"/>
                <c:pt idx="0">
                  <c:v>Diesel &lt;=200 g/km</c:v>
                </c:pt>
              </c:strCache>
            </c:strRef>
          </c:tx>
          <c:spPr>
            <a:solidFill>
              <a:srgbClr val="B3D14C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'9.3abcd'!$N$4:$N$42</c:f>
              <c:numCache>
                <c:formatCode>General</c:formatCode>
                <c:ptCount val="39"/>
                <c:pt idx="0">
                  <c:v>135</c:v>
                </c:pt>
                <c:pt idx="1">
                  <c:v>217</c:v>
                </c:pt>
                <c:pt idx="2">
                  <c:v>99</c:v>
                </c:pt>
                <c:pt idx="3">
                  <c:v>195</c:v>
                </c:pt>
                <c:pt idx="4">
                  <c:v>224</c:v>
                </c:pt>
                <c:pt idx="5">
                  <c:v>267</c:v>
                </c:pt>
                <c:pt idx="6">
                  <c:v>178</c:v>
                </c:pt>
                <c:pt idx="7">
                  <c:v>333</c:v>
                </c:pt>
                <c:pt idx="8">
                  <c:v>344</c:v>
                </c:pt>
                <c:pt idx="9">
                  <c:v>368</c:v>
                </c:pt>
                <c:pt idx="10">
                  <c:v>420</c:v>
                </c:pt>
                <c:pt idx="11">
                  <c:v>490</c:v>
                </c:pt>
                <c:pt idx="12">
                  <c:v>690</c:v>
                </c:pt>
                <c:pt idx="13">
                  <c:v>755</c:v>
                </c:pt>
                <c:pt idx="14">
                  <c:v>572</c:v>
                </c:pt>
                <c:pt idx="15">
                  <c:v>543</c:v>
                </c:pt>
                <c:pt idx="16">
                  <c:v>504</c:v>
                </c:pt>
                <c:pt idx="17">
                  <c:v>724</c:v>
                </c:pt>
                <c:pt idx="18">
                  <c:v>783</c:v>
                </c:pt>
                <c:pt idx="19">
                  <c:v>1074</c:v>
                </c:pt>
                <c:pt idx="20">
                  <c:v>1309</c:v>
                </c:pt>
                <c:pt idx="21">
                  <c:v>1133</c:v>
                </c:pt>
                <c:pt idx="22">
                  <c:v>908</c:v>
                </c:pt>
                <c:pt idx="23">
                  <c:v>1148</c:v>
                </c:pt>
                <c:pt idx="24">
                  <c:v>1023</c:v>
                </c:pt>
                <c:pt idx="25">
                  <c:v>1140</c:v>
                </c:pt>
                <c:pt idx="26">
                  <c:v>808</c:v>
                </c:pt>
                <c:pt idx="27">
                  <c:v>1237</c:v>
                </c:pt>
                <c:pt idx="28">
                  <c:v>1266</c:v>
                </c:pt>
                <c:pt idx="29">
                  <c:v>1249</c:v>
                </c:pt>
                <c:pt idx="30">
                  <c:v>1167</c:v>
                </c:pt>
                <c:pt idx="31">
                  <c:v>1491</c:v>
                </c:pt>
                <c:pt idx="32">
                  <c:v>1749</c:v>
                </c:pt>
                <c:pt idx="33">
                  <c:v>1205</c:v>
                </c:pt>
                <c:pt idx="34">
                  <c:v>1058</c:v>
                </c:pt>
                <c:pt idx="35">
                  <c:v>1512</c:v>
                </c:pt>
                <c:pt idx="36">
                  <c:v>1532</c:v>
                </c:pt>
                <c:pt idx="37">
                  <c:v>1469</c:v>
                </c:pt>
                <c:pt idx="38">
                  <c:v>1373</c:v>
                </c:pt>
              </c:numCache>
            </c:numRef>
          </c:val>
        </c:ser>
        <c:ser>
          <c:idx val="4"/>
          <c:order val="4"/>
          <c:tx>
            <c:strRef>
              <c:f>'9.3abcd'!$O$3</c:f>
              <c:strCache>
                <c:ptCount val="1"/>
                <c:pt idx="0">
                  <c:v>Diesel &lt;=220 g/km</c:v>
                </c:pt>
              </c:strCache>
            </c:strRef>
          </c:tx>
          <c:spPr>
            <a:solidFill>
              <a:srgbClr val="6FB97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'9.3abcd'!$O$4:$O$42</c:f>
              <c:numCache>
                <c:formatCode>General</c:formatCode>
                <c:ptCount val="39"/>
                <c:pt idx="0">
                  <c:v>985</c:v>
                </c:pt>
                <c:pt idx="1">
                  <c:v>1333</c:v>
                </c:pt>
                <c:pt idx="2">
                  <c:v>1121</c:v>
                </c:pt>
                <c:pt idx="3">
                  <c:v>1480</c:v>
                </c:pt>
                <c:pt idx="4">
                  <c:v>1452</c:v>
                </c:pt>
                <c:pt idx="5">
                  <c:v>1456</c:v>
                </c:pt>
                <c:pt idx="6">
                  <c:v>1295</c:v>
                </c:pt>
                <c:pt idx="7">
                  <c:v>1494</c:v>
                </c:pt>
                <c:pt idx="8">
                  <c:v>1767</c:v>
                </c:pt>
                <c:pt idx="9">
                  <c:v>1821</c:v>
                </c:pt>
                <c:pt idx="10">
                  <c:v>1577</c:v>
                </c:pt>
                <c:pt idx="11">
                  <c:v>1819</c:v>
                </c:pt>
                <c:pt idx="12">
                  <c:v>1838</c:v>
                </c:pt>
                <c:pt idx="13">
                  <c:v>1413</c:v>
                </c:pt>
                <c:pt idx="14">
                  <c:v>1180</c:v>
                </c:pt>
                <c:pt idx="15">
                  <c:v>1056</c:v>
                </c:pt>
                <c:pt idx="16">
                  <c:v>1356</c:v>
                </c:pt>
                <c:pt idx="17">
                  <c:v>1011</c:v>
                </c:pt>
                <c:pt idx="18">
                  <c:v>1010</c:v>
                </c:pt>
                <c:pt idx="19">
                  <c:v>1333</c:v>
                </c:pt>
                <c:pt idx="20">
                  <c:v>1635</c:v>
                </c:pt>
                <c:pt idx="21">
                  <c:v>1120</c:v>
                </c:pt>
                <c:pt idx="22">
                  <c:v>1028</c:v>
                </c:pt>
                <c:pt idx="23">
                  <c:v>1570</c:v>
                </c:pt>
                <c:pt idx="24">
                  <c:v>1680</c:v>
                </c:pt>
                <c:pt idx="25">
                  <c:v>1543</c:v>
                </c:pt>
                <c:pt idx="26">
                  <c:v>1332</c:v>
                </c:pt>
                <c:pt idx="27">
                  <c:v>1367</c:v>
                </c:pt>
                <c:pt idx="28">
                  <c:v>2529</c:v>
                </c:pt>
                <c:pt idx="29">
                  <c:v>2671</c:v>
                </c:pt>
                <c:pt idx="30">
                  <c:v>2320</c:v>
                </c:pt>
                <c:pt idx="31">
                  <c:v>2658</c:v>
                </c:pt>
                <c:pt idx="32">
                  <c:v>3296</c:v>
                </c:pt>
                <c:pt idx="33">
                  <c:v>3178</c:v>
                </c:pt>
                <c:pt idx="34">
                  <c:v>2886</c:v>
                </c:pt>
                <c:pt idx="35">
                  <c:v>2795</c:v>
                </c:pt>
                <c:pt idx="36">
                  <c:v>3762</c:v>
                </c:pt>
                <c:pt idx="37">
                  <c:v>3011</c:v>
                </c:pt>
                <c:pt idx="38">
                  <c:v>2764</c:v>
                </c:pt>
              </c:numCache>
            </c:numRef>
          </c:val>
        </c:ser>
        <c:ser>
          <c:idx val="5"/>
          <c:order val="5"/>
          <c:tx>
            <c:strRef>
              <c:f>'9.3abcd'!$P$3</c:f>
              <c:strCache>
                <c:ptCount val="1"/>
                <c:pt idx="0">
                  <c:v>Diesel &lt;=250 g/km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'9.3abcd'!$P$4:$P$42</c:f>
              <c:numCache>
                <c:formatCode>General</c:formatCode>
                <c:ptCount val="39"/>
                <c:pt idx="0">
                  <c:v>1192</c:v>
                </c:pt>
                <c:pt idx="1">
                  <c:v>1259</c:v>
                </c:pt>
                <c:pt idx="2">
                  <c:v>1074</c:v>
                </c:pt>
                <c:pt idx="3">
                  <c:v>1302</c:v>
                </c:pt>
                <c:pt idx="4">
                  <c:v>1298</c:v>
                </c:pt>
                <c:pt idx="5">
                  <c:v>1041</c:v>
                </c:pt>
                <c:pt idx="6">
                  <c:v>1555</c:v>
                </c:pt>
                <c:pt idx="7">
                  <c:v>2442</c:v>
                </c:pt>
                <c:pt idx="8">
                  <c:v>2781</c:v>
                </c:pt>
                <c:pt idx="9">
                  <c:v>2760</c:v>
                </c:pt>
                <c:pt idx="10">
                  <c:v>2290</c:v>
                </c:pt>
                <c:pt idx="11">
                  <c:v>2545</c:v>
                </c:pt>
                <c:pt idx="12">
                  <c:v>2920</c:v>
                </c:pt>
                <c:pt idx="13">
                  <c:v>2338</c:v>
                </c:pt>
                <c:pt idx="14">
                  <c:v>1969</c:v>
                </c:pt>
                <c:pt idx="15">
                  <c:v>1503</c:v>
                </c:pt>
                <c:pt idx="16">
                  <c:v>1794</c:v>
                </c:pt>
                <c:pt idx="17">
                  <c:v>1589</c:v>
                </c:pt>
                <c:pt idx="18">
                  <c:v>1516</c:v>
                </c:pt>
                <c:pt idx="19">
                  <c:v>1678</c:v>
                </c:pt>
                <c:pt idx="20">
                  <c:v>2484</c:v>
                </c:pt>
                <c:pt idx="21">
                  <c:v>2257</c:v>
                </c:pt>
                <c:pt idx="22">
                  <c:v>2048</c:v>
                </c:pt>
                <c:pt idx="23">
                  <c:v>2143</c:v>
                </c:pt>
                <c:pt idx="24">
                  <c:v>2749</c:v>
                </c:pt>
                <c:pt idx="25">
                  <c:v>2624</c:v>
                </c:pt>
                <c:pt idx="26">
                  <c:v>2302</c:v>
                </c:pt>
                <c:pt idx="27">
                  <c:v>2522</c:v>
                </c:pt>
                <c:pt idx="28">
                  <c:v>3704</c:v>
                </c:pt>
                <c:pt idx="29">
                  <c:v>2992</c:v>
                </c:pt>
                <c:pt idx="30">
                  <c:v>2415</c:v>
                </c:pt>
                <c:pt idx="31">
                  <c:v>2965</c:v>
                </c:pt>
                <c:pt idx="32">
                  <c:v>3578</c:v>
                </c:pt>
                <c:pt idx="33">
                  <c:v>3189</c:v>
                </c:pt>
                <c:pt idx="34">
                  <c:v>3667</c:v>
                </c:pt>
                <c:pt idx="35">
                  <c:v>3674</c:v>
                </c:pt>
                <c:pt idx="36">
                  <c:v>4618</c:v>
                </c:pt>
                <c:pt idx="37">
                  <c:v>4620</c:v>
                </c:pt>
                <c:pt idx="38">
                  <c:v>4604</c:v>
                </c:pt>
              </c:numCache>
            </c:numRef>
          </c:val>
        </c:ser>
        <c:ser>
          <c:idx val="6"/>
          <c:order val="6"/>
          <c:tx>
            <c:strRef>
              <c:f>'9.3abcd'!$Q$3</c:f>
              <c:strCache>
                <c:ptCount val="1"/>
                <c:pt idx="0">
                  <c:v>Diesel &gt;250 g/km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'9.3abcd'!$Q$4:$Q$42</c:f>
              <c:numCache>
                <c:formatCode>General</c:formatCode>
                <c:ptCount val="39"/>
                <c:pt idx="0">
                  <c:v>2370</c:v>
                </c:pt>
                <c:pt idx="1">
                  <c:v>2222</c:v>
                </c:pt>
                <c:pt idx="2">
                  <c:v>1445</c:v>
                </c:pt>
                <c:pt idx="3">
                  <c:v>1756</c:v>
                </c:pt>
                <c:pt idx="4">
                  <c:v>2238</c:v>
                </c:pt>
                <c:pt idx="5">
                  <c:v>1851</c:v>
                </c:pt>
                <c:pt idx="6">
                  <c:v>1424</c:v>
                </c:pt>
                <c:pt idx="7">
                  <c:v>1220</c:v>
                </c:pt>
                <c:pt idx="8">
                  <c:v>1190</c:v>
                </c:pt>
                <c:pt idx="9">
                  <c:v>1092</c:v>
                </c:pt>
                <c:pt idx="10">
                  <c:v>1080</c:v>
                </c:pt>
                <c:pt idx="11">
                  <c:v>1291</c:v>
                </c:pt>
                <c:pt idx="12">
                  <c:v>1226</c:v>
                </c:pt>
                <c:pt idx="13">
                  <c:v>948</c:v>
                </c:pt>
                <c:pt idx="14">
                  <c:v>870</c:v>
                </c:pt>
                <c:pt idx="15">
                  <c:v>749</c:v>
                </c:pt>
                <c:pt idx="16">
                  <c:v>909</c:v>
                </c:pt>
                <c:pt idx="17">
                  <c:v>737</c:v>
                </c:pt>
                <c:pt idx="18">
                  <c:v>616</c:v>
                </c:pt>
                <c:pt idx="19">
                  <c:v>814</c:v>
                </c:pt>
                <c:pt idx="20">
                  <c:v>813</c:v>
                </c:pt>
                <c:pt idx="21">
                  <c:v>832</c:v>
                </c:pt>
                <c:pt idx="22">
                  <c:v>569</c:v>
                </c:pt>
                <c:pt idx="23">
                  <c:v>736</c:v>
                </c:pt>
                <c:pt idx="24">
                  <c:v>848</c:v>
                </c:pt>
                <c:pt idx="25">
                  <c:v>763</c:v>
                </c:pt>
                <c:pt idx="26">
                  <c:v>495</c:v>
                </c:pt>
                <c:pt idx="27">
                  <c:v>492</c:v>
                </c:pt>
                <c:pt idx="28">
                  <c:v>357</c:v>
                </c:pt>
                <c:pt idx="29">
                  <c:v>317</c:v>
                </c:pt>
                <c:pt idx="30">
                  <c:v>417</c:v>
                </c:pt>
                <c:pt idx="31">
                  <c:v>459</c:v>
                </c:pt>
                <c:pt idx="32">
                  <c:v>452</c:v>
                </c:pt>
                <c:pt idx="33">
                  <c:v>490</c:v>
                </c:pt>
                <c:pt idx="34">
                  <c:v>362</c:v>
                </c:pt>
                <c:pt idx="35">
                  <c:v>413</c:v>
                </c:pt>
                <c:pt idx="36">
                  <c:v>461</c:v>
                </c:pt>
                <c:pt idx="37">
                  <c:v>433</c:v>
                </c:pt>
                <c:pt idx="38">
                  <c:v>355</c:v>
                </c:pt>
              </c:numCache>
            </c:numRef>
          </c:val>
        </c:ser>
        <c:ser>
          <c:idx val="7"/>
          <c:order val="7"/>
          <c:tx>
            <c:strRef>
              <c:f>'9.3abcd'!$R$3</c:f>
              <c:strCache>
                <c:ptCount val="1"/>
                <c:pt idx="0">
                  <c:v>New no value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'9.3abcd'!$A$4:$A$38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'9.3abcd'!$R$4:$R$42</c:f>
              <c:numCache>
                <c:formatCode>General</c:formatCode>
                <c:ptCount val="39"/>
                <c:pt idx="0">
                  <c:v>811</c:v>
                </c:pt>
                <c:pt idx="1">
                  <c:v>719</c:v>
                </c:pt>
                <c:pt idx="2">
                  <c:v>483</c:v>
                </c:pt>
                <c:pt idx="3">
                  <c:v>474</c:v>
                </c:pt>
                <c:pt idx="4">
                  <c:v>432</c:v>
                </c:pt>
                <c:pt idx="5">
                  <c:v>463</c:v>
                </c:pt>
                <c:pt idx="6">
                  <c:v>166</c:v>
                </c:pt>
                <c:pt idx="7">
                  <c:v>123</c:v>
                </c:pt>
                <c:pt idx="8">
                  <c:v>79</c:v>
                </c:pt>
                <c:pt idx="9">
                  <c:v>42</c:v>
                </c:pt>
                <c:pt idx="10">
                  <c:v>18</c:v>
                </c:pt>
                <c:pt idx="11">
                  <c:v>12</c:v>
                </c:pt>
                <c:pt idx="12">
                  <c:v>3</c:v>
                </c:pt>
                <c:pt idx="13">
                  <c:v>11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21</c:v>
                </c:pt>
                <c:pt idx="26">
                  <c:v>20</c:v>
                </c:pt>
                <c:pt idx="27">
                  <c:v>15</c:v>
                </c:pt>
                <c:pt idx="28">
                  <c:v>18</c:v>
                </c:pt>
                <c:pt idx="29">
                  <c:v>21</c:v>
                </c:pt>
                <c:pt idx="30">
                  <c:v>39</c:v>
                </c:pt>
                <c:pt idx="31">
                  <c:v>27</c:v>
                </c:pt>
                <c:pt idx="32">
                  <c:v>18</c:v>
                </c:pt>
                <c:pt idx="33">
                  <c:v>39</c:v>
                </c:pt>
                <c:pt idx="34">
                  <c:v>22</c:v>
                </c:pt>
                <c:pt idx="35">
                  <c:v>72</c:v>
                </c:pt>
                <c:pt idx="36">
                  <c:v>113</c:v>
                </c:pt>
                <c:pt idx="37">
                  <c:v>84</c:v>
                </c:pt>
                <c:pt idx="38">
                  <c:v>127</c:v>
                </c:pt>
              </c:numCache>
            </c:numRef>
          </c:val>
        </c:ser>
        <c:axId val="124014592"/>
        <c:axId val="124016512"/>
      </c:areaChart>
      <c:catAx>
        <c:axId val="12401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32308388507139535"/>
              <c:y val="0.93480825958702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16512"/>
        <c:crosses val="autoZero"/>
        <c:auto val="1"/>
        <c:lblAlgn val="ctr"/>
        <c:lblOffset val="100"/>
        <c:tickLblSkip val="8"/>
        <c:tickMarkSkip val="4"/>
      </c:catAx>
      <c:valAx>
        <c:axId val="124016512"/>
        <c:scaling>
          <c:orientation val="minMax"/>
        </c:scaling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145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557551327304273"/>
          <c:y val="0.22264929273221382"/>
          <c:w val="0.23642459811886909"/>
          <c:h val="0.61476598611014344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54" r="0.75000000000001454" t="1" header="0.5" footer="0.5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9.4 : Light vehicle registrations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CO</a:t>
            </a:r>
            <a:r>
              <a:rPr lang="en-NZ" sz="9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NZ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emissions </a:t>
            </a:r>
          </a:p>
        </c:rich>
      </c:tx>
      <c:layout>
        <c:manualLayout>
          <c:xMode val="edge"/>
          <c:yMode val="edge"/>
          <c:x val="0.25500031328975137"/>
          <c:y val="1.24376930759761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81194444444444"/>
          <c:y val="0.15671641791045349"/>
          <c:w val="0.84744444444444811"/>
          <c:h val="0.68269045914715265"/>
        </c:manualLayout>
      </c:layout>
      <c:lineChart>
        <c:grouping val="standard"/>
        <c:ser>
          <c:idx val="2"/>
          <c:order val="0"/>
          <c:tx>
            <c:strRef>
              <c:f>'9.4'!$C$2</c:f>
              <c:strCache>
                <c:ptCount val="1"/>
                <c:pt idx="0">
                  <c:v>NZ New Petrol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'9.4'!$A$3:$A$41</c:f>
              <c:numCache>
                <c:formatCode>General</c:formatCode>
                <c:ptCount val="39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2014</c:v>
                </c:pt>
                <c:pt idx="36">
                  <c:v>2014</c:v>
                </c:pt>
                <c:pt idx="37">
                  <c:v>2014</c:v>
                </c:pt>
                <c:pt idx="38">
                  <c:v>2014</c:v>
                </c:pt>
              </c:numCache>
            </c:numRef>
          </c:cat>
          <c:val>
            <c:numRef>
              <c:f>'9.4'!$C$3:$C$41</c:f>
              <c:numCache>
                <c:formatCode>0.0</c:formatCode>
                <c:ptCount val="39"/>
                <c:pt idx="0">
                  <c:v>226.41338213</c:v>
                </c:pt>
                <c:pt idx="1">
                  <c:v>217.25071896</c:v>
                </c:pt>
                <c:pt idx="2">
                  <c:v>215.07629961000001</c:v>
                </c:pt>
                <c:pt idx="3">
                  <c:v>217.87315627000001</c:v>
                </c:pt>
                <c:pt idx="4">
                  <c:v>213.79595759</c:v>
                </c:pt>
                <c:pt idx="5">
                  <c:v>213.66352782000001</c:v>
                </c:pt>
                <c:pt idx="6">
                  <c:v>213.61410771999999</c:v>
                </c:pt>
                <c:pt idx="7">
                  <c:v>214.68949124</c:v>
                </c:pt>
                <c:pt idx="8">
                  <c:v>216.01545447999999</c:v>
                </c:pt>
                <c:pt idx="9">
                  <c:v>210.84316856999999</c:v>
                </c:pt>
                <c:pt idx="10">
                  <c:v>207.83963523</c:v>
                </c:pt>
                <c:pt idx="11">
                  <c:v>205.43903986000001</c:v>
                </c:pt>
                <c:pt idx="12">
                  <c:v>201.92915619999999</c:v>
                </c:pt>
                <c:pt idx="13">
                  <c:v>202.87653197</c:v>
                </c:pt>
                <c:pt idx="14">
                  <c:v>199.25587486000001</c:v>
                </c:pt>
                <c:pt idx="15">
                  <c:v>200.10165868999999</c:v>
                </c:pt>
                <c:pt idx="16">
                  <c:v>197.8033251</c:v>
                </c:pt>
                <c:pt idx="17">
                  <c:v>197.99561933000001</c:v>
                </c:pt>
                <c:pt idx="18">
                  <c:v>196.17539177</c:v>
                </c:pt>
                <c:pt idx="19">
                  <c:v>195.14068596000001</c:v>
                </c:pt>
                <c:pt idx="20">
                  <c:v>197.73386375000001</c:v>
                </c:pt>
                <c:pt idx="21">
                  <c:v>192.48315450999999</c:v>
                </c:pt>
                <c:pt idx="22">
                  <c:v>191.63273316999999</c:v>
                </c:pt>
                <c:pt idx="23">
                  <c:v>188.79598885999999</c:v>
                </c:pt>
                <c:pt idx="24">
                  <c:v>188.12344389</c:v>
                </c:pt>
                <c:pt idx="25">
                  <c:v>186.83735655999999</c:v>
                </c:pt>
                <c:pt idx="26">
                  <c:v>185.99602852000001</c:v>
                </c:pt>
                <c:pt idx="27">
                  <c:v>180.78549615</c:v>
                </c:pt>
                <c:pt idx="28">
                  <c:v>180.79551192</c:v>
                </c:pt>
                <c:pt idx="29">
                  <c:v>180.12218378</c:v>
                </c:pt>
                <c:pt idx="30">
                  <c:v>177.03706491</c:v>
                </c:pt>
                <c:pt idx="31">
                  <c:v>174.2727343</c:v>
                </c:pt>
                <c:pt idx="32">
                  <c:v>173.47273390000001</c:v>
                </c:pt>
                <c:pt idx="33">
                  <c:v>171.45959219</c:v>
                </c:pt>
                <c:pt idx="34">
                  <c:v>175.13107496999999</c:v>
                </c:pt>
                <c:pt idx="35">
                  <c:v>171.83904043000001</c:v>
                </c:pt>
                <c:pt idx="36">
                  <c:v>173.07909233000001</c:v>
                </c:pt>
                <c:pt idx="37">
                  <c:v>170.2254988</c:v>
                </c:pt>
                <c:pt idx="38">
                  <c:v>167.32209068</c:v>
                </c:pt>
              </c:numCache>
            </c:numRef>
          </c:val>
        </c:ser>
        <c:ser>
          <c:idx val="0"/>
          <c:order val="1"/>
          <c:tx>
            <c:strRef>
              <c:f>'9.4'!$D$2</c:f>
              <c:strCache>
                <c:ptCount val="1"/>
                <c:pt idx="0">
                  <c:v>NZ New Diesel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'9.4'!$A$3:$A$37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'9.4'!$D$3:$D$41</c:f>
              <c:numCache>
                <c:formatCode>0.0</c:formatCode>
                <c:ptCount val="39"/>
                <c:pt idx="0">
                  <c:v>242.98822698000001</c:v>
                </c:pt>
                <c:pt idx="1">
                  <c:v>239.03295076000001</c:v>
                </c:pt>
                <c:pt idx="2">
                  <c:v>235.94092082</c:v>
                </c:pt>
                <c:pt idx="3">
                  <c:v>234.88392528</c:v>
                </c:pt>
                <c:pt idx="4">
                  <c:v>236.58400689999999</c:v>
                </c:pt>
                <c:pt idx="5">
                  <c:v>231.61981531999999</c:v>
                </c:pt>
                <c:pt idx="6">
                  <c:v>231.77536426</c:v>
                </c:pt>
                <c:pt idx="7">
                  <c:v>226.21300393000001</c:v>
                </c:pt>
                <c:pt idx="8">
                  <c:v>225.89689439</c:v>
                </c:pt>
                <c:pt idx="9">
                  <c:v>224.12956908999999</c:v>
                </c:pt>
                <c:pt idx="10">
                  <c:v>224.87950824000001</c:v>
                </c:pt>
                <c:pt idx="11">
                  <c:v>224.38178117999999</c:v>
                </c:pt>
                <c:pt idx="12">
                  <c:v>218.66588411999999</c:v>
                </c:pt>
                <c:pt idx="13">
                  <c:v>218.31677361999999</c:v>
                </c:pt>
                <c:pt idx="14">
                  <c:v>217.61160508</c:v>
                </c:pt>
                <c:pt idx="15">
                  <c:v>211.94491156000001</c:v>
                </c:pt>
                <c:pt idx="16">
                  <c:v>217.40930660999999</c:v>
                </c:pt>
                <c:pt idx="17">
                  <c:v>209.77955488999999</c:v>
                </c:pt>
                <c:pt idx="18">
                  <c:v>215.37917673000001</c:v>
                </c:pt>
                <c:pt idx="19">
                  <c:v>215.65469625</c:v>
                </c:pt>
                <c:pt idx="20">
                  <c:v>216.67303379000001</c:v>
                </c:pt>
                <c:pt idx="21">
                  <c:v>217.0654098</c:v>
                </c:pt>
                <c:pt idx="22">
                  <c:v>217.63243399000001</c:v>
                </c:pt>
                <c:pt idx="23">
                  <c:v>214.29402833</c:v>
                </c:pt>
                <c:pt idx="24">
                  <c:v>214.65296043000001</c:v>
                </c:pt>
                <c:pt idx="25">
                  <c:v>213.88686815</c:v>
                </c:pt>
                <c:pt idx="26">
                  <c:v>214.18701504000001</c:v>
                </c:pt>
                <c:pt idx="27">
                  <c:v>206.89066442000001</c:v>
                </c:pt>
                <c:pt idx="28">
                  <c:v>209.16936430000001</c:v>
                </c:pt>
                <c:pt idx="29">
                  <c:v>209.09475186</c:v>
                </c:pt>
                <c:pt idx="30">
                  <c:v>207.09271755</c:v>
                </c:pt>
                <c:pt idx="31">
                  <c:v>205.52334053000001</c:v>
                </c:pt>
                <c:pt idx="32">
                  <c:v>206.53803485</c:v>
                </c:pt>
                <c:pt idx="33">
                  <c:v>207.76917678999999</c:v>
                </c:pt>
                <c:pt idx="34">
                  <c:v>210.54525507</c:v>
                </c:pt>
                <c:pt idx="35">
                  <c:v>206.66439668000001</c:v>
                </c:pt>
                <c:pt idx="36">
                  <c:v>210.46693619000001</c:v>
                </c:pt>
                <c:pt idx="37">
                  <c:v>210.74918366</c:v>
                </c:pt>
                <c:pt idx="38">
                  <c:v>212.21548999999999</c:v>
                </c:pt>
              </c:numCache>
            </c:numRef>
          </c:val>
        </c:ser>
        <c:ser>
          <c:idx val="1"/>
          <c:order val="2"/>
          <c:tx>
            <c:strRef>
              <c:f>'9.4'!$E$2</c:f>
              <c:strCache>
                <c:ptCount val="1"/>
                <c:pt idx="0">
                  <c:v>Used Petrol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'9.4'!$A$3:$A$37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'9.4'!$E$3:$E$41</c:f>
              <c:numCache>
                <c:formatCode>0.0</c:formatCode>
                <c:ptCount val="39"/>
                <c:pt idx="0">
                  <c:v>199.04939164000001</c:v>
                </c:pt>
                <c:pt idx="1">
                  <c:v>195.96823645000001</c:v>
                </c:pt>
                <c:pt idx="2">
                  <c:v>195.60953511</c:v>
                </c:pt>
                <c:pt idx="3">
                  <c:v>196.55496456</c:v>
                </c:pt>
                <c:pt idx="4">
                  <c:v>191.64449997</c:v>
                </c:pt>
                <c:pt idx="5">
                  <c:v>191.61784064</c:v>
                </c:pt>
                <c:pt idx="6">
                  <c:v>194.88472411999999</c:v>
                </c:pt>
                <c:pt idx="7">
                  <c:v>194.40952188</c:v>
                </c:pt>
                <c:pt idx="8">
                  <c:v>197.97087834999999</c:v>
                </c:pt>
                <c:pt idx="9">
                  <c:v>199.71682873</c:v>
                </c:pt>
                <c:pt idx="10">
                  <c:v>200.76851368000001</c:v>
                </c:pt>
                <c:pt idx="11">
                  <c:v>199.45987582999999</c:v>
                </c:pt>
                <c:pt idx="12">
                  <c:v>197.61368658999999</c:v>
                </c:pt>
                <c:pt idx="13">
                  <c:v>197.05386772</c:v>
                </c:pt>
                <c:pt idx="14">
                  <c:v>201.91975846</c:v>
                </c:pt>
                <c:pt idx="15">
                  <c:v>198.85877379999999</c:v>
                </c:pt>
                <c:pt idx="16">
                  <c:v>189.81805756</c:v>
                </c:pt>
                <c:pt idx="17">
                  <c:v>187.90300988999999</c:v>
                </c:pt>
                <c:pt idx="18">
                  <c:v>187.35393872</c:v>
                </c:pt>
                <c:pt idx="19">
                  <c:v>188.44160294</c:v>
                </c:pt>
                <c:pt idx="20">
                  <c:v>191.47522709</c:v>
                </c:pt>
                <c:pt idx="21">
                  <c:v>192.79546522999999</c:v>
                </c:pt>
                <c:pt idx="22">
                  <c:v>193.43488654999999</c:v>
                </c:pt>
                <c:pt idx="23">
                  <c:v>191.4409636</c:v>
                </c:pt>
                <c:pt idx="24">
                  <c:v>192.54372856000001</c:v>
                </c:pt>
                <c:pt idx="25">
                  <c:v>195.51095149</c:v>
                </c:pt>
                <c:pt idx="26">
                  <c:v>193.43318994000001</c:v>
                </c:pt>
                <c:pt idx="27">
                  <c:v>187.68704751000001</c:v>
                </c:pt>
                <c:pt idx="28">
                  <c:v>181.32552440000001</c:v>
                </c:pt>
                <c:pt idx="29">
                  <c:v>179.05888290999999</c:v>
                </c:pt>
                <c:pt idx="30">
                  <c:v>178.38321214999999</c:v>
                </c:pt>
                <c:pt idx="31">
                  <c:v>177.78428436999999</c:v>
                </c:pt>
                <c:pt idx="32">
                  <c:v>179.00784247000001</c:v>
                </c:pt>
                <c:pt idx="33">
                  <c:v>179.03633336999999</c:v>
                </c:pt>
                <c:pt idx="34">
                  <c:v>178.92733964000001</c:v>
                </c:pt>
                <c:pt idx="35">
                  <c:v>178.96454628999999</c:v>
                </c:pt>
                <c:pt idx="36">
                  <c:v>180.44706424</c:v>
                </c:pt>
                <c:pt idx="37">
                  <c:v>182.30860494000001</c:v>
                </c:pt>
                <c:pt idx="38">
                  <c:v>182.38823782</c:v>
                </c:pt>
              </c:numCache>
            </c:numRef>
          </c:val>
        </c:ser>
        <c:ser>
          <c:idx val="3"/>
          <c:order val="3"/>
          <c:tx>
            <c:strRef>
              <c:f>'9.4'!$F$2</c:f>
              <c:strCache>
                <c:ptCount val="1"/>
                <c:pt idx="0">
                  <c:v>All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'9.4'!$A$3:$A$37</c:f>
              <c:numCache>
                <c:formatCode>General</c:formatCode>
                <c:ptCount val="35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2006</c:v>
                </c:pt>
                <c:pt idx="4">
                  <c:v>2006</c:v>
                </c:pt>
                <c:pt idx="5">
                  <c:v>2006</c:v>
                </c:pt>
                <c:pt idx="6">
                  <c:v>2006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2008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2009</c:v>
                </c:pt>
                <c:pt idx="16">
                  <c:v>2009</c:v>
                </c:pt>
                <c:pt idx="17">
                  <c:v>2009</c:v>
                </c:pt>
                <c:pt idx="18">
                  <c:v>2009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</c:numCache>
            </c:numRef>
          </c:cat>
          <c:val>
            <c:numRef>
              <c:f>'9.4'!$F$3:$F$41</c:f>
              <c:numCache>
                <c:formatCode>0.0</c:formatCode>
                <c:ptCount val="39"/>
                <c:pt idx="0">
                  <c:v>211.49329933000001</c:v>
                </c:pt>
                <c:pt idx="1">
                  <c:v>206.86173203000001</c:v>
                </c:pt>
                <c:pt idx="2">
                  <c:v>205.09348147</c:v>
                </c:pt>
                <c:pt idx="3">
                  <c:v>207.19915596000001</c:v>
                </c:pt>
                <c:pt idx="4">
                  <c:v>203.72417186999999</c:v>
                </c:pt>
                <c:pt idx="5">
                  <c:v>203.85067916</c:v>
                </c:pt>
                <c:pt idx="6">
                  <c:v>205.36391122000001</c:v>
                </c:pt>
                <c:pt idx="7">
                  <c:v>205.10977348</c:v>
                </c:pt>
                <c:pt idx="8">
                  <c:v>207.22743</c:v>
                </c:pt>
                <c:pt idx="9">
                  <c:v>206.41674864999999</c:v>
                </c:pt>
                <c:pt idx="10">
                  <c:v>206.01192033999999</c:v>
                </c:pt>
                <c:pt idx="11">
                  <c:v>204.90149310999999</c:v>
                </c:pt>
                <c:pt idx="12">
                  <c:v>202.53275298</c:v>
                </c:pt>
                <c:pt idx="13">
                  <c:v>202.23418100999999</c:v>
                </c:pt>
                <c:pt idx="14">
                  <c:v>202.96618377999999</c:v>
                </c:pt>
                <c:pt idx="15">
                  <c:v>201.30557407000001</c:v>
                </c:pt>
                <c:pt idx="16">
                  <c:v>197.24304896999999</c:v>
                </c:pt>
                <c:pt idx="17">
                  <c:v>194.57499562000001</c:v>
                </c:pt>
                <c:pt idx="18">
                  <c:v>193.6720813</c:v>
                </c:pt>
                <c:pt idx="19">
                  <c:v>194.38941277000001</c:v>
                </c:pt>
                <c:pt idx="20">
                  <c:v>197.58322290999999</c:v>
                </c:pt>
                <c:pt idx="21">
                  <c:v>196.16300469999999</c:v>
                </c:pt>
                <c:pt idx="22">
                  <c:v>195.68335902000001</c:v>
                </c:pt>
                <c:pt idx="23">
                  <c:v>194.02413752999999</c:v>
                </c:pt>
                <c:pt idx="24">
                  <c:v>195.41128755</c:v>
                </c:pt>
                <c:pt idx="25">
                  <c:v>195.81454586000001</c:v>
                </c:pt>
                <c:pt idx="26">
                  <c:v>193.72219293000001</c:v>
                </c:pt>
                <c:pt idx="27">
                  <c:v>188.14178387000001</c:v>
                </c:pt>
                <c:pt idx="28">
                  <c:v>187.14201736999999</c:v>
                </c:pt>
                <c:pt idx="29">
                  <c:v>185.27981043</c:v>
                </c:pt>
                <c:pt idx="30">
                  <c:v>182.70098784000001</c:v>
                </c:pt>
                <c:pt idx="31">
                  <c:v>182.01288835</c:v>
                </c:pt>
                <c:pt idx="32">
                  <c:v>183.30053036999999</c:v>
                </c:pt>
                <c:pt idx="33">
                  <c:v>181.75762562</c:v>
                </c:pt>
                <c:pt idx="34">
                  <c:v>182.94318942999999</c:v>
                </c:pt>
                <c:pt idx="35">
                  <c:v>181.45775454</c:v>
                </c:pt>
                <c:pt idx="36">
                  <c:v>184.17743639</c:v>
                </c:pt>
                <c:pt idx="37">
                  <c:v>183.57305787000001</c:v>
                </c:pt>
                <c:pt idx="38">
                  <c:v>182.34497841999999</c:v>
                </c:pt>
              </c:numCache>
            </c:numRef>
          </c:val>
        </c:ser>
        <c:marker val="1"/>
        <c:axId val="124146048"/>
        <c:axId val="124147968"/>
      </c:lineChart>
      <c:catAx>
        <c:axId val="124146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and quarter registered</a:t>
                </a:r>
              </a:p>
            </c:rich>
          </c:tx>
          <c:layout>
            <c:manualLayout>
              <c:xMode val="edge"/>
              <c:yMode val="edge"/>
              <c:x val="0.46833392510286354"/>
              <c:y val="0.920949527326783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47968"/>
        <c:crosses val="autoZero"/>
        <c:auto val="1"/>
        <c:lblAlgn val="ctr"/>
        <c:lblOffset val="100"/>
        <c:tickLblSkip val="8"/>
        <c:tickMarkSkip val="2"/>
      </c:catAx>
      <c:valAx>
        <c:axId val="124147968"/>
        <c:scaling>
          <c:orientation val="minMax"/>
          <c:max val="250"/>
          <c:min val="17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</a:t>
                </a:r>
                <a:r>
                  <a:rPr lang="en-NZ" sz="7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N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g/km</a:t>
                </a:r>
              </a:p>
            </c:rich>
          </c:tx>
          <c:layout>
            <c:manualLayout>
              <c:xMode val="edge"/>
              <c:yMode val="edge"/>
              <c:x val="8.769328237153381E-4"/>
              <c:y val="0.398616124311894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46048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1691653264827329"/>
          <c:y val="0.16666666666666666"/>
          <c:w val="0.35592528387532474"/>
          <c:h val="0.1927749518035909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9.5b : Diesel economy trend </a:t>
            </a:r>
            <a:r>
              <a:rPr lang="en-NZ" sz="900" b="1" i="0" u="none" strike="noStrike" baseline="0"/>
              <a:t>by engine size</a:t>
            </a:r>
            <a:endParaRPr lang="en-NZ" sz="900"/>
          </a:p>
        </c:rich>
      </c:tx>
      <c:layout>
        <c:manualLayout>
          <c:xMode val="edge"/>
          <c:yMode val="edge"/>
          <c:x val="0.12664564144336071"/>
          <c:y val="5.8797296355654685E-3"/>
        </c:manualLayout>
      </c:layout>
      <c:overlay val="1"/>
    </c:title>
    <c:plotArea>
      <c:layout>
        <c:manualLayout>
          <c:layoutTarget val="inner"/>
          <c:xMode val="edge"/>
          <c:yMode val="edge"/>
          <c:x val="8.4488407699037621E-2"/>
          <c:y val="0.11672453703703722"/>
          <c:w val="0.86686333333333365"/>
          <c:h val="0.60354907407408065"/>
        </c:manualLayout>
      </c:layout>
      <c:lineChart>
        <c:grouping val="standard"/>
        <c:ser>
          <c:idx val="5"/>
          <c:order val="0"/>
          <c:tx>
            <c:strRef>
              <c:f>'9.5'!$B$12</c:f>
              <c:strCache>
                <c:ptCount val="1"/>
                <c:pt idx="0">
                  <c:v>4000+cc</c:v>
                </c:pt>
              </c:strCache>
            </c:strRef>
          </c:tx>
          <c:spPr>
            <a:ln>
              <a:solidFill>
                <a:srgbClr val="2D8659"/>
              </a:solidFill>
            </a:ln>
          </c:spPr>
          <c:marker>
            <c:symbol val="none"/>
          </c:marker>
          <c:val>
            <c:numRef>
              <c:f>'9.5'!$M$12:$V$12</c:f>
              <c:numCache>
                <c:formatCode>0.00</c:formatCode>
                <c:ptCount val="10"/>
                <c:pt idx="0">
                  <c:v>11.6134</c:v>
                </c:pt>
                <c:pt idx="1">
                  <c:v>11.835599999999999</c:v>
                </c:pt>
                <c:pt idx="2">
                  <c:v>11.1243</c:v>
                </c:pt>
                <c:pt idx="3">
                  <c:v>10.910500000000001</c:v>
                </c:pt>
                <c:pt idx="4">
                  <c:v>11.1214</c:v>
                </c:pt>
                <c:pt idx="5">
                  <c:v>10.826499999999999</c:v>
                </c:pt>
                <c:pt idx="6">
                  <c:v>10.4039</c:v>
                </c:pt>
                <c:pt idx="7">
                  <c:v>10.447900000000001</c:v>
                </c:pt>
                <c:pt idx="8">
                  <c:v>10.3515</c:v>
                </c:pt>
                <c:pt idx="9">
                  <c:v>10.2384</c:v>
                </c:pt>
              </c:numCache>
            </c:numRef>
          </c:val>
        </c:ser>
        <c:ser>
          <c:idx val="4"/>
          <c:order val="1"/>
          <c:tx>
            <c:strRef>
              <c:f>'9.5'!$B$11</c:f>
              <c:strCache>
                <c:ptCount val="1"/>
                <c:pt idx="0">
                  <c:v>3000-3999cc</c:v>
                </c:pt>
              </c:strCache>
            </c:strRef>
          </c:tx>
          <c:spPr>
            <a:ln>
              <a:solidFill>
                <a:srgbClr val="519B6C"/>
              </a:solidFill>
            </a:ln>
          </c:spPr>
          <c:marker>
            <c:symbol val="none"/>
          </c:marker>
          <c:cat>
            <c:numRef>
              <c:f>'9.5'!$M$6:$R$6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'9.5'!$M$11:$V$11</c:f>
              <c:numCache>
                <c:formatCode>0.00</c:formatCode>
                <c:ptCount val="10"/>
                <c:pt idx="0">
                  <c:v>10.3019</c:v>
                </c:pt>
                <c:pt idx="1">
                  <c:v>9.6846999999999994</c:v>
                </c:pt>
                <c:pt idx="2">
                  <c:v>9.5263000000000009</c:v>
                </c:pt>
                <c:pt idx="3">
                  <c:v>9.6388999999999996</c:v>
                </c:pt>
                <c:pt idx="4">
                  <c:v>9.4793000000000003</c:v>
                </c:pt>
                <c:pt idx="5">
                  <c:v>9.5395000000000003</c:v>
                </c:pt>
                <c:pt idx="6">
                  <c:v>9.0305999999999997</c:v>
                </c:pt>
                <c:pt idx="7">
                  <c:v>8.9525000000000006</c:v>
                </c:pt>
                <c:pt idx="8">
                  <c:v>8.9254999999999995</c:v>
                </c:pt>
                <c:pt idx="9">
                  <c:v>8.9832999999999998</c:v>
                </c:pt>
              </c:numCache>
            </c:numRef>
          </c:val>
        </c:ser>
        <c:ser>
          <c:idx val="3"/>
          <c:order val="2"/>
          <c:tx>
            <c:strRef>
              <c:f>'9.5'!$B$10</c:f>
              <c:strCache>
                <c:ptCount val="1"/>
                <c:pt idx="0">
                  <c:v>2000-2999cc</c:v>
                </c:pt>
              </c:strCache>
            </c:strRef>
          </c:tx>
          <c:spPr>
            <a:ln>
              <a:solidFill>
                <a:srgbClr val="75B07F"/>
              </a:solidFill>
            </a:ln>
          </c:spPr>
          <c:marker>
            <c:symbol val="none"/>
          </c:marker>
          <c:cat>
            <c:numRef>
              <c:f>'9.5'!$M$6:$R$6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'9.5'!$M$10:$V$10</c:f>
              <c:numCache>
                <c:formatCode>0.00</c:formatCode>
                <c:ptCount val="10"/>
                <c:pt idx="0">
                  <c:v>9.3989999999999991</c:v>
                </c:pt>
                <c:pt idx="1">
                  <c:v>9.2011000000000003</c:v>
                </c:pt>
                <c:pt idx="2">
                  <c:v>8.9140999999999995</c:v>
                </c:pt>
                <c:pt idx="3">
                  <c:v>8.8623999999999992</c:v>
                </c:pt>
                <c:pt idx="4">
                  <c:v>8.7988999999999997</c:v>
                </c:pt>
                <c:pt idx="5">
                  <c:v>8.7441999999999993</c:v>
                </c:pt>
                <c:pt idx="6">
                  <c:v>8.6537000000000006</c:v>
                </c:pt>
                <c:pt idx="7">
                  <c:v>8.2746999999999993</c:v>
                </c:pt>
                <c:pt idx="8">
                  <c:v>8.1369000000000007</c:v>
                </c:pt>
                <c:pt idx="9">
                  <c:v>8.1334</c:v>
                </c:pt>
              </c:numCache>
            </c:numRef>
          </c:val>
        </c:ser>
        <c:ser>
          <c:idx val="2"/>
          <c:order val="3"/>
          <c:tx>
            <c:strRef>
              <c:f>'9.5'!$B$9</c:f>
              <c:strCache>
                <c:ptCount val="1"/>
                <c:pt idx="0">
                  <c:v>1600-1999cc</c:v>
                </c:pt>
              </c:strCache>
            </c:strRef>
          </c:tx>
          <c:spPr>
            <a:ln>
              <a:solidFill>
                <a:srgbClr val="9AC691"/>
              </a:solidFill>
            </a:ln>
          </c:spPr>
          <c:marker>
            <c:symbol val="none"/>
          </c:marker>
          <c:cat>
            <c:numRef>
              <c:f>'9.5'!$M$6:$R$6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'9.5'!$M$9:$V$9</c:f>
              <c:numCache>
                <c:formatCode>0.00</c:formatCode>
                <c:ptCount val="10"/>
                <c:pt idx="0">
                  <c:v>6.8018000000000001</c:v>
                </c:pt>
                <c:pt idx="1">
                  <c:v>6.7298</c:v>
                </c:pt>
                <c:pt idx="2">
                  <c:v>6.7516999999999996</c:v>
                </c:pt>
                <c:pt idx="3">
                  <c:v>6.8019999999999996</c:v>
                </c:pt>
                <c:pt idx="4">
                  <c:v>6.5804999999999998</c:v>
                </c:pt>
                <c:pt idx="5">
                  <c:v>6.7977999999999996</c:v>
                </c:pt>
                <c:pt idx="6">
                  <c:v>6.5952999999999999</c:v>
                </c:pt>
                <c:pt idx="7">
                  <c:v>6.5796000000000001</c:v>
                </c:pt>
                <c:pt idx="8">
                  <c:v>6.5869</c:v>
                </c:pt>
                <c:pt idx="9">
                  <c:v>6.5952999999999999</c:v>
                </c:pt>
              </c:numCache>
            </c:numRef>
          </c:val>
        </c:ser>
        <c:ser>
          <c:idx val="1"/>
          <c:order val="4"/>
          <c:tx>
            <c:strRef>
              <c:f>'9.5'!$B$8</c:f>
              <c:strCache>
                <c:ptCount val="1"/>
                <c:pt idx="0">
                  <c:v>1300-1599cc</c:v>
                </c:pt>
              </c:strCache>
            </c:strRef>
          </c:tx>
          <c:spPr>
            <a:ln>
              <a:solidFill>
                <a:srgbClr val="BEDBA4"/>
              </a:solidFill>
            </a:ln>
          </c:spPr>
          <c:marker>
            <c:symbol val="none"/>
          </c:marker>
          <c:cat>
            <c:numRef>
              <c:f>'9.5'!$M$6:$R$6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'9.5'!$M$8:$V$8</c:f>
              <c:numCache>
                <c:formatCode>0.00</c:formatCode>
                <c:ptCount val="10"/>
                <c:pt idx="0">
                  <c:v>4.7168999999999999</c:v>
                </c:pt>
                <c:pt idx="1">
                  <c:v>5.4884000000000004</c:v>
                </c:pt>
                <c:pt idx="2">
                  <c:v>4.6566999999999998</c:v>
                </c:pt>
                <c:pt idx="3">
                  <c:v>5.0701999999999998</c:v>
                </c:pt>
                <c:pt idx="4">
                  <c:v>5.3094999999999999</c:v>
                </c:pt>
                <c:pt idx="5">
                  <c:v>5.4619999999999997</c:v>
                </c:pt>
                <c:pt idx="6">
                  <c:v>5.2428999999999997</c:v>
                </c:pt>
                <c:pt idx="7">
                  <c:v>5.1120000000000001</c:v>
                </c:pt>
                <c:pt idx="8">
                  <c:v>4.8916000000000004</c:v>
                </c:pt>
                <c:pt idx="9">
                  <c:v>5.0354000000000001</c:v>
                </c:pt>
              </c:numCache>
            </c:numRef>
          </c:val>
        </c:ser>
        <c:ser>
          <c:idx val="0"/>
          <c:order val="5"/>
          <c:tx>
            <c:strRef>
              <c:f>'9.5'!$B$7</c:f>
              <c:strCache>
                <c:ptCount val="1"/>
                <c:pt idx="0">
                  <c:v>-1300cc</c:v>
                </c:pt>
              </c:strCache>
            </c:strRef>
          </c:tx>
          <c:spPr>
            <a:ln>
              <a:solidFill>
                <a:srgbClr val="E3F1BB"/>
              </a:solidFill>
            </a:ln>
          </c:spPr>
          <c:marker>
            <c:symbol val="none"/>
          </c:marker>
          <c:cat>
            <c:numRef>
              <c:f>'9.5'!$M$6:$V$6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'9.5'!$M$7:$V$7</c:f>
              <c:numCache>
                <c:formatCode>0.00</c:formatCode>
                <c:ptCount val="10"/>
                <c:pt idx="1">
                  <c:v>4.7032999999999996</c:v>
                </c:pt>
                <c:pt idx="2">
                  <c:v>4.7980999999999998</c:v>
                </c:pt>
                <c:pt idx="3">
                  <c:v>4.5217000000000001</c:v>
                </c:pt>
                <c:pt idx="4">
                  <c:v>4.6401000000000003</c:v>
                </c:pt>
                <c:pt idx="5">
                  <c:v>5.7403000000000004</c:v>
                </c:pt>
                <c:pt idx="7">
                  <c:v>4.1456</c:v>
                </c:pt>
                <c:pt idx="8">
                  <c:v>4.1398000000000001</c:v>
                </c:pt>
                <c:pt idx="9">
                  <c:v>4.1497000000000002</c:v>
                </c:pt>
              </c:numCache>
            </c:numRef>
          </c:val>
        </c:ser>
        <c:marker val="1"/>
        <c:axId val="119761536"/>
        <c:axId val="119780096"/>
      </c:lineChart>
      <c:catAx>
        <c:axId val="11976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registered</a:t>
                </a:r>
              </a:p>
            </c:rich>
          </c:tx>
          <c:layout>
            <c:manualLayout>
              <c:xMode val="edge"/>
              <c:yMode val="edge"/>
              <c:x val="0.42289911373810368"/>
              <c:y val="0.7940241098181311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80096"/>
        <c:crosses val="autoZero"/>
        <c:auto val="1"/>
        <c:lblAlgn val="ctr"/>
        <c:lblOffset val="100"/>
      </c:catAx>
      <c:valAx>
        <c:axId val="119780096"/>
        <c:scaling>
          <c:orientation val="minMax"/>
          <c:max val="12"/>
          <c:min val="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L/100 km
</a:t>
                </a:r>
              </a:p>
            </c:rich>
          </c:tx>
        </c:title>
        <c:numFmt formatCode="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153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0229425565836103"/>
          <c:y val="0.86486470164680751"/>
          <c:w val="0.85185571962655882"/>
          <c:h val="0.12337583908206161"/>
        </c:manualLayout>
      </c:layout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9.5a : Petrol economy trend by engine size</a:t>
            </a:r>
          </a:p>
        </c:rich>
      </c:tx>
      <c:layout>
        <c:manualLayout>
          <c:xMode val="edge"/>
          <c:yMode val="edge"/>
          <c:x val="9.7771744049235221E-2"/>
          <c:y val="5.8797296355654685E-3"/>
        </c:manualLayout>
      </c:layout>
      <c:overlay val="1"/>
    </c:title>
    <c:plotArea>
      <c:layout>
        <c:manualLayout>
          <c:layoutTarget val="inner"/>
          <c:xMode val="edge"/>
          <c:yMode val="edge"/>
          <c:x val="8.4488407699037621E-2"/>
          <c:y val="0.11672453703703722"/>
          <c:w val="0.86686333333333365"/>
          <c:h val="0.63882685185185184"/>
        </c:manualLayout>
      </c:layout>
      <c:lineChart>
        <c:grouping val="standard"/>
        <c:ser>
          <c:idx val="5"/>
          <c:order val="0"/>
          <c:tx>
            <c:strRef>
              <c:f>'9.5'!$B$12</c:f>
              <c:strCache>
                <c:ptCount val="1"/>
                <c:pt idx="0">
                  <c:v>4000+cc</c:v>
                </c:pt>
              </c:strCache>
            </c:strRef>
          </c:tx>
          <c:spPr>
            <a:ln>
              <a:solidFill>
                <a:srgbClr val="2D8659"/>
              </a:solidFill>
            </a:ln>
          </c:spPr>
          <c:marker>
            <c:symbol val="none"/>
          </c:marker>
          <c:val>
            <c:numRef>
              <c:f>'9.5'!$C$12:$L$12</c:f>
              <c:numCache>
                <c:formatCode>0.00</c:formatCode>
                <c:ptCount val="10"/>
                <c:pt idx="0">
                  <c:v>14.099399999999999</c:v>
                </c:pt>
                <c:pt idx="1">
                  <c:v>14.063700000000001</c:v>
                </c:pt>
                <c:pt idx="2">
                  <c:v>13.998200000000001</c:v>
                </c:pt>
                <c:pt idx="3">
                  <c:v>14.0374</c:v>
                </c:pt>
                <c:pt idx="4">
                  <c:v>13.5761</c:v>
                </c:pt>
                <c:pt idx="5">
                  <c:v>13.328799999999999</c:v>
                </c:pt>
                <c:pt idx="6">
                  <c:v>13.062900000000001</c:v>
                </c:pt>
                <c:pt idx="7">
                  <c:v>12.77</c:v>
                </c:pt>
                <c:pt idx="8">
                  <c:v>12.4091</c:v>
                </c:pt>
                <c:pt idx="9">
                  <c:v>12.4108</c:v>
                </c:pt>
              </c:numCache>
            </c:numRef>
          </c:val>
        </c:ser>
        <c:ser>
          <c:idx val="4"/>
          <c:order val="1"/>
          <c:tx>
            <c:strRef>
              <c:f>'9.5'!$B$11</c:f>
              <c:strCache>
                <c:ptCount val="1"/>
                <c:pt idx="0">
                  <c:v>3000-3999cc</c:v>
                </c:pt>
              </c:strCache>
            </c:strRef>
          </c:tx>
          <c:spPr>
            <a:ln>
              <a:solidFill>
                <a:srgbClr val="519B6C"/>
              </a:solidFill>
            </a:ln>
          </c:spPr>
          <c:marker>
            <c:symbol val="none"/>
          </c:marker>
          <c:cat>
            <c:numRef>
              <c:f>'9.5'!$C$6:$G$6</c:f>
              <c:numCache>
                <c:formatCode>0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'9.5'!$C$11:$L$11</c:f>
              <c:numCache>
                <c:formatCode>0.00</c:formatCode>
                <c:ptCount val="10"/>
                <c:pt idx="0">
                  <c:v>11.898099999999999</c:v>
                </c:pt>
                <c:pt idx="1">
                  <c:v>11.568300000000001</c:v>
                </c:pt>
                <c:pt idx="2">
                  <c:v>11.316700000000001</c:v>
                </c:pt>
                <c:pt idx="3">
                  <c:v>11.115500000000001</c:v>
                </c:pt>
                <c:pt idx="4">
                  <c:v>10.9566</c:v>
                </c:pt>
                <c:pt idx="5">
                  <c:v>10.7517</c:v>
                </c:pt>
                <c:pt idx="6">
                  <c:v>10.594799999999999</c:v>
                </c:pt>
                <c:pt idx="7">
                  <c:v>10.4285</c:v>
                </c:pt>
                <c:pt idx="8">
                  <c:v>10.2033</c:v>
                </c:pt>
                <c:pt idx="9">
                  <c:v>10.092499999999999</c:v>
                </c:pt>
              </c:numCache>
            </c:numRef>
          </c:val>
        </c:ser>
        <c:ser>
          <c:idx val="3"/>
          <c:order val="2"/>
          <c:tx>
            <c:strRef>
              <c:f>'9.5'!$B$10</c:f>
              <c:strCache>
                <c:ptCount val="1"/>
                <c:pt idx="0">
                  <c:v>2000-2999cc</c:v>
                </c:pt>
              </c:strCache>
            </c:strRef>
          </c:tx>
          <c:spPr>
            <a:ln>
              <a:solidFill>
                <a:srgbClr val="75B07F"/>
              </a:solidFill>
            </a:ln>
          </c:spPr>
          <c:marker>
            <c:symbol val="none"/>
          </c:marker>
          <c:cat>
            <c:numRef>
              <c:f>'9.5'!$C$6:$G$6</c:f>
              <c:numCache>
                <c:formatCode>0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'9.5'!$C$10:$L$10</c:f>
              <c:numCache>
                <c:formatCode>0.00</c:formatCode>
                <c:ptCount val="10"/>
                <c:pt idx="0">
                  <c:v>9.8514999999999997</c:v>
                </c:pt>
                <c:pt idx="1">
                  <c:v>9.7010000000000005</c:v>
                </c:pt>
                <c:pt idx="2">
                  <c:v>9.6766000000000005</c:v>
                </c:pt>
                <c:pt idx="3">
                  <c:v>9.5967000000000002</c:v>
                </c:pt>
                <c:pt idx="4">
                  <c:v>9.4123999999999999</c:v>
                </c:pt>
                <c:pt idx="5">
                  <c:v>9.2569999999999997</c:v>
                </c:pt>
                <c:pt idx="6">
                  <c:v>9.2508999999999997</c:v>
                </c:pt>
                <c:pt idx="7">
                  <c:v>9.1488999999999994</c:v>
                </c:pt>
                <c:pt idx="8">
                  <c:v>8.6575000000000006</c:v>
                </c:pt>
                <c:pt idx="9">
                  <c:v>8.4476999999999993</c:v>
                </c:pt>
              </c:numCache>
            </c:numRef>
          </c:val>
        </c:ser>
        <c:ser>
          <c:idx val="2"/>
          <c:order val="3"/>
          <c:tx>
            <c:strRef>
              <c:f>'9.5'!$B$9</c:f>
              <c:strCache>
                <c:ptCount val="1"/>
                <c:pt idx="0">
                  <c:v>1600-1999cc</c:v>
                </c:pt>
              </c:strCache>
            </c:strRef>
          </c:tx>
          <c:spPr>
            <a:ln>
              <a:solidFill>
                <a:srgbClr val="9AC691"/>
              </a:solidFill>
            </a:ln>
          </c:spPr>
          <c:marker>
            <c:symbol val="none"/>
          </c:marker>
          <c:cat>
            <c:numRef>
              <c:f>'9.5'!$C$6:$G$6</c:f>
              <c:numCache>
                <c:formatCode>0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'9.5'!$C$9:$L$9</c:f>
              <c:numCache>
                <c:formatCode>0.00</c:formatCode>
                <c:ptCount val="10"/>
                <c:pt idx="0">
                  <c:v>8.3610000000000007</c:v>
                </c:pt>
                <c:pt idx="1">
                  <c:v>8.3345000000000002</c:v>
                </c:pt>
                <c:pt idx="2">
                  <c:v>8.2204999999999995</c:v>
                </c:pt>
                <c:pt idx="3">
                  <c:v>8.1227999999999998</c:v>
                </c:pt>
                <c:pt idx="4">
                  <c:v>7.9829999999999997</c:v>
                </c:pt>
                <c:pt idx="5">
                  <c:v>7.8487</c:v>
                </c:pt>
                <c:pt idx="6">
                  <c:v>7.6417999999999999</c:v>
                </c:pt>
                <c:pt idx="7">
                  <c:v>7.3224999999999998</c:v>
                </c:pt>
                <c:pt idx="8">
                  <c:v>7.1909999999999998</c:v>
                </c:pt>
                <c:pt idx="9">
                  <c:v>7.0541</c:v>
                </c:pt>
              </c:numCache>
            </c:numRef>
          </c:val>
        </c:ser>
        <c:ser>
          <c:idx val="1"/>
          <c:order val="4"/>
          <c:tx>
            <c:strRef>
              <c:f>'9.5'!$B$8</c:f>
              <c:strCache>
                <c:ptCount val="1"/>
                <c:pt idx="0">
                  <c:v>1300-1599cc</c:v>
                </c:pt>
              </c:strCache>
            </c:strRef>
          </c:tx>
          <c:spPr>
            <a:ln>
              <a:solidFill>
                <a:srgbClr val="BEDBA4"/>
              </a:solidFill>
            </a:ln>
          </c:spPr>
          <c:marker>
            <c:symbol val="none"/>
          </c:marker>
          <c:cat>
            <c:numRef>
              <c:f>'9.5'!$C$6:$G$6</c:f>
              <c:numCache>
                <c:formatCode>0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'9.5'!$C$8:$L$8</c:f>
              <c:numCache>
                <c:formatCode>0.00</c:formatCode>
                <c:ptCount val="10"/>
                <c:pt idx="0">
                  <c:v>6.6820000000000004</c:v>
                </c:pt>
                <c:pt idx="1">
                  <c:v>6.6363000000000003</c:v>
                </c:pt>
                <c:pt idx="2">
                  <c:v>6.6459999999999999</c:v>
                </c:pt>
                <c:pt idx="3">
                  <c:v>6.5434000000000001</c:v>
                </c:pt>
                <c:pt idx="4">
                  <c:v>6.6327999999999996</c:v>
                </c:pt>
                <c:pt idx="5">
                  <c:v>6.5144000000000002</c:v>
                </c:pt>
                <c:pt idx="6">
                  <c:v>6.3680000000000003</c:v>
                </c:pt>
                <c:pt idx="7">
                  <c:v>6.2794999999999996</c:v>
                </c:pt>
                <c:pt idx="8">
                  <c:v>6.2118000000000002</c:v>
                </c:pt>
                <c:pt idx="9">
                  <c:v>6.1741999999999999</c:v>
                </c:pt>
              </c:numCache>
            </c:numRef>
          </c:val>
        </c:ser>
        <c:ser>
          <c:idx val="0"/>
          <c:order val="5"/>
          <c:tx>
            <c:strRef>
              <c:f>'9.5'!$B$7</c:f>
              <c:strCache>
                <c:ptCount val="1"/>
                <c:pt idx="0">
                  <c:v>-1300cc</c:v>
                </c:pt>
              </c:strCache>
            </c:strRef>
          </c:tx>
          <c:spPr>
            <a:ln>
              <a:solidFill>
                <a:srgbClr val="E3F1BB"/>
              </a:solidFill>
            </a:ln>
          </c:spPr>
          <c:marker>
            <c:symbol val="none"/>
          </c:marker>
          <c:cat>
            <c:numRef>
              <c:f>'9.5'!$C$6:$L$6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General">
                  <c:v>2013</c:v>
                </c:pt>
                <c:pt idx="9" formatCode="General">
                  <c:v>2014</c:v>
                </c:pt>
              </c:numCache>
            </c:numRef>
          </c:cat>
          <c:val>
            <c:numRef>
              <c:f>'9.5'!$C$7:$L$7</c:f>
              <c:numCache>
                <c:formatCode>0.00</c:formatCode>
                <c:ptCount val="10"/>
                <c:pt idx="0">
                  <c:v>6.1703999999999999</c:v>
                </c:pt>
                <c:pt idx="1">
                  <c:v>6.1512000000000002</c:v>
                </c:pt>
                <c:pt idx="2">
                  <c:v>6.1294000000000004</c:v>
                </c:pt>
                <c:pt idx="3">
                  <c:v>6.0979000000000001</c:v>
                </c:pt>
                <c:pt idx="4">
                  <c:v>6.2380000000000004</c:v>
                </c:pt>
                <c:pt idx="5">
                  <c:v>6.1363000000000003</c:v>
                </c:pt>
                <c:pt idx="6">
                  <c:v>6.0042999999999997</c:v>
                </c:pt>
                <c:pt idx="7">
                  <c:v>5.9040999999999997</c:v>
                </c:pt>
                <c:pt idx="8">
                  <c:v>5.6737000000000002</c:v>
                </c:pt>
                <c:pt idx="9">
                  <c:v>5.6345000000000001</c:v>
                </c:pt>
              </c:numCache>
            </c:numRef>
          </c:val>
        </c:ser>
        <c:marker val="1"/>
        <c:axId val="124199680"/>
        <c:axId val="124201600"/>
      </c:lineChart>
      <c:catAx>
        <c:axId val="12419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Year registered</a:t>
                </a:r>
              </a:p>
            </c:rich>
          </c:tx>
          <c:layout>
            <c:manualLayout>
              <c:xMode val="edge"/>
              <c:yMode val="edge"/>
              <c:x val="0.42289911373810368"/>
              <c:y val="0.81754256381669099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01600"/>
        <c:crosses val="autoZero"/>
        <c:auto val="1"/>
        <c:lblAlgn val="ctr"/>
        <c:lblOffset val="100"/>
      </c:catAx>
      <c:valAx>
        <c:axId val="124201600"/>
        <c:scaling>
          <c:orientation val="minMax"/>
          <c:max val="15"/>
          <c:min val="4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L/100 km</a:t>
                </a:r>
              </a:p>
            </c:rich>
          </c:tx>
        </c:title>
        <c:numFmt formatCode="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99680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5.6433091752125165E-2"/>
          <c:y val="0.88250389055350387"/>
          <c:w val="0.88007797433808843"/>
          <c:h val="0.11749610944649615"/>
        </c:manualLayout>
      </c:layout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Unpublished</a:t>
            </a:r>
            <a:r>
              <a:rPr lang="en-N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Figure 9.5a : Petrol vehicles that entered the fleet after March 2005 : percentage with fuel test cycle values</a:t>
            </a:r>
          </a:p>
        </c:rich>
      </c:tx>
      <c:layout>
        <c:manualLayout>
          <c:xMode val="edge"/>
          <c:yMode val="edge"/>
          <c:x val="0.12580647419072619"/>
          <c:y val="3.22581319126154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500021972692094"/>
          <c:y val="0.14427895745627134"/>
          <c:w val="0.81000131836153566"/>
          <c:h val="0.63432989916120019"/>
        </c:manualLayout>
      </c:layout>
      <c:lineChart>
        <c:grouping val="standard"/>
        <c:ser>
          <c:idx val="1"/>
          <c:order val="0"/>
          <c:tx>
            <c:strRef>
              <c:f>'9.5a'!$C$4</c:f>
              <c:strCache>
                <c:ptCount val="1"/>
                <c:pt idx="0">
                  <c:v>New vehicles - Japanese test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strRef>
              <c:f>'9.5a'!$A$5:$A$110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'9.5a'!$C$5:$C$122</c:f>
              <c:numCache>
                <c:formatCode>General</c:formatCode>
                <c:ptCount val="118"/>
                <c:pt idx="0">
                  <c:v>5.1437889100000002E-2</c:v>
                </c:pt>
                <c:pt idx="1">
                  <c:v>4.5158959499999998E-2</c:v>
                </c:pt>
                <c:pt idx="2">
                  <c:v>4.5461873299999997E-2</c:v>
                </c:pt>
                <c:pt idx="3">
                  <c:v>4.6905537499999997E-2</c:v>
                </c:pt>
                <c:pt idx="4">
                  <c:v>4.27046263E-2</c:v>
                </c:pt>
                <c:pt idx="5">
                  <c:v>4.3197755999999997E-2</c:v>
                </c:pt>
                <c:pt idx="6">
                  <c:v>3.0163668300000002E-2</c:v>
                </c:pt>
                <c:pt idx="7">
                  <c:v>2.3777895899999998E-2</c:v>
                </c:pt>
                <c:pt idx="8">
                  <c:v>1.7825879400000001E-2</c:v>
                </c:pt>
                <c:pt idx="9">
                  <c:v>2.6485450399999999E-2</c:v>
                </c:pt>
                <c:pt idx="10">
                  <c:v>2.3194168300000002E-2</c:v>
                </c:pt>
                <c:pt idx="11">
                  <c:v>2.63691684E-2</c:v>
                </c:pt>
                <c:pt idx="12">
                  <c:v>3.5621947700000003E-2</c:v>
                </c:pt>
                <c:pt idx="13">
                  <c:v>3.42717258E-2</c:v>
                </c:pt>
                <c:pt idx="14">
                  <c:v>4.9611377499999998E-2</c:v>
                </c:pt>
                <c:pt idx="15">
                  <c:v>7.5578572600000005E-2</c:v>
                </c:pt>
                <c:pt idx="16">
                  <c:v>7.4254837000000004E-2</c:v>
                </c:pt>
                <c:pt idx="17">
                  <c:v>5.9620174300000002E-2</c:v>
                </c:pt>
                <c:pt idx="18">
                  <c:v>6.1016013299999998E-2</c:v>
                </c:pt>
                <c:pt idx="19">
                  <c:v>5.46585495E-2</c:v>
                </c:pt>
                <c:pt idx="20">
                  <c:v>5.2116182599999998E-2</c:v>
                </c:pt>
                <c:pt idx="21">
                  <c:v>4.4980072099999997E-2</c:v>
                </c:pt>
                <c:pt idx="22">
                  <c:v>5.7205376699999998E-2</c:v>
                </c:pt>
                <c:pt idx="23">
                  <c:v>5.3446369299999998E-2</c:v>
                </c:pt>
                <c:pt idx="24">
                  <c:v>6.3571206000000005E-2</c:v>
                </c:pt>
                <c:pt idx="25">
                  <c:v>5.9770622000000002E-2</c:v>
                </c:pt>
                <c:pt idx="26">
                  <c:v>4.35949027E-2</c:v>
                </c:pt>
                <c:pt idx="27">
                  <c:v>6.09197353E-2</c:v>
                </c:pt>
                <c:pt idx="28">
                  <c:v>5.1583248200000001E-2</c:v>
                </c:pt>
                <c:pt idx="29">
                  <c:v>4.5182619600000001E-2</c:v>
                </c:pt>
                <c:pt idx="30">
                  <c:v>5.2623642900000003E-2</c:v>
                </c:pt>
                <c:pt idx="31">
                  <c:v>5.4848445099999997E-2</c:v>
                </c:pt>
                <c:pt idx="32">
                  <c:v>2.8740220300000001E-2</c:v>
                </c:pt>
                <c:pt idx="33">
                  <c:v>2.4240164099999999E-2</c:v>
                </c:pt>
                <c:pt idx="34">
                  <c:v>3.3228750699999997E-2</c:v>
                </c:pt>
                <c:pt idx="35">
                  <c:v>3.9894086500000002E-2</c:v>
                </c:pt>
                <c:pt idx="36">
                  <c:v>4.9043062200000001E-2</c:v>
                </c:pt>
                <c:pt idx="37">
                  <c:v>6.17359413E-2</c:v>
                </c:pt>
                <c:pt idx="38">
                  <c:v>3.8523274500000003E-2</c:v>
                </c:pt>
                <c:pt idx="39">
                  <c:v>3.3927644100000001E-2</c:v>
                </c:pt>
                <c:pt idx="40">
                  <c:v>3.99668668E-2</c:v>
                </c:pt>
                <c:pt idx="41">
                  <c:v>4.29387434E-2</c:v>
                </c:pt>
                <c:pt idx="42">
                  <c:v>4.50065703E-2</c:v>
                </c:pt>
                <c:pt idx="43">
                  <c:v>4.0378006899999999E-2</c:v>
                </c:pt>
                <c:pt idx="44">
                  <c:v>2.9777777799999999E-2</c:v>
                </c:pt>
                <c:pt idx="45">
                  <c:v>4.0322580599999998E-2</c:v>
                </c:pt>
                <c:pt idx="46">
                  <c:v>2.9891304300000001E-2</c:v>
                </c:pt>
                <c:pt idx="47">
                  <c:v>4.8707155699999997E-2</c:v>
                </c:pt>
                <c:pt idx="48">
                  <c:v>6.0258599699999998E-2</c:v>
                </c:pt>
                <c:pt idx="49">
                  <c:v>5.7692307700000001E-2</c:v>
                </c:pt>
                <c:pt idx="50">
                  <c:v>4.16064721E-2</c:v>
                </c:pt>
                <c:pt idx="51">
                  <c:v>5.0800662599999998E-2</c:v>
                </c:pt>
                <c:pt idx="52">
                  <c:v>5.0013372600000001E-2</c:v>
                </c:pt>
                <c:pt idx="53">
                  <c:v>4.1644132E-2</c:v>
                </c:pt>
                <c:pt idx="54">
                  <c:v>4.3993571699999998E-2</c:v>
                </c:pt>
                <c:pt idx="55">
                  <c:v>3.4737046399999999E-2</c:v>
                </c:pt>
                <c:pt idx="56">
                  <c:v>3.3591731299999997E-2</c:v>
                </c:pt>
                <c:pt idx="57">
                  <c:v>3.3772180899999997E-2</c:v>
                </c:pt>
                <c:pt idx="58">
                  <c:v>2.46397995E-2</c:v>
                </c:pt>
                <c:pt idx="59">
                  <c:v>4.2384105999999998E-2</c:v>
                </c:pt>
                <c:pt idx="60">
                  <c:v>4.4549154000000001E-2</c:v>
                </c:pt>
                <c:pt idx="61">
                  <c:v>4.28422153E-2</c:v>
                </c:pt>
                <c:pt idx="62">
                  <c:v>2.8294672399999998E-2</c:v>
                </c:pt>
                <c:pt idx="63">
                  <c:v>4.7708725700000003E-2</c:v>
                </c:pt>
                <c:pt idx="64">
                  <c:v>4.0607807199999998E-2</c:v>
                </c:pt>
                <c:pt idx="65">
                  <c:v>4.3656536400000001E-2</c:v>
                </c:pt>
                <c:pt idx="66">
                  <c:v>4.31034483E-2</c:v>
                </c:pt>
                <c:pt idx="67">
                  <c:v>2.7022024799999999E-2</c:v>
                </c:pt>
                <c:pt idx="68">
                  <c:v>2.9808773899999998E-2</c:v>
                </c:pt>
                <c:pt idx="69">
                  <c:v>6.5318059999999997E-2</c:v>
                </c:pt>
                <c:pt idx="70">
                  <c:v>2.65682657E-2</c:v>
                </c:pt>
                <c:pt idx="71">
                  <c:v>2.6839426199999999E-2</c:v>
                </c:pt>
                <c:pt idx="72">
                  <c:v>5.0189393899999997E-2</c:v>
                </c:pt>
                <c:pt idx="73">
                  <c:v>2.9592406500000001E-2</c:v>
                </c:pt>
                <c:pt idx="74">
                  <c:v>2.5880469600000001E-2</c:v>
                </c:pt>
                <c:pt idx="75">
                  <c:v>2.63278388E-2</c:v>
                </c:pt>
                <c:pt idx="76">
                  <c:v>3.3666748000000003E-2</c:v>
                </c:pt>
                <c:pt idx="77">
                  <c:v>2.8309919100000001E-2</c:v>
                </c:pt>
                <c:pt idx="78">
                  <c:v>3.5058775E-2</c:v>
                </c:pt>
                <c:pt idx="79">
                  <c:v>2.7090443700000001E-2</c:v>
                </c:pt>
                <c:pt idx="80">
                  <c:v>3.8178848500000001E-2</c:v>
                </c:pt>
                <c:pt idx="81">
                  <c:v>2.4724703899999999E-2</c:v>
                </c:pt>
                <c:pt idx="82">
                  <c:v>1.9254658399999999E-2</c:v>
                </c:pt>
                <c:pt idx="83">
                  <c:v>2.99808633E-2</c:v>
                </c:pt>
                <c:pt idx="84">
                  <c:v>2.4173027999999999E-2</c:v>
                </c:pt>
                <c:pt idx="85">
                  <c:v>2.2849462399999999E-2</c:v>
                </c:pt>
                <c:pt idx="86">
                  <c:v>4.03559603E-2</c:v>
                </c:pt>
                <c:pt idx="87">
                  <c:v>2.5004223700000001E-2</c:v>
                </c:pt>
                <c:pt idx="88">
                  <c:v>3.6113837099999997E-2</c:v>
                </c:pt>
                <c:pt idx="89">
                  <c:v>2.8588807800000001E-2</c:v>
                </c:pt>
                <c:pt idx="90">
                  <c:v>3.0355594100000001E-2</c:v>
                </c:pt>
                <c:pt idx="91">
                  <c:v>1.9943907800000001E-2</c:v>
                </c:pt>
                <c:pt idx="92">
                  <c:v>2.0365435899999999E-2</c:v>
                </c:pt>
                <c:pt idx="93">
                  <c:v>1.23388582E-2</c:v>
                </c:pt>
                <c:pt idx="94">
                  <c:v>1.14341718E-2</c:v>
                </c:pt>
                <c:pt idx="95">
                  <c:v>1.5157894700000001E-2</c:v>
                </c:pt>
                <c:pt idx="96">
                  <c:v>1.36307311E-2</c:v>
                </c:pt>
                <c:pt idx="97">
                  <c:v>1.9133725800000001E-2</c:v>
                </c:pt>
                <c:pt idx="98">
                  <c:v>1.25862769E-2</c:v>
                </c:pt>
                <c:pt idx="99">
                  <c:v>8.3250083000000006E-3</c:v>
                </c:pt>
                <c:pt idx="100">
                  <c:v>1.23285293E-2</c:v>
                </c:pt>
                <c:pt idx="101">
                  <c:v>1.1151140800000001E-2</c:v>
                </c:pt>
                <c:pt idx="102">
                  <c:v>1.21566151E-2</c:v>
                </c:pt>
                <c:pt idx="103">
                  <c:v>7.4021351999999999E-3</c:v>
                </c:pt>
                <c:pt idx="104">
                  <c:v>5.4406964000000002E-3</c:v>
                </c:pt>
                <c:pt idx="105">
                  <c:v>7.0596540999999999E-3</c:v>
                </c:pt>
                <c:pt idx="106">
                  <c:v>9.1394826000000002E-3</c:v>
                </c:pt>
                <c:pt idx="107">
                  <c:v>1.2413289500000001E-2</c:v>
                </c:pt>
                <c:pt idx="108">
                  <c:v>1.7662643499999998E-2</c:v>
                </c:pt>
                <c:pt idx="109">
                  <c:v>1.3294797699999999E-2</c:v>
                </c:pt>
                <c:pt idx="110">
                  <c:v>1.3487134E-2</c:v>
                </c:pt>
                <c:pt idx="111">
                  <c:v>7.4616359000000002E-3</c:v>
                </c:pt>
                <c:pt idx="112">
                  <c:v>6.1143984200000001E-2</c:v>
                </c:pt>
                <c:pt idx="113">
                  <c:v>5.4333552200000003E-2</c:v>
                </c:pt>
                <c:pt idx="114">
                  <c:v>4.1848418800000002E-2</c:v>
                </c:pt>
                <c:pt idx="115">
                  <c:v>3.7423625299999999E-2</c:v>
                </c:pt>
                <c:pt idx="116">
                  <c:v>5.2372685199999998E-2</c:v>
                </c:pt>
                <c:pt idx="117">
                  <c:v>2.6071370399999998E-2</c:v>
                </c:pt>
              </c:numCache>
            </c:numRef>
          </c:val>
        </c:ser>
        <c:ser>
          <c:idx val="2"/>
          <c:order val="1"/>
          <c:tx>
            <c:strRef>
              <c:f>'9.5a'!$D$4</c:f>
              <c:strCache>
                <c:ptCount val="1"/>
                <c:pt idx="0">
                  <c:v>New vehicles - Euro test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'9.5a'!$A$5:$A$38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'9.5a'!$D$5:$D$122</c:f>
              <c:numCache>
                <c:formatCode>General</c:formatCode>
                <c:ptCount val="118"/>
                <c:pt idx="0">
                  <c:v>0.89045360210000002</c:v>
                </c:pt>
                <c:pt idx="1">
                  <c:v>0.89721820809999997</c:v>
                </c:pt>
                <c:pt idx="2">
                  <c:v>0.91036595200000003</c:v>
                </c:pt>
                <c:pt idx="3">
                  <c:v>0.92807817589999997</c:v>
                </c:pt>
                <c:pt idx="4">
                  <c:v>0.93497250080000005</c:v>
                </c:pt>
                <c:pt idx="5">
                  <c:v>0.93366058910000005</c:v>
                </c:pt>
                <c:pt idx="6">
                  <c:v>0.9519816042</c:v>
                </c:pt>
                <c:pt idx="7">
                  <c:v>0.95735919229999999</c:v>
                </c:pt>
                <c:pt idx="8">
                  <c:v>0.9678497533</c:v>
                </c:pt>
                <c:pt idx="9">
                  <c:v>0.96027182440000003</c:v>
                </c:pt>
                <c:pt idx="10">
                  <c:v>0.96554009279999997</c:v>
                </c:pt>
                <c:pt idx="11">
                  <c:v>0.96416497629999998</c:v>
                </c:pt>
                <c:pt idx="12">
                  <c:v>0.9537489227</c:v>
                </c:pt>
                <c:pt idx="13">
                  <c:v>0.9579763362</c:v>
                </c:pt>
                <c:pt idx="14">
                  <c:v>0.9441045146</c:v>
                </c:pt>
                <c:pt idx="15">
                  <c:v>0.91794788800000005</c:v>
                </c:pt>
                <c:pt idx="16">
                  <c:v>0.92260763469999996</c:v>
                </c:pt>
                <c:pt idx="17">
                  <c:v>0.93711083439999998</c:v>
                </c:pt>
                <c:pt idx="18">
                  <c:v>0.93663721700000002</c:v>
                </c:pt>
                <c:pt idx="19">
                  <c:v>0.94335627320000004</c:v>
                </c:pt>
                <c:pt idx="20">
                  <c:v>0.94423236509999997</c:v>
                </c:pt>
                <c:pt idx="21">
                  <c:v>0.95103435189999996</c:v>
                </c:pt>
                <c:pt idx="22">
                  <c:v>0.93966864650000004</c:v>
                </c:pt>
                <c:pt idx="23">
                  <c:v>0.94323626979999997</c:v>
                </c:pt>
                <c:pt idx="24">
                  <c:v>0.93284512310000001</c:v>
                </c:pt>
                <c:pt idx="25">
                  <c:v>0.93537715040000002</c:v>
                </c:pt>
                <c:pt idx="26">
                  <c:v>0.95338698860000004</c:v>
                </c:pt>
                <c:pt idx="27">
                  <c:v>0.93721364330000001</c:v>
                </c:pt>
                <c:pt idx="28">
                  <c:v>0.94535240040000001</c:v>
                </c:pt>
                <c:pt idx="29">
                  <c:v>0.95245591939999996</c:v>
                </c:pt>
                <c:pt idx="30">
                  <c:v>0.94526538000000004</c:v>
                </c:pt>
                <c:pt idx="31">
                  <c:v>0.94239601100000003</c:v>
                </c:pt>
                <c:pt idx="32">
                  <c:v>0.96758741820000005</c:v>
                </c:pt>
                <c:pt idx="33">
                  <c:v>0.97109826590000003</c:v>
                </c:pt>
                <c:pt idx="34">
                  <c:v>0.96520251000000001</c:v>
                </c:pt>
                <c:pt idx="35">
                  <c:v>0.9562224184</c:v>
                </c:pt>
                <c:pt idx="36">
                  <c:v>0.94719753929999995</c:v>
                </c:pt>
                <c:pt idx="37">
                  <c:v>0.93561532189999996</c:v>
                </c:pt>
                <c:pt idx="38">
                  <c:v>0.95947030499999997</c:v>
                </c:pt>
                <c:pt idx="39">
                  <c:v>0.96364895269999995</c:v>
                </c:pt>
                <c:pt idx="40">
                  <c:v>0.95589148889999997</c:v>
                </c:pt>
                <c:pt idx="41">
                  <c:v>0.95489462280000004</c:v>
                </c:pt>
                <c:pt idx="42">
                  <c:v>0.95252956639999997</c:v>
                </c:pt>
                <c:pt idx="43">
                  <c:v>0.95675830470000001</c:v>
                </c:pt>
                <c:pt idx="44">
                  <c:v>0.96644444439999999</c:v>
                </c:pt>
                <c:pt idx="45">
                  <c:v>0.95479626490000002</c:v>
                </c:pt>
                <c:pt idx="46">
                  <c:v>0.96718227420000003</c:v>
                </c:pt>
                <c:pt idx="47">
                  <c:v>0.94558027659999999</c:v>
                </c:pt>
                <c:pt idx="48">
                  <c:v>0.93461819960000003</c:v>
                </c:pt>
                <c:pt idx="49">
                  <c:v>0.93832891249999995</c:v>
                </c:pt>
                <c:pt idx="50">
                  <c:v>0.95348165269999996</c:v>
                </c:pt>
                <c:pt idx="51">
                  <c:v>0.94395361680000001</c:v>
                </c:pt>
                <c:pt idx="52">
                  <c:v>0.94142818939999995</c:v>
                </c:pt>
                <c:pt idx="53">
                  <c:v>0.95159545700000003</c:v>
                </c:pt>
                <c:pt idx="54">
                  <c:v>0.94777018879999997</c:v>
                </c:pt>
                <c:pt idx="55">
                  <c:v>0.95905297879999996</c:v>
                </c:pt>
                <c:pt idx="56">
                  <c:v>0.96072351420000002</c:v>
                </c:pt>
                <c:pt idx="57">
                  <c:v>0.95706926160000005</c:v>
                </c:pt>
                <c:pt idx="58">
                  <c:v>0.97160158699999999</c:v>
                </c:pt>
                <c:pt idx="59">
                  <c:v>0.95178807949999999</c:v>
                </c:pt>
                <c:pt idx="60">
                  <c:v>0.94795459410000005</c:v>
                </c:pt>
                <c:pt idx="61">
                  <c:v>0.95271682339999997</c:v>
                </c:pt>
                <c:pt idx="62">
                  <c:v>0.96788172319999999</c:v>
                </c:pt>
                <c:pt idx="63">
                  <c:v>0.94789704959999999</c:v>
                </c:pt>
                <c:pt idx="64">
                  <c:v>0.9528425465</c:v>
                </c:pt>
                <c:pt idx="65">
                  <c:v>0.95151953690000002</c:v>
                </c:pt>
                <c:pt idx="66">
                  <c:v>0.95096982760000004</c:v>
                </c:pt>
                <c:pt idx="67">
                  <c:v>0.96779566910000003</c:v>
                </c:pt>
                <c:pt idx="68">
                  <c:v>0.96606674169999995</c:v>
                </c:pt>
                <c:pt idx="69">
                  <c:v>0.92663904460000002</c:v>
                </c:pt>
                <c:pt idx="70">
                  <c:v>0.96955719559999998</c:v>
                </c:pt>
                <c:pt idx="71">
                  <c:v>0.96321147620000003</c:v>
                </c:pt>
                <c:pt idx="72">
                  <c:v>0.94034090910000001</c:v>
                </c:pt>
                <c:pt idx="73">
                  <c:v>0.96119486320000003</c:v>
                </c:pt>
                <c:pt idx="74">
                  <c:v>0.96878335110000002</c:v>
                </c:pt>
                <c:pt idx="75">
                  <c:v>0.96978021979999995</c:v>
                </c:pt>
                <c:pt idx="76">
                  <c:v>0.96169797509999999</c:v>
                </c:pt>
                <c:pt idx="77">
                  <c:v>0.96913580249999998</c:v>
                </c:pt>
                <c:pt idx="78">
                  <c:v>0.9599917509</c:v>
                </c:pt>
                <c:pt idx="79">
                  <c:v>0.96800341300000003</c:v>
                </c:pt>
                <c:pt idx="80">
                  <c:v>0.95630869740000002</c:v>
                </c:pt>
                <c:pt idx="81">
                  <c:v>0.96841886560000001</c:v>
                </c:pt>
                <c:pt idx="82">
                  <c:v>0.97810559009999998</c:v>
                </c:pt>
                <c:pt idx="83">
                  <c:v>0.9666170529</c:v>
                </c:pt>
                <c:pt idx="84">
                  <c:v>0.96964740090000001</c:v>
                </c:pt>
                <c:pt idx="85">
                  <c:v>0.97446236559999999</c:v>
                </c:pt>
                <c:pt idx="86">
                  <c:v>0.95426324500000004</c:v>
                </c:pt>
                <c:pt idx="87">
                  <c:v>0.97330630169999999</c:v>
                </c:pt>
                <c:pt idx="88">
                  <c:v>0.96074582919999996</c:v>
                </c:pt>
                <c:pt idx="89">
                  <c:v>0.96735604220000004</c:v>
                </c:pt>
                <c:pt idx="90">
                  <c:v>0.96686903729999996</c:v>
                </c:pt>
                <c:pt idx="91">
                  <c:v>0.97584917419999995</c:v>
                </c:pt>
                <c:pt idx="92">
                  <c:v>0.9758279406</c:v>
                </c:pt>
                <c:pt idx="93">
                  <c:v>0.98416206260000005</c:v>
                </c:pt>
                <c:pt idx="94">
                  <c:v>0.98578895789999998</c:v>
                </c:pt>
                <c:pt idx="95">
                  <c:v>0.98042105260000001</c:v>
                </c:pt>
                <c:pt idx="96">
                  <c:v>0.98194370689999999</c:v>
                </c:pt>
                <c:pt idx="97">
                  <c:v>0.97539949540000004</c:v>
                </c:pt>
                <c:pt idx="98">
                  <c:v>0.98477466499999999</c:v>
                </c:pt>
                <c:pt idx="99">
                  <c:v>0.99050949050000003</c:v>
                </c:pt>
                <c:pt idx="100">
                  <c:v>0.98593505820000005</c:v>
                </c:pt>
                <c:pt idx="101">
                  <c:v>0.98730485499999998</c:v>
                </c:pt>
                <c:pt idx="102">
                  <c:v>0.98705399429999996</c:v>
                </c:pt>
                <c:pt idx="103">
                  <c:v>0.99060498220000004</c:v>
                </c:pt>
                <c:pt idx="104">
                  <c:v>0.99129488570000002</c:v>
                </c:pt>
                <c:pt idx="105">
                  <c:v>0.98905753620000003</c:v>
                </c:pt>
                <c:pt idx="106">
                  <c:v>0.98847019120000001</c:v>
                </c:pt>
                <c:pt idx="107">
                  <c:v>0.98448338810000002</c:v>
                </c:pt>
                <c:pt idx="108">
                  <c:v>0.98086546949999998</c:v>
                </c:pt>
                <c:pt idx="109">
                  <c:v>0.98420038539999999</c:v>
                </c:pt>
                <c:pt idx="110">
                  <c:v>0.98349600709999996</c:v>
                </c:pt>
                <c:pt idx="111">
                  <c:v>0.98958186680000004</c:v>
                </c:pt>
                <c:pt idx="112">
                  <c:v>0.93721236029999999</c:v>
                </c:pt>
                <c:pt idx="113">
                  <c:v>0.94386080110000004</c:v>
                </c:pt>
                <c:pt idx="114">
                  <c:v>0.95338058889999999</c:v>
                </c:pt>
                <c:pt idx="115">
                  <c:v>0.95837576369999999</c:v>
                </c:pt>
                <c:pt idx="116">
                  <c:v>0.94415509259999997</c:v>
                </c:pt>
                <c:pt idx="117">
                  <c:v>0.96920319369999997</c:v>
                </c:pt>
              </c:numCache>
            </c:numRef>
          </c:val>
        </c:ser>
        <c:ser>
          <c:idx val="3"/>
          <c:order val="2"/>
          <c:tx>
            <c:strRef>
              <c:f>'9.5a'!$E$4</c:f>
              <c:strCache>
                <c:ptCount val="1"/>
                <c:pt idx="0">
                  <c:v>New vehicles - all tests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strRef>
              <c:f>'9.5a'!$A$5:$A$38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'9.5a'!$E$5:$E$122</c:f>
              <c:numCache>
                <c:formatCode>General</c:formatCode>
                <c:ptCount val="118"/>
                <c:pt idx="0">
                  <c:v>0.94189149130000005</c:v>
                </c:pt>
                <c:pt idx="1">
                  <c:v>0.94237716760000001</c:v>
                </c:pt>
                <c:pt idx="2">
                  <c:v>0.95582782519999998</c:v>
                </c:pt>
                <c:pt idx="3">
                  <c:v>0.97498371340000001</c:v>
                </c:pt>
                <c:pt idx="4">
                  <c:v>0.97767712709999999</c:v>
                </c:pt>
                <c:pt idx="5">
                  <c:v>0.97685834500000002</c:v>
                </c:pt>
                <c:pt idx="6">
                  <c:v>0.98214527259999995</c:v>
                </c:pt>
                <c:pt idx="7">
                  <c:v>0.98113708820000001</c:v>
                </c:pt>
                <c:pt idx="8">
                  <c:v>0.98567563270000003</c:v>
                </c:pt>
                <c:pt idx="9">
                  <c:v>0.98675727479999997</c:v>
                </c:pt>
                <c:pt idx="10">
                  <c:v>0.98873426109999996</c:v>
                </c:pt>
                <c:pt idx="11">
                  <c:v>0.99053414470000001</c:v>
                </c:pt>
                <c:pt idx="12">
                  <c:v>0.98937087040000005</c:v>
                </c:pt>
                <c:pt idx="13">
                  <c:v>0.99224806200000004</c:v>
                </c:pt>
                <c:pt idx="14">
                  <c:v>0.99371589220000001</c:v>
                </c:pt>
                <c:pt idx="15">
                  <c:v>0.99352646060000005</c:v>
                </c:pt>
                <c:pt idx="16">
                  <c:v>0.99686247169999997</c:v>
                </c:pt>
                <c:pt idx="17">
                  <c:v>0.99673100869999998</c:v>
                </c:pt>
                <c:pt idx="18">
                  <c:v>0.99765323029999997</c:v>
                </c:pt>
                <c:pt idx="19">
                  <c:v>0.99801482269999997</c:v>
                </c:pt>
                <c:pt idx="20">
                  <c:v>0.99634854770000003</c:v>
                </c:pt>
                <c:pt idx="21">
                  <c:v>0.99601442399999995</c:v>
                </c:pt>
                <c:pt idx="22">
                  <c:v>0.99687402309999995</c:v>
                </c:pt>
                <c:pt idx="23">
                  <c:v>0.99668263909999999</c:v>
                </c:pt>
                <c:pt idx="24">
                  <c:v>0.9964163291</c:v>
                </c:pt>
                <c:pt idx="25">
                  <c:v>0.99514777239999996</c:v>
                </c:pt>
                <c:pt idx="26">
                  <c:v>0.99698189130000003</c:v>
                </c:pt>
                <c:pt idx="27">
                  <c:v>0.99813337859999995</c:v>
                </c:pt>
                <c:pt idx="28">
                  <c:v>0.99693564859999995</c:v>
                </c:pt>
                <c:pt idx="29">
                  <c:v>0.99763853899999999</c:v>
                </c:pt>
                <c:pt idx="30">
                  <c:v>0.99788902290000003</c:v>
                </c:pt>
                <c:pt idx="31">
                  <c:v>0.99724445610000001</c:v>
                </c:pt>
                <c:pt idx="32">
                  <c:v>0.99632763849999995</c:v>
                </c:pt>
                <c:pt idx="33">
                  <c:v>0.99533843</c:v>
                </c:pt>
                <c:pt idx="34">
                  <c:v>0.99843126069999999</c:v>
                </c:pt>
                <c:pt idx="35">
                  <c:v>0.99611650490000003</c:v>
                </c:pt>
                <c:pt idx="36">
                  <c:v>0.99624060150000004</c:v>
                </c:pt>
                <c:pt idx="37">
                  <c:v>0.9973512632</c:v>
                </c:pt>
                <c:pt idx="38">
                  <c:v>0.99799357950000001</c:v>
                </c:pt>
                <c:pt idx="39">
                  <c:v>0.99757659679999999</c:v>
                </c:pt>
                <c:pt idx="40">
                  <c:v>0.99585835580000004</c:v>
                </c:pt>
                <c:pt idx="41">
                  <c:v>0.99783336619999996</c:v>
                </c:pt>
                <c:pt idx="42">
                  <c:v>0.99753613669999996</c:v>
                </c:pt>
                <c:pt idx="43">
                  <c:v>0.99713631160000005</c:v>
                </c:pt>
                <c:pt idx="44">
                  <c:v>0.99622222220000001</c:v>
                </c:pt>
                <c:pt idx="45">
                  <c:v>0.99511884549999996</c:v>
                </c:pt>
                <c:pt idx="46">
                  <c:v>0.99707357860000001</c:v>
                </c:pt>
                <c:pt idx="47">
                  <c:v>0.99428743239999995</c:v>
                </c:pt>
                <c:pt idx="48">
                  <c:v>0.99487679920000005</c:v>
                </c:pt>
                <c:pt idx="49">
                  <c:v>0.99602122019999995</c:v>
                </c:pt>
                <c:pt idx="50">
                  <c:v>0.99508812479999997</c:v>
                </c:pt>
                <c:pt idx="51">
                  <c:v>0.99475427940000005</c:v>
                </c:pt>
                <c:pt idx="52">
                  <c:v>0.99144156189999999</c:v>
                </c:pt>
                <c:pt idx="53">
                  <c:v>0.99323958899999998</c:v>
                </c:pt>
                <c:pt idx="54">
                  <c:v>0.99176376050000004</c:v>
                </c:pt>
                <c:pt idx="55">
                  <c:v>0.99379002520000004</c:v>
                </c:pt>
                <c:pt idx="56">
                  <c:v>0.99431524549999994</c:v>
                </c:pt>
                <c:pt idx="57">
                  <c:v>0.99084144249999995</c:v>
                </c:pt>
                <c:pt idx="58">
                  <c:v>0.99624138650000005</c:v>
                </c:pt>
                <c:pt idx="59">
                  <c:v>0.99417218539999996</c:v>
                </c:pt>
                <c:pt idx="60">
                  <c:v>0.99250374809999997</c:v>
                </c:pt>
                <c:pt idx="61">
                  <c:v>0.99555903869999995</c:v>
                </c:pt>
                <c:pt idx="62">
                  <c:v>0.99617639560000004</c:v>
                </c:pt>
                <c:pt idx="63">
                  <c:v>0.99560577530000005</c:v>
                </c:pt>
                <c:pt idx="64">
                  <c:v>0.99345035370000001</c:v>
                </c:pt>
                <c:pt idx="65">
                  <c:v>0.99517607330000002</c:v>
                </c:pt>
                <c:pt idx="66">
                  <c:v>0.99407327590000005</c:v>
                </c:pt>
                <c:pt idx="67">
                  <c:v>0.99481769389999997</c:v>
                </c:pt>
                <c:pt idx="68">
                  <c:v>0.99587551559999998</c:v>
                </c:pt>
                <c:pt idx="69">
                  <c:v>0.99195710459999997</c:v>
                </c:pt>
                <c:pt idx="70">
                  <c:v>0.99612546130000001</c:v>
                </c:pt>
                <c:pt idx="71">
                  <c:v>0.99005090240000004</c:v>
                </c:pt>
                <c:pt idx="72">
                  <c:v>0.990530303</c:v>
                </c:pt>
                <c:pt idx="73">
                  <c:v>0.99078726969999997</c:v>
                </c:pt>
                <c:pt idx="74">
                  <c:v>0.99466382070000003</c:v>
                </c:pt>
                <c:pt idx="75">
                  <c:v>0.99610805859999996</c:v>
                </c:pt>
                <c:pt idx="76">
                  <c:v>0.99536472310000002</c:v>
                </c:pt>
                <c:pt idx="77">
                  <c:v>0.9974457216</c:v>
                </c:pt>
                <c:pt idx="78">
                  <c:v>0.99505052589999998</c:v>
                </c:pt>
                <c:pt idx="79">
                  <c:v>0.99509385669999995</c:v>
                </c:pt>
                <c:pt idx="80">
                  <c:v>0.99448754589999999</c:v>
                </c:pt>
                <c:pt idx="81">
                  <c:v>0.99314356950000005</c:v>
                </c:pt>
                <c:pt idx="82">
                  <c:v>0.99736024840000004</c:v>
                </c:pt>
                <c:pt idx="83">
                  <c:v>0.99659791620000004</c:v>
                </c:pt>
                <c:pt idx="84">
                  <c:v>0.9938204289</c:v>
                </c:pt>
                <c:pt idx="85">
                  <c:v>0.99731182799999996</c:v>
                </c:pt>
                <c:pt idx="86">
                  <c:v>0.99461920530000003</c:v>
                </c:pt>
                <c:pt idx="87">
                  <c:v>0.99831052539999998</c:v>
                </c:pt>
                <c:pt idx="88">
                  <c:v>0.9968596663</c:v>
                </c:pt>
                <c:pt idx="89">
                  <c:v>0.99594484999999999</c:v>
                </c:pt>
                <c:pt idx="90">
                  <c:v>0.99722463139999995</c:v>
                </c:pt>
                <c:pt idx="91">
                  <c:v>0.99579308200000005</c:v>
                </c:pt>
                <c:pt idx="92">
                  <c:v>0.99619337649999995</c:v>
                </c:pt>
                <c:pt idx="93">
                  <c:v>0.99650092079999997</c:v>
                </c:pt>
                <c:pt idx="94">
                  <c:v>0.99722312970000004</c:v>
                </c:pt>
                <c:pt idx="95">
                  <c:v>0.99557894739999997</c:v>
                </c:pt>
                <c:pt idx="96">
                  <c:v>0.99557443800000001</c:v>
                </c:pt>
                <c:pt idx="97">
                  <c:v>0.99453322119999998</c:v>
                </c:pt>
                <c:pt idx="98">
                  <c:v>0.99736094190000002</c:v>
                </c:pt>
                <c:pt idx="99">
                  <c:v>0.99883449879999997</c:v>
                </c:pt>
                <c:pt idx="100">
                  <c:v>0.99826358739999999</c:v>
                </c:pt>
                <c:pt idx="101">
                  <c:v>0.9984559959</c:v>
                </c:pt>
                <c:pt idx="102">
                  <c:v>0.99921060939999995</c:v>
                </c:pt>
                <c:pt idx="103">
                  <c:v>0.99800711740000003</c:v>
                </c:pt>
                <c:pt idx="104">
                  <c:v>0.99673558220000003</c:v>
                </c:pt>
                <c:pt idx="105">
                  <c:v>0.99611719030000001</c:v>
                </c:pt>
                <c:pt idx="106">
                  <c:v>0.99760967379999999</c:v>
                </c:pt>
                <c:pt idx="107">
                  <c:v>0.9968966776</c:v>
                </c:pt>
                <c:pt idx="108">
                  <c:v>0.99852811299999999</c:v>
                </c:pt>
                <c:pt idx="109">
                  <c:v>0.99749518299999995</c:v>
                </c:pt>
                <c:pt idx="110">
                  <c:v>0.99698314109999997</c:v>
                </c:pt>
                <c:pt idx="111">
                  <c:v>0.99704350269999997</c:v>
                </c:pt>
                <c:pt idx="112">
                  <c:v>0.99835634449999999</c:v>
                </c:pt>
                <c:pt idx="113">
                  <c:v>0.99819435329999995</c:v>
                </c:pt>
                <c:pt idx="114">
                  <c:v>0.99522900759999999</c:v>
                </c:pt>
                <c:pt idx="115">
                  <c:v>0.99579938899999998</c:v>
                </c:pt>
                <c:pt idx="116">
                  <c:v>0.99652777780000001</c:v>
                </c:pt>
                <c:pt idx="117">
                  <c:v>0.99527456410000004</c:v>
                </c:pt>
              </c:numCache>
            </c:numRef>
          </c:val>
        </c:ser>
        <c:ser>
          <c:idx val="0"/>
          <c:order val="3"/>
          <c:tx>
            <c:strRef>
              <c:f>'9.5a'!$H$4</c:f>
              <c:strCache>
                <c:ptCount val="1"/>
                <c:pt idx="0">
                  <c:v>Used vehicles - all tests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strRef>
              <c:f>'9.5a'!$A$5:$A$110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'9.5a'!$H$5:$H$122</c:f>
              <c:numCache>
                <c:formatCode>General</c:formatCode>
                <c:ptCount val="118"/>
                <c:pt idx="0">
                  <c:v>2.98623064E-2</c:v>
                </c:pt>
                <c:pt idx="1">
                  <c:v>6.3306699399999999E-2</c:v>
                </c:pt>
                <c:pt idx="2">
                  <c:v>7.9265181200000007E-2</c:v>
                </c:pt>
                <c:pt idx="3">
                  <c:v>9.2236876999999995E-2</c:v>
                </c:pt>
                <c:pt idx="4">
                  <c:v>0.1063165006</c:v>
                </c:pt>
                <c:pt idx="5">
                  <c:v>0.114695932</c:v>
                </c:pt>
                <c:pt idx="6">
                  <c:v>0.1141820212</c:v>
                </c:pt>
                <c:pt idx="7">
                  <c:v>0.12887344340000001</c:v>
                </c:pt>
                <c:pt idx="8">
                  <c:v>0.14099079349999999</c:v>
                </c:pt>
                <c:pt idx="9">
                  <c:v>0.1486571454</c:v>
                </c:pt>
                <c:pt idx="10">
                  <c:v>0.15910867870000001</c:v>
                </c:pt>
                <c:pt idx="11">
                  <c:v>0.1500836532</c:v>
                </c:pt>
                <c:pt idx="12">
                  <c:v>0.1659695648</c:v>
                </c:pt>
                <c:pt idx="13">
                  <c:v>0.17265867730000001</c:v>
                </c:pt>
                <c:pt idx="14">
                  <c:v>0.17072713640000001</c:v>
                </c:pt>
                <c:pt idx="15">
                  <c:v>0.15844845909999999</c:v>
                </c:pt>
                <c:pt idx="16">
                  <c:v>0.16400459340000001</c:v>
                </c:pt>
                <c:pt idx="17">
                  <c:v>0.16371184920000001</c:v>
                </c:pt>
                <c:pt idx="18">
                  <c:v>0.15034797220000001</c:v>
                </c:pt>
                <c:pt idx="19">
                  <c:v>0.15275628050000001</c:v>
                </c:pt>
                <c:pt idx="20">
                  <c:v>0.17378147629999999</c:v>
                </c:pt>
                <c:pt idx="21">
                  <c:v>0.16236824399999999</c:v>
                </c:pt>
                <c:pt idx="22">
                  <c:v>0.1912350598</c:v>
                </c:pt>
                <c:pt idx="23">
                  <c:v>0.19805491989999999</c:v>
                </c:pt>
                <c:pt idx="24">
                  <c:v>0.22078443170000001</c:v>
                </c:pt>
                <c:pt idx="25">
                  <c:v>0.23898591550000001</c:v>
                </c:pt>
                <c:pt idx="26">
                  <c:v>0.24302181580000001</c:v>
                </c:pt>
                <c:pt idx="27">
                  <c:v>0.26236739840000001</c:v>
                </c:pt>
                <c:pt idx="28">
                  <c:v>0.27356974000000001</c:v>
                </c:pt>
                <c:pt idx="29">
                  <c:v>0.28275989979999999</c:v>
                </c:pt>
                <c:pt idx="30">
                  <c:v>0.29032258059999999</c:v>
                </c:pt>
                <c:pt idx="31">
                  <c:v>0.2786123419</c:v>
                </c:pt>
                <c:pt idx="32">
                  <c:v>0.27901548910000001</c:v>
                </c:pt>
                <c:pt idx="33">
                  <c:v>0.30311583980000001</c:v>
                </c:pt>
                <c:pt idx="34">
                  <c:v>0.292989418</c:v>
                </c:pt>
                <c:pt idx="35">
                  <c:v>0.29223951819999999</c:v>
                </c:pt>
                <c:pt idx="36">
                  <c:v>0.30713693930000002</c:v>
                </c:pt>
                <c:pt idx="37">
                  <c:v>0.34396572240000001</c:v>
                </c:pt>
                <c:pt idx="38">
                  <c:v>0.3588516746</c:v>
                </c:pt>
                <c:pt idx="39">
                  <c:v>0.37818336159999999</c:v>
                </c:pt>
                <c:pt idx="40">
                  <c:v>0.40231135280000002</c:v>
                </c:pt>
                <c:pt idx="41">
                  <c:v>0.3945509586</c:v>
                </c:pt>
                <c:pt idx="42">
                  <c:v>0.43416123210000002</c:v>
                </c:pt>
                <c:pt idx="43">
                  <c:v>0.41758241759999998</c:v>
                </c:pt>
                <c:pt idx="44">
                  <c:v>0.45205479450000002</c:v>
                </c:pt>
                <c:pt idx="45">
                  <c:v>0.4354558382</c:v>
                </c:pt>
                <c:pt idx="46">
                  <c:v>0.46396895789999998</c:v>
                </c:pt>
                <c:pt idx="47">
                  <c:v>0.49372022519999997</c:v>
                </c:pt>
                <c:pt idx="48">
                  <c:v>0.54582445260000001</c:v>
                </c:pt>
                <c:pt idx="49">
                  <c:v>0.60779816509999995</c:v>
                </c:pt>
                <c:pt idx="50">
                  <c:v>0.66463181989999998</c:v>
                </c:pt>
                <c:pt idx="51">
                  <c:v>0.70304475420000001</c:v>
                </c:pt>
                <c:pt idx="52">
                  <c:v>0.72904892619999995</c:v>
                </c:pt>
                <c:pt idx="53">
                  <c:v>0.74221773520000001</c:v>
                </c:pt>
                <c:pt idx="54">
                  <c:v>0.72783128529999996</c:v>
                </c:pt>
                <c:pt idx="55">
                  <c:v>0.73898858079999996</c:v>
                </c:pt>
                <c:pt idx="56">
                  <c:v>0.76670644389999998</c:v>
                </c:pt>
                <c:pt idx="57">
                  <c:v>0.77969622230000002</c:v>
                </c:pt>
                <c:pt idx="58">
                  <c:v>0.7743664012</c:v>
                </c:pt>
                <c:pt idx="59">
                  <c:v>0.76774758980000002</c:v>
                </c:pt>
                <c:pt idx="60">
                  <c:v>0.76940610359999995</c:v>
                </c:pt>
                <c:pt idx="61">
                  <c:v>0.77774655800000003</c:v>
                </c:pt>
                <c:pt idx="62">
                  <c:v>0.78729650390000006</c:v>
                </c:pt>
                <c:pt idx="63">
                  <c:v>0.80276816610000001</c:v>
                </c:pt>
                <c:pt idx="64">
                  <c:v>0.79524107700000002</c:v>
                </c:pt>
                <c:pt idx="65">
                  <c:v>0.79643699239999999</c:v>
                </c:pt>
                <c:pt idx="66">
                  <c:v>0.80827915620000002</c:v>
                </c:pt>
                <c:pt idx="67">
                  <c:v>0.80495750710000002</c:v>
                </c:pt>
                <c:pt idx="68">
                  <c:v>0.81497742100000004</c:v>
                </c:pt>
                <c:pt idx="69">
                  <c:v>0.78989160570000005</c:v>
                </c:pt>
                <c:pt idx="70">
                  <c:v>0.80167597769999999</c:v>
                </c:pt>
                <c:pt idx="71">
                  <c:v>0.79783718830000006</c:v>
                </c:pt>
                <c:pt idx="72">
                  <c:v>0.78818079730000001</c:v>
                </c:pt>
                <c:pt idx="73">
                  <c:v>0.79048679610000006</c:v>
                </c:pt>
                <c:pt idx="74">
                  <c:v>0.8097171661</c:v>
                </c:pt>
                <c:pt idx="75">
                  <c:v>0.79440789469999995</c:v>
                </c:pt>
                <c:pt idx="76">
                  <c:v>0.79950314190000005</c:v>
                </c:pt>
                <c:pt idx="77">
                  <c:v>0.79450072360000001</c:v>
                </c:pt>
                <c:pt idx="78">
                  <c:v>0.80602722959999995</c:v>
                </c:pt>
                <c:pt idx="79">
                  <c:v>0.80854754770000004</c:v>
                </c:pt>
                <c:pt idx="80">
                  <c:v>0.81043257000000002</c:v>
                </c:pt>
                <c:pt idx="81">
                  <c:v>0.81472746330000001</c:v>
                </c:pt>
                <c:pt idx="82">
                  <c:v>0.82771419729999995</c:v>
                </c:pt>
                <c:pt idx="83">
                  <c:v>0.82135219609999999</c:v>
                </c:pt>
                <c:pt idx="84">
                  <c:v>0.82492718070000004</c:v>
                </c:pt>
                <c:pt idx="85">
                  <c:v>0.84753438439999995</c:v>
                </c:pt>
                <c:pt idx="86">
                  <c:v>0.84267367189999998</c:v>
                </c:pt>
                <c:pt idx="87">
                  <c:v>0.83282577339999997</c:v>
                </c:pt>
                <c:pt idx="88">
                  <c:v>0.8572710952</c:v>
                </c:pt>
                <c:pt idx="89">
                  <c:v>0.84698469850000002</c:v>
                </c:pt>
                <c:pt idx="90">
                  <c:v>0.86133248330000001</c:v>
                </c:pt>
                <c:pt idx="91">
                  <c:v>0.84092888239999997</c:v>
                </c:pt>
                <c:pt idx="92">
                  <c:v>0.85011840090000002</c:v>
                </c:pt>
                <c:pt idx="93">
                  <c:v>0.84092186619999998</c:v>
                </c:pt>
                <c:pt idx="94">
                  <c:v>0.83488340750000001</c:v>
                </c:pt>
                <c:pt idx="95">
                  <c:v>0.82212643679999997</c:v>
                </c:pt>
                <c:pt idx="96">
                  <c:v>0.81380480170000002</c:v>
                </c:pt>
                <c:pt idx="97">
                  <c:v>0.82214542069999996</c:v>
                </c:pt>
                <c:pt idx="98">
                  <c:v>0.81590350160000003</c:v>
                </c:pt>
                <c:pt idx="99">
                  <c:v>0.83086841109999998</c:v>
                </c:pt>
                <c:pt idx="100">
                  <c:v>0.82621699670000004</c:v>
                </c:pt>
                <c:pt idx="101">
                  <c:v>0.82473751009999996</c:v>
                </c:pt>
                <c:pt idx="102">
                  <c:v>0.81903520210000003</c:v>
                </c:pt>
                <c:pt idx="103">
                  <c:v>0.82612716760000005</c:v>
                </c:pt>
                <c:pt idx="104">
                  <c:v>0.82914146239999997</c:v>
                </c:pt>
                <c:pt idx="105">
                  <c:v>0.81505711319999996</c:v>
                </c:pt>
                <c:pt idx="106">
                  <c:v>0.81271531480000003</c:v>
                </c:pt>
                <c:pt idx="107">
                  <c:v>0.81766228159999998</c:v>
                </c:pt>
                <c:pt idx="108">
                  <c:v>0.8127228916</c:v>
                </c:pt>
                <c:pt idx="109">
                  <c:v>0.80936524450000003</c:v>
                </c:pt>
                <c:pt idx="110">
                  <c:v>0.80983000090000001</c:v>
                </c:pt>
                <c:pt idx="111">
                  <c:v>0.81840659339999999</c:v>
                </c:pt>
                <c:pt idx="112">
                  <c:v>0.82096747830000005</c:v>
                </c:pt>
                <c:pt idx="113">
                  <c:v>0.81796010799999996</c:v>
                </c:pt>
                <c:pt idx="114">
                  <c:v>0.80882094540000005</c:v>
                </c:pt>
                <c:pt idx="115">
                  <c:v>0.80607994329999999</c:v>
                </c:pt>
                <c:pt idx="116">
                  <c:v>0.81948107189999997</c:v>
                </c:pt>
                <c:pt idx="117">
                  <c:v>0.80788804069999998</c:v>
                </c:pt>
              </c:numCache>
            </c:numRef>
          </c:val>
        </c:ser>
        <c:marker val="1"/>
        <c:axId val="120825344"/>
        <c:axId val="120827264"/>
      </c:lineChart>
      <c:catAx>
        <c:axId val="12082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licensed</a:t>
                </a:r>
              </a:p>
            </c:rich>
          </c:tx>
          <c:layout>
            <c:manualLayout>
              <c:xMode val="edge"/>
              <c:yMode val="edge"/>
              <c:x val="0.44032265966754164"/>
              <c:y val="0.933003486504485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27264"/>
        <c:crosses val="autoZero"/>
        <c:auto val="1"/>
        <c:lblAlgn val="ctr"/>
        <c:lblOffset val="100"/>
        <c:tickLblSkip val="12"/>
        <c:tickMarkSkip val="6"/>
      </c:catAx>
      <c:valAx>
        <c:axId val="120827264"/>
        <c:scaling>
          <c:orientation val="minMax"/>
          <c:max val="1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Percentage with a fuel value</a:t>
                </a:r>
              </a:p>
            </c:rich>
          </c:tx>
          <c:layout>
            <c:manualLayout>
              <c:xMode val="edge"/>
              <c:yMode val="edge"/>
              <c:x val="2.0967804024496935E-2"/>
              <c:y val="0.2531019443465089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25344"/>
        <c:crosses val="autoZero"/>
        <c:crossBetween val="midCat"/>
        <c:majorUnit val="0.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500000000000002"/>
          <c:y val="0.31177446102819245"/>
          <c:w val="0.34000000000000008"/>
          <c:h val="0.18159203980099509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Unpublished</a:t>
            </a:r>
            <a:r>
              <a:rPr lang="en-N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Figure 9.5b : Diesel vehicles that entered the fleet after March 2005 : percentage with fuel test cycle values</a:t>
            </a:r>
          </a:p>
        </c:rich>
      </c:tx>
      <c:layout>
        <c:manualLayout>
          <c:xMode val="edge"/>
          <c:yMode val="edge"/>
          <c:x val="0.11686143572621038"/>
          <c:y val="1.2468827930174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53923205342272"/>
          <c:y val="0.15461346633416873"/>
          <c:w val="0.86143572621035069"/>
          <c:h val="0.68079800498753162"/>
        </c:manualLayout>
      </c:layout>
      <c:lineChart>
        <c:grouping val="standard"/>
        <c:ser>
          <c:idx val="1"/>
          <c:order val="0"/>
          <c:tx>
            <c:strRef>
              <c:f>'9.5a'!$D$4</c:f>
              <c:strCache>
                <c:ptCount val="1"/>
                <c:pt idx="0">
                  <c:v>New vehicles - Euro test</c:v>
                </c:pt>
              </c:strCache>
            </c:strRef>
          </c:tx>
          <c:spPr>
            <a:ln w="25400">
              <a:solidFill>
                <a:srgbClr val="434646"/>
              </a:solidFill>
              <a:prstDash val="solid"/>
            </a:ln>
          </c:spPr>
          <c:marker>
            <c:symbol val="none"/>
          </c:marker>
          <c:cat>
            <c:strRef>
              <c:f>'9.5b'!$A$5:$A$62</c:f>
              <c:strCache>
                <c:ptCount val="58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</c:strCache>
            </c:strRef>
          </c:cat>
          <c:val>
            <c:numRef>
              <c:f>'9.5b'!$D$5:$D$122</c:f>
              <c:numCache>
                <c:formatCode>General</c:formatCode>
                <c:ptCount val="118"/>
                <c:pt idx="0">
                  <c:v>0.8380503145</c:v>
                </c:pt>
                <c:pt idx="1">
                  <c:v>0.83388266320000004</c:v>
                </c:pt>
                <c:pt idx="2">
                  <c:v>0.828125</c:v>
                </c:pt>
                <c:pt idx="3">
                  <c:v>0.89020122479999997</c:v>
                </c:pt>
                <c:pt idx="4">
                  <c:v>0.88634146339999997</c:v>
                </c:pt>
                <c:pt idx="5">
                  <c:v>0.87712082260000002</c:v>
                </c:pt>
                <c:pt idx="6">
                  <c:v>0.87182148420000005</c:v>
                </c:pt>
                <c:pt idx="7">
                  <c:v>0.88235294119999996</c:v>
                </c:pt>
                <c:pt idx="8">
                  <c:v>0.88367729829999997</c:v>
                </c:pt>
                <c:pt idx="9">
                  <c:v>0.90509803919999998</c:v>
                </c:pt>
                <c:pt idx="10">
                  <c:v>0.91782637509999998</c:v>
                </c:pt>
                <c:pt idx="11">
                  <c:v>0.90590525629999996</c:v>
                </c:pt>
                <c:pt idx="12">
                  <c:v>0.91346559729999999</c:v>
                </c:pt>
                <c:pt idx="13">
                  <c:v>0.91172316379999996</c:v>
                </c:pt>
                <c:pt idx="14">
                  <c:v>0.93756194250000002</c:v>
                </c:pt>
                <c:pt idx="15">
                  <c:v>0.92698668819999996</c:v>
                </c:pt>
                <c:pt idx="16">
                  <c:v>0.89673340359999998</c:v>
                </c:pt>
                <c:pt idx="17">
                  <c:v>0.93079019070000002</c:v>
                </c:pt>
                <c:pt idx="18">
                  <c:v>0.917936694</c:v>
                </c:pt>
                <c:pt idx="19">
                  <c:v>0.97097625330000004</c:v>
                </c:pt>
                <c:pt idx="20">
                  <c:v>0.96096756459999999</c:v>
                </c:pt>
                <c:pt idx="21">
                  <c:v>0.96540252829999995</c:v>
                </c:pt>
                <c:pt idx="22">
                  <c:v>0.97983651230000002</c:v>
                </c:pt>
                <c:pt idx="23">
                  <c:v>0.9770308123</c:v>
                </c:pt>
                <c:pt idx="24">
                  <c:v>0.98159509199999995</c:v>
                </c:pt>
                <c:pt idx="25">
                  <c:v>0.98758769560000004</c:v>
                </c:pt>
                <c:pt idx="26">
                  <c:v>0.98495533619999998</c:v>
                </c:pt>
                <c:pt idx="27">
                  <c:v>0.99121844130000003</c:v>
                </c:pt>
                <c:pt idx="28">
                  <c:v>0.99188562599999996</c:v>
                </c:pt>
                <c:pt idx="29">
                  <c:v>0.99433962259999997</c:v>
                </c:pt>
                <c:pt idx="30">
                  <c:v>0.99608227230000002</c:v>
                </c:pt>
                <c:pt idx="31">
                  <c:v>0.99553571429999999</c:v>
                </c:pt>
                <c:pt idx="32">
                  <c:v>0.99779929580000004</c:v>
                </c:pt>
                <c:pt idx="33">
                  <c:v>0.99753542819999996</c:v>
                </c:pt>
                <c:pt idx="34">
                  <c:v>0.98523809520000005</c:v>
                </c:pt>
                <c:pt idx="35">
                  <c:v>0.98146431879999996</c:v>
                </c:pt>
                <c:pt idx="36">
                  <c:v>0.99499422410000005</c:v>
                </c:pt>
                <c:pt idx="37">
                  <c:v>0.99054982820000004</c:v>
                </c:pt>
                <c:pt idx="38">
                  <c:v>0.98071748879999998</c:v>
                </c:pt>
                <c:pt idx="39">
                  <c:v>0.99102722769999996</c:v>
                </c:pt>
                <c:pt idx="40">
                  <c:v>0.99406024609999999</c:v>
                </c:pt>
                <c:pt idx="41">
                  <c:v>0.99128651970000004</c:v>
                </c:pt>
                <c:pt idx="42">
                  <c:v>0.99045705679999996</c:v>
                </c:pt>
                <c:pt idx="43">
                  <c:v>0.99400898650000002</c:v>
                </c:pt>
                <c:pt idx="44">
                  <c:v>0.98823529409999999</c:v>
                </c:pt>
                <c:pt idx="45">
                  <c:v>0.98802053619999997</c:v>
                </c:pt>
                <c:pt idx="46">
                  <c:v>0.99420709630000004</c:v>
                </c:pt>
                <c:pt idx="47">
                  <c:v>0.97214673910000005</c:v>
                </c:pt>
                <c:pt idx="48">
                  <c:v>0.97626112759999994</c:v>
                </c:pt>
                <c:pt idx="49">
                  <c:v>0.97683397679999995</c:v>
                </c:pt>
                <c:pt idx="50">
                  <c:v>0.99511599510000004</c:v>
                </c:pt>
                <c:pt idx="51">
                  <c:v>0.98703041140000003</c:v>
                </c:pt>
                <c:pt idx="52">
                  <c:v>0.98797250859999997</c:v>
                </c:pt>
                <c:pt idx="53">
                  <c:v>0.98761609910000003</c:v>
                </c:pt>
                <c:pt idx="54">
                  <c:v>0.99403470719999998</c:v>
                </c:pt>
                <c:pt idx="55">
                  <c:v>0.99541284399999996</c:v>
                </c:pt>
                <c:pt idx="56">
                  <c:v>0.99092558980000001</c:v>
                </c:pt>
                <c:pt idx="57">
                  <c:v>0.99708879179999998</c:v>
                </c:pt>
                <c:pt idx="58">
                  <c:v>0.99659671019999996</c:v>
                </c:pt>
                <c:pt idx="59">
                  <c:v>0.99529134789999996</c:v>
                </c:pt>
                <c:pt idx="60">
                  <c:v>0.99298737729999997</c:v>
                </c:pt>
                <c:pt idx="61">
                  <c:v>0.99647473559999999</c:v>
                </c:pt>
                <c:pt idx="62">
                  <c:v>0.99522983519999997</c:v>
                </c:pt>
                <c:pt idx="63">
                  <c:v>0.99698895949999999</c:v>
                </c:pt>
                <c:pt idx="64">
                  <c:v>0.99898063199999998</c:v>
                </c:pt>
                <c:pt idx="65">
                  <c:v>0.98832684820000005</c:v>
                </c:pt>
                <c:pt idx="66">
                  <c:v>0.98804971320000001</c:v>
                </c:pt>
                <c:pt idx="67">
                  <c:v>0.99583333330000001</c:v>
                </c:pt>
                <c:pt idx="68">
                  <c:v>0.98993288589999995</c:v>
                </c:pt>
                <c:pt idx="69">
                  <c:v>0.9969021066</c:v>
                </c:pt>
                <c:pt idx="70">
                  <c:v>0.99530271400000003</c:v>
                </c:pt>
                <c:pt idx="71">
                  <c:v>0.99360341149999998</c:v>
                </c:pt>
                <c:pt idx="72">
                  <c:v>0.99487367260000004</c:v>
                </c:pt>
                <c:pt idx="73">
                  <c:v>0.993989071</c:v>
                </c:pt>
                <c:pt idx="74">
                  <c:v>0.99649805449999995</c:v>
                </c:pt>
                <c:pt idx="75">
                  <c:v>0.99767519100000002</c:v>
                </c:pt>
                <c:pt idx="76">
                  <c:v>0.99606471360000004</c:v>
                </c:pt>
                <c:pt idx="77">
                  <c:v>0.99364137350000004</c:v>
                </c:pt>
                <c:pt idx="78">
                  <c:v>0.99471114729999999</c:v>
                </c:pt>
                <c:pt idx="79">
                  <c:v>0.99336178279999998</c:v>
                </c:pt>
                <c:pt idx="80">
                  <c:v>0.99116279070000002</c:v>
                </c:pt>
                <c:pt idx="81">
                  <c:v>0.99519560740000002</c:v>
                </c:pt>
                <c:pt idx="82">
                  <c:v>0.99258160240000004</c:v>
                </c:pt>
                <c:pt idx="83">
                  <c:v>0.99643175740000001</c:v>
                </c:pt>
                <c:pt idx="84">
                  <c:v>0.99373387390000001</c:v>
                </c:pt>
                <c:pt idx="85">
                  <c:v>0.99617509559999995</c:v>
                </c:pt>
                <c:pt idx="86">
                  <c:v>0.99683343889999998</c:v>
                </c:pt>
                <c:pt idx="87">
                  <c:v>0.99743655470000003</c:v>
                </c:pt>
                <c:pt idx="88">
                  <c:v>0.99161636490000005</c:v>
                </c:pt>
                <c:pt idx="89">
                  <c:v>0.99589041099999998</c:v>
                </c:pt>
                <c:pt idx="90">
                  <c:v>0.99660249150000002</c:v>
                </c:pt>
                <c:pt idx="91">
                  <c:v>0.98943396230000003</c:v>
                </c:pt>
                <c:pt idx="92">
                  <c:v>0.99335548169999999</c:v>
                </c:pt>
                <c:pt idx="93">
                  <c:v>0.99229287089999996</c:v>
                </c:pt>
                <c:pt idx="94">
                  <c:v>0.9945186708</c:v>
                </c:pt>
                <c:pt idx="95">
                  <c:v>0.99558723689999995</c:v>
                </c:pt>
                <c:pt idx="96">
                  <c:v>0.99575911790000005</c:v>
                </c:pt>
                <c:pt idx="97">
                  <c:v>0.99186462740000003</c:v>
                </c:pt>
                <c:pt idx="98">
                  <c:v>0.99530905079999998</c:v>
                </c:pt>
                <c:pt idx="99">
                  <c:v>0.99610449130000001</c:v>
                </c:pt>
                <c:pt idx="100">
                  <c:v>0.99329677029999996</c:v>
                </c:pt>
                <c:pt idx="101">
                  <c:v>0.99660389009999995</c:v>
                </c:pt>
                <c:pt idx="102">
                  <c:v>0.99729241879999997</c:v>
                </c:pt>
                <c:pt idx="103">
                  <c:v>0.99721189590000003</c:v>
                </c:pt>
                <c:pt idx="104">
                  <c:v>0.99884426469999998</c:v>
                </c:pt>
                <c:pt idx="105">
                  <c:v>0.99818577649999995</c:v>
                </c:pt>
                <c:pt idx="106">
                  <c:v>0.99772727269999995</c:v>
                </c:pt>
                <c:pt idx="107">
                  <c:v>0.99728014509999996</c:v>
                </c:pt>
                <c:pt idx="108">
                  <c:v>0.99693094630000001</c:v>
                </c:pt>
                <c:pt idx="109">
                  <c:v>0.99810186649999999</c:v>
                </c:pt>
                <c:pt idx="110">
                  <c:v>0.9982349975</c:v>
                </c:pt>
                <c:pt idx="111">
                  <c:v>0.99919371089999998</c:v>
                </c:pt>
                <c:pt idx="112">
                  <c:v>0.99894764540000003</c:v>
                </c:pt>
                <c:pt idx="113">
                  <c:v>0.9980141844</c:v>
                </c:pt>
                <c:pt idx="114">
                  <c:v>0.99639917700000002</c:v>
                </c:pt>
                <c:pt idx="115">
                  <c:v>0.98937619180000003</c:v>
                </c:pt>
                <c:pt idx="116">
                  <c:v>0.99257097370000003</c:v>
                </c:pt>
                <c:pt idx="117">
                  <c:v>0.99868852460000002</c:v>
                </c:pt>
              </c:numCache>
            </c:numRef>
          </c:val>
        </c:ser>
        <c:ser>
          <c:idx val="0"/>
          <c:order val="1"/>
          <c:tx>
            <c:strRef>
              <c:f>'9.5b'!$H$4</c:f>
              <c:strCache>
                <c:ptCount val="1"/>
                <c:pt idx="0">
                  <c:v>Used vehicles - All tests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'9.5b'!$A$5:$A$110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'9.5b'!$H$5:$H$122</c:f>
              <c:numCache>
                <c:formatCode>General</c:formatCode>
                <c:ptCount val="118"/>
                <c:pt idx="0">
                  <c:v>6.8346860000000004E-3</c:v>
                </c:pt>
                <c:pt idx="1">
                  <c:v>8.1521739000000003E-3</c:v>
                </c:pt>
                <c:pt idx="2">
                  <c:v>1.2883163E-2</c:v>
                </c:pt>
                <c:pt idx="3">
                  <c:v>1.38888889E-2</c:v>
                </c:pt>
                <c:pt idx="4">
                  <c:v>1.30866426E-2</c:v>
                </c:pt>
                <c:pt idx="5">
                  <c:v>1.4114627899999999E-2</c:v>
                </c:pt>
                <c:pt idx="6">
                  <c:v>1.2488849200000001E-2</c:v>
                </c:pt>
                <c:pt idx="7">
                  <c:v>1.28139416E-2</c:v>
                </c:pt>
                <c:pt idx="8">
                  <c:v>1.5353121799999999E-2</c:v>
                </c:pt>
                <c:pt idx="9">
                  <c:v>1.0226049500000001E-2</c:v>
                </c:pt>
                <c:pt idx="10">
                  <c:v>1.8091079199999999E-2</c:v>
                </c:pt>
                <c:pt idx="11">
                  <c:v>2.55204835E-2</c:v>
                </c:pt>
                <c:pt idx="12">
                  <c:v>1.7139479900000001E-2</c:v>
                </c:pt>
                <c:pt idx="13">
                  <c:v>2.3502653500000002E-2</c:v>
                </c:pt>
                <c:pt idx="14">
                  <c:v>1.6906700100000002E-2</c:v>
                </c:pt>
                <c:pt idx="15">
                  <c:v>1.8705036000000001E-2</c:v>
                </c:pt>
                <c:pt idx="16">
                  <c:v>1.73228346E-2</c:v>
                </c:pt>
                <c:pt idx="17">
                  <c:v>2.1909233199999999E-2</c:v>
                </c:pt>
                <c:pt idx="18">
                  <c:v>2.0942408400000001E-2</c:v>
                </c:pt>
                <c:pt idx="19">
                  <c:v>1.9080659199999999E-2</c:v>
                </c:pt>
                <c:pt idx="20">
                  <c:v>1.32122213E-2</c:v>
                </c:pt>
                <c:pt idx="21">
                  <c:v>2.25352113E-2</c:v>
                </c:pt>
                <c:pt idx="22">
                  <c:v>1.4534883700000001E-2</c:v>
                </c:pt>
                <c:pt idx="23">
                  <c:v>1.7951425600000001E-2</c:v>
                </c:pt>
                <c:pt idx="24">
                  <c:v>2.5886864799999999E-2</c:v>
                </c:pt>
                <c:pt idx="25">
                  <c:v>3.3003300300000003E-2</c:v>
                </c:pt>
                <c:pt idx="26">
                  <c:v>4.3594305999999999E-2</c:v>
                </c:pt>
                <c:pt idx="27">
                  <c:v>3.6889331999999997E-2</c:v>
                </c:pt>
                <c:pt idx="28">
                  <c:v>4.2358804E-2</c:v>
                </c:pt>
                <c:pt idx="29">
                  <c:v>4.2130365699999998E-2</c:v>
                </c:pt>
                <c:pt idx="30">
                  <c:v>5.4030115099999998E-2</c:v>
                </c:pt>
                <c:pt idx="31">
                  <c:v>4.0627885500000002E-2</c:v>
                </c:pt>
                <c:pt idx="32">
                  <c:v>4.1420118300000003E-2</c:v>
                </c:pt>
                <c:pt idx="33">
                  <c:v>4.07523511E-2</c:v>
                </c:pt>
                <c:pt idx="34">
                  <c:v>2.8290282900000002E-2</c:v>
                </c:pt>
                <c:pt idx="35">
                  <c:v>4.8076923100000002E-2</c:v>
                </c:pt>
                <c:pt idx="36">
                  <c:v>4.6082949300000002E-2</c:v>
                </c:pt>
                <c:pt idx="37">
                  <c:v>5.8161350799999997E-2</c:v>
                </c:pt>
                <c:pt idx="38">
                  <c:v>2.8503562900000001E-2</c:v>
                </c:pt>
                <c:pt idx="39">
                  <c:v>3.3536585399999999E-2</c:v>
                </c:pt>
                <c:pt idx="40">
                  <c:v>6.2305296000000003E-2</c:v>
                </c:pt>
                <c:pt idx="41">
                  <c:v>7.3089701000000007E-2</c:v>
                </c:pt>
                <c:pt idx="42">
                  <c:v>5.36398467E-2</c:v>
                </c:pt>
                <c:pt idx="43">
                  <c:v>4.8458149800000003E-2</c:v>
                </c:pt>
                <c:pt idx="44">
                  <c:v>0.05</c:v>
                </c:pt>
                <c:pt idx="45">
                  <c:v>6.1302681999999997E-2</c:v>
                </c:pt>
                <c:pt idx="46">
                  <c:v>5.72916667E-2</c:v>
                </c:pt>
                <c:pt idx="47">
                  <c:v>5.8823529399999998E-2</c:v>
                </c:pt>
                <c:pt idx="48">
                  <c:v>3.4013605400000001E-2</c:v>
                </c:pt>
                <c:pt idx="49">
                  <c:v>5.8441558400000003E-2</c:v>
                </c:pt>
                <c:pt idx="50">
                  <c:v>3.7878787900000002E-2</c:v>
                </c:pt>
                <c:pt idx="51">
                  <c:v>1.5384615399999999E-2</c:v>
                </c:pt>
                <c:pt idx="52">
                  <c:v>3.4965034999999998E-2</c:v>
                </c:pt>
                <c:pt idx="53">
                  <c:v>4.23728814E-2</c:v>
                </c:pt>
                <c:pt idx="54">
                  <c:v>2.3076923100000001E-2</c:v>
                </c:pt>
                <c:pt idx="55">
                  <c:v>7.1999999999999995E-2</c:v>
                </c:pt>
                <c:pt idx="56">
                  <c:v>0.12244897959999999</c:v>
                </c:pt>
                <c:pt idx="57">
                  <c:v>4.31654676E-2</c:v>
                </c:pt>
                <c:pt idx="58">
                  <c:v>0.1140350877</c:v>
                </c:pt>
                <c:pt idx="59">
                  <c:v>0.1046511628</c:v>
                </c:pt>
                <c:pt idx="60">
                  <c:v>9.5744680900000004E-2</c:v>
                </c:pt>
                <c:pt idx="61">
                  <c:v>0.15625</c:v>
                </c:pt>
                <c:pt idx="62">
                  <c:v>8.0645161300000004E-2</c:v>
                </c:pt>
                <c:pt idx="63">
                  <c:v>0.24444444439999999</c:v>
                </c:pt>
                <c:pt idx="64">
                  <c:v>0.14285714290000001</c:v>
                </c:pt>
                <c:pt idx="65">
                  <c:v>0.27777777780000001</c:v>
                </c:pt>
                <c:pt idx="66">
                  <c:v>0.2702702703</c:v>
                </c:pt>
                <c:pt idx="67">
                  <c:v>0.29310344830000001</c:v>
                </c:pt>
                <c:pt idx="68">
                  <c:v>0.23529411759999999</c:v>
                </c:pt>
                <c:pt idx="69">
                  <c:v>0.36470588240000001</c:v>
                </c:pt>
                <c:pt idx="70">
                  <c:v>0.24324324319999999</c:v>
                </c:pt>
                <c:pt idx="71">
                  <c:v>0.35294117650000001</c:v>
                </c:pt>
                <c:pt idx="72">
                  <c:v>0.34375</c:v>
                </c:pt>
                <c:pt idx="73">
                  <c:v>0.31372549020000001</c:v>
                </c:pt>
                <c:pt idx="74">
                  <c:v>0.38775510200000002</c:v>
                </c:pt>
                <c:pt idx="75">
                  <c:v>0.20338983050000001</c:v>
                </c:pt>
                <c:pt idx="76">
                  <c:v>0.35</c:v>
                </c:pt>
                <c:pt idx="77">
                  <c:v>0.28767123290000002</c:v>
                </c:pt>
                <c:pt idx="78">
                  <c:v>0.36144578309999997</c:v>
                </c:pt>
                <c:pt idx="79">
                  <c:v>0.34920634919999999</c:v>
                </c:pt>
                <c:pt idx="80">
                  <c:v>0.38620689660000002</c:v>
                </c:pt>
                <c:pt idx="81">
                  <c:v>0.28143712570000001</c:v>
                </c:pt>
                <c:pt idx="82">
                  <c:v>0.4435483871</c:v>
                </c:pt>
                <c:pt idx="83">
                  <c:v>0.43195266269999999</c:v>
                </c:pt>
                <c:pt idx="84">
                  <c:v>0.42261904760000002</c:v>
                </c:pt>
                <c:pt idx="85">
                  <c:v>0.42553191489999997</c:v>
                </c:pt>
                <c:pt idx="86">
                  <c:v>0.375</c:v>
                </c:pt>
                <c:pt idx="87">
                  <c:v>0.42763157889999998</c:v>
                </c:pt>
                <c:pt idx="88">
                  <c:v>0.4606741573</c:v>
                </c:pt>
                <c:pt idx="89">
                  <c:v>0.36714975849999998</c:v>
                </c:pt>
                <c:pt idx="90">
                  <c:v>0.28977272729999998</c:v>
                </c:pt>
                <c:pt idx="91">
                  <c:v>0.41891891889999999</c:v>
                </c:pt>
                <c:pt idx="92">
                  <c:v>0.43852459020000001</c:v>
                </c:pt>
                <c:pt idx="93">
                  <c:v>0.33582089549999999</c:v>
                </c:pt>
                <c:pt idx="94">
                  <c:v>0.36690647479999999</c:v>
                </c:pt>
                <c:pt idx="95">
                  <c:v>0.36734693880000002</c:v>
                </c:pt>
                <c:pt idx="96">
                  <c:v>0.44</c:v>
                </c:pt>
                <c:pt idx="97">
                  <c:v>0.38721804510000002</c:v>
                </c:pt>
                <c:pt idx="98">
                  <c:v>0.41504178269999997</c:v>
                </c:pt>
                <c:pt idx="99">
                  <c:v>0.4345047923</c:v>
                </c:pt>
                <c:pt idx="100">
                  <c:v>0.43013698630000002</c:v>
                </c:pt>
                <c:pt idx="101">
                  <c:v>0.44776119399999997</c:v>
                </c:pt>
                <c:pt idx="102">
                  <c:v>0.51044776120000002</c:v>
                </c:pt>
                <c:pt idx="103">
                  <c:v>0.435443038</c:v>
                </c:pt>
                <c:pt idx="104">
                  <c:v>0.4496487119</c:v>
                </c:pt>
                <c:pt idx="105">
                  <c:v>0.4527777778</c:v>
                </c:pt>
                <c:pt idx="106">
                  <c:v>0.44050632909999998</c:v>
                </c:pt>
                <c:pt idx="107">
                  <c:v>0.43603133160000002</c:v>
                </c:pt>
                <c:pt idx="108">
                  <c:v>0.49725274730000002</c:v>
                </c:pt>
                <c:pt idx="109">
                  <c:v>0.4763313609</c:v>
                </c:pt>
                <c:pt idx="110">
                  <c:v>0.46585365849999999</c:v>
                </c:pt>
                <c:pt idx="111">
                  <c:v>0.51140065150000003</c:v>
                </c:pt>
                <c:pt idx="112">
                  <c:v>0.39830508469999998</c:v>
                </c:pt>
                <c:pt idx="113">
                  <c:v>0.45132743359999999</c:v>
                </c:pt>
                <c:pt idx="114">
                  <c:v>0.44634146340000003</c:v>
                </c:pt>
                <c:pt idx="115">
                  <c:v>0.45498783450000002</c:v>
                </c:pt>
                <c:pt idx="116">
                  <c:v>0.41292134829999999</c:v>
                </c:pt>
                <c:pt idx="117">
                  <c:v>0.44078947369999999</c:v>
                </c:pt>
              </c:numCache>
            </c:numRef>
          </c:val>
        </c:ser>
        <c:marker val="1"/>
        <c:axId val="119862016"/>
        <c:axId val="119863936"/>
      </c:lineChart>
      <c:catAx>
        <c:axId val="11986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first licensed</a:t>
                </a:r>
              </a:p>
            </c:rich>
          </c:tx>
          <c:layout>
            <c:manualLayout>
              <c:xMode val="edge"/>
              <c:yMode val="edge"/>
              <c:x val="0.44983879519233722"/>
              <c:y val="0.912718204488778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63936"/>
        <c:crosses val="autoZero"/>
        <c:auto val="1"/>
        <c:lblAlgn val="ctr"/>
        <c:lblOffset val="100"/>
        <c:tickLblSkip val="12"/>
        <c:tickMarkSkip val="6"/>
      </c:catAx>
      <c:valAx>
        <c:axId val="1198639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Percentage with a fuel value</a:t>
                </a:r>
              </a:p>
            </c:rich>
          </c:tx>
          <c:layout>
            <c:manualLayout>
              <c:xMode val="edge"/>
              <c:yMode val="edge"/>
              <c:x val="2.1035584241452285E-2"/>
              <c:y val="0.2743142144638404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62016"/>
        <c:crosses val="autoZero"/>
        <c:crossBetween val="midCat"/>
        <c:majorUnit val="0.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17529215358935"/>
          <c:y val="0.14962593516209483"/>
          <c:w val="0.30884808013355597"/>
          <c:h val="8.478802992518702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Unpublished</a:t>
            </a:r>
            <a:r>
              <a:rPr lang="en-N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Figure 9.5c : Average petrol consumption</a:t>
            </a:r>
          </a:p>
        </c:rich>
      </c:tx>
      <c:layout>
        <c:manualLayout>
          <c:xMode val="edge"/>
          <c:yMode val="edge"/>
          <c:x val="0.24110069713739876"/>
          <c:y val="3.09734513274336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86978297162321"/>
          <c:y val="0.11725663716814159"/>
          <c:w val="0.8464106844741236"/>
          <c:h val="0.60398230088493998"/>
        </c:manualLayout>
      </c:layout>
      <c:lineChart>
        <c:grouping val="standard"/>
        <c:ser>
          <c:idx val="0"/>
          <c:order val="0"/>
          <c:tx>
            <c:strRef>
              <c:f>'9.5c,d'!$C$3</c:f>
              <c:strCache>
                <c:ptCount val="1"/>
                <c:pt idx="0">
                  <c:v>New vehicle Japanese test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'9.5c,d'!$A$4:$A$121</c:f>
              <c:strCache>
                <c:ptCount val="118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  <c:pt idx="117">
                  <c:v>Dec 14</c:v>
                </c:pt>
              </c:strCache>
            </c:strRef>
          </c:cat>
          <c:val>
            <c:numRef>
              <c:f>'9.5c,d'!$C$4:$C$121</c:f>
              <c:numCache>
                <c:formatCode>General</c:formatCode>
                <c:ptCount val="118"/>
                <c:pt idx="0">
                  <c:v>8.5616689127000001</c:v>
                </c:pt>
                <c:pt idx="1">
                  <c:v>8.4159972228999997</c:v>
                </c:pt>
                <c:pt idx="2">
                  <c:v>8.6077987454000002</c:v>
                </c:pt>
                <c:pt idx="3">
                  <c:v>8.5961085108000006</c:v>
                </c:pt>
                <c:pt idx="4">
                  <c:v>8.0549219159999996</c:v>
                </c:pt>
                <c:pt idx="5">
                  <c:v>7.4389593569999999</c:v>
                </c:pt>
                <c:pt idx="6">
                  <c:v>7.3461862743999999</c:v>
                </c:pt>
                <c:pt idx="7">
                  <c:v>6.5407806908000001</c:v>
                </c:pt>
                <c:pt idx="8">
                  <c:v>7.3991051741999998</c:v>
                </c:pt>
                <c:pt idx="9">
                  <c:v>6.3736830008999998</c:v>
                </c:pt>
                <c:pt idx="10">
                  <c:v>7.2199981689000001</c:v>
                </c:pt>
                <c:pt idx="11">
                  <c:v>7.6294855949000002</c:v>
                </c:pt>
                <c:pt idx="12">
                  <c:v>7.5120954205999997</c:v>
                </c:pt>
                <c:pt idx="13">
                  <c:v>7.1535696074999997</c:v>
                </c:pt>
                <c:pt idx="14">
                  <c:v>7.6589985021000002</c:v>
                </c:pt>
                <c:pt idx="15">
                  <c:v>7.7946452400000004</c:v>
                </c:pt>
                <c:pt idx="16">
                  <c:v>7.6645524916000003</c:v>
                </c:pt>
                <c:pt idx="17">
                  <c:v>7.5127923134000003</c:v>
                </c:pt>
                <c:pt idx="18">
                  <c:v>7.2789579624999998</c:v>
                </c:pt>
                <c:pt idx="19">
                  <c:v>7.1285701686999996</c:v>
                </c:pt>
                <c:pt idx="20">
                  <c:v>7.5343932497999999</c:v>
                </c:pt>
                <c:pt idx="21">
                  <c:v>7.5776357368999996</c:v>
                </c:pt>
                <c:pt idx="22">
                  <c:v>7.3740424485</c:v>
                </c:pt>
                <c:pt idx="23">
                  <c:v>7.5103434859</c:v>
                </c:pt>
                <c:pt idx="24">
                  <c:v>7.3536750569000002</c:v>
                </c:pt>
                <c:pt idx="25">
                  <c:v>7.4863454108000003</c:v>
                </c:pt>
                <c:pt idx="26">
                  <c:v>7.4642293782999998</c:v>
                </c:pt>
                <c:pt idx="27">
                  <c:v>7.5526447030000003</c:v>
                </c:pt>
                <c:pt idx="28">
                  <c:v>7.7231008448000003</c:v>
                </c:pt>
                <c:pt idx="29">
                  <c:v>7.7330995751999998</c:v>
                </c:pt>
                <c:pt idx="30">
                  <c:v>7.3997119696000002</c:v>
                </c:pt>
                <c:pt idx="31">
                  <c:v>7.1339700598000002</c:v>
                </c:pt>
                <c:pt idx="32">
                  <c:v>7.1733316844999999</c:v>
                </c:pt>
                <c:pt idx="33">
                  <c:v>7.0492287856000004</c:v>
                </c:pt>
                <c:pt idx="34">
                  <c:v>6.6025737386000003</c:v>
                </c:pt>
                <c:pt idx="35">
                  <c:v>6.7526536114000004</c:v>
                </c:pt>
                <c:pt idx="36">
                  <c:v>6.2616712589999999</c:v>
                </c:pt>
                <c:pt idx="37">
                  <c:v>6.5887774854999996</c:v>
                </c:pt>
                <c:pt idx="38">
                  <c:v>6.6427066724000001</c:v>
                </c:pt>
                <c:pt idx="39">
                  <c:v>6.6749984001999998</c:v>
                </c:pt>
                <c:pt idx="40">
                  <c:v>6.2746100944999998</c:v>
                </c:pt>
                <c:pt idx="41">
                  <c:v>6.5105490902999996</c:v>
                </c:pt>
                <c:pt idx="42">
                  <c:v>6.4978090689999997</c:v>
                </c:pt>
                <c:pt idx="43">
                  <c:v>6.0975165942</c:v>
                </c:pt>
                <c:pt idx="44">
                  <c:v>6.7611923502</c:v>
                </c:pt>
                <c:pt idx="45">
                  <c:v>6.6205247578000002</c:v>
                </c:pt>
                <c:pt idx="46">
                  <c:v>6.4825160686999999</c:v>
                </c:pt>
                <c:pt idx="47">
                  <c:v>6.3117270764000004</c:v>
                </c:pt>
                <c:pt idx="48">
                  <c:v>6.3279340489000004</c:v>
                </c:pt>
                <c:pt idx="49">
                  <c:v>6.4528720899999996</c:v>
                </c:pt>
                <c:pt idx="50">
                  <c:v>7.0368042521999996</c:v>
                </c:pt>
                <c:pt idx="51">
                  <c:v>6.3342377828999998</c:v>
                </c:pt>
                <c:pt idx="52">
                  <c:v>6.3465224892999998</c:v>
                </c:pt>
                <c:pt idx="53">
                  <c:v>6.6805180388999998</c:v>
                </c:pt>
                <c:pt idx="54">
                  <c:v>6.5529666882999997</c:v>
                </c:pt>
                <c:pt idx="55">
                  <c:v>6.6407810403000003</c:v>
                </c:pt>
                <c:pt idx="56">
                  <c:v>6.1961526136999998</c:v>
                </c:pt>
                <c:pt idx="57">
                  <c:v>6.5313547748999996</c:v>
                </c:pt>
                <c:pt idx="58">
                  <c:v>6.6338969731999997</c:v>
                </c:pt>
                <c:pt idx="59">
                  <c:v>6.3418733835000003</c:v>
                </c:pt>
                <c:pt idx="60">
                  <c:v>6.4326908221999997</c:v>
                </c:pt>
                <c:pt idx="61">
                  <c:v>6.4030476546999999</c:v>
                </c:pt>
                <c:pt idx="62">
                  <c:v>6.4711699271000001</c:v>
                </c:pt>
                <c:pt idx="63">
                  <c:v>6.6574547584000001</c:v>
                </c:pt>
                <c:pt idx="64">
                  <c:v>6.4529021477999997</c:v>
                </c:pt>
                <c:pt idx="65">
                  <c:v>6.4419878332999998</c:v>
                </c:pt>
                <c:pt idx="66">
                  <c:v>6.2587490717999996</c:v>
                </c:pt>
                <c:pt idx="67">
                  <c:v>6.2383550618000001</c:v>
                </c:pt>
                <c:pt idx="68">
                  <c:v>6.3981123150999997</c:v>
                </c:pt>
                <c:pt idx="69">
                  <c:v>5.9130592773000004</c:v>
                </c:pt>
                <c:pt idx="70">
                  <c:v>6.1819435226000001</c:v>
                </c:pt>
                <c:pt idx="71">
                  <c:v>6.4999990792000002</c:v>
                </c:pt>
                <c:pt idx="72">
                  <c:v>6.4913200378000004</c:v>
                </c:pt>
                <c:pt idx="73">
                  <c:v>6.0452823998999996</c:v>
                </c:pt>
                <c:pt idx="74">
                  <c:v>6.1742261120000004</c:v>
                </c:pt>
                <c:pt idx="75">
                  <c:v>6.1269556459999999</c:v>
                </c:pt>
                <c:pt idx="76">
                  <c:v>6.6536221987999999</c:v>
                </c:pt>
                <c:pt idx="77">
                  <c:v>6.5127809568000004</c:v>
                </c:pt>
                <c:pt idx="78">
                  <c:v>6.2470577016000002</c:v>
                </c:pt>
                <c:pt idx="79">
                  <c:v>6.4314952159000001</c:v>
                </c:pt>
                <c:pt idx="80">
                  <c:v>6.9101595954999997</c:v>
                </c:pt>
                <c:pt idx="81">
                  <c:v>6.2957976526000001</c:v>
                </c:pt>
                <c:pt idx="82">
                  <c:v>6.3741926070000003</c:v>
                </c:pt>
                <c:pt idx="83">
                  <c:v>5.9170207842</c:v>
                </c:pt>
                <c:pt idx="84">
                  <c:v>6.412029209</c:v>
                </c:pt>
                <c:pt idx="85">
                  <c:v>6.0480384079</c:v>
                </c:pt>
                <c:pt idx="86">
                  <c:v>6.8784606738000003</c:v>
                </c:pt>
                <c:pt idx="87">
                  <c:v>6.4202690897999997</c:v>
                </c:pt>
                <c:pt idx="88">
                  <c:v>6.5853246398999996</c:v>
                </c:pt>
                <c:pt idx="89">
                  <c:v>6.0829769973000003</c:v>
                </c:pt>
                <c:pt idx="90">
                  <c:v>6.4234266881000002</c:v>
                </c:pt>
                <c:pt idx="91">
                  <c:v>6.7945295870000004</c:v>
                </c:pt>
                <c:pt idx="92">
                  <c:v>5.6700915755999999</c:v>
                </c:pt>
                <c:pt idx="93">
                  <c:v>5.6731324266999996</c:v>
                </c:pt>
                <c:pt idx="94">
                  <c:v>5.6528550829000004</c:v>
                </c:pt>
                <c:pt idx="95">
                  <c:v>5.3749980927000003</c:v>
                </c:pt>
                <c:pt idx="96">
                  <c:v>5.4194785774999996</c:v>
                </c:pt>
                <c:pt idx="97">
                  <c:v>5.2318662706000003</c:v>
                </c:pt>
                <c:pt idx="98">
                  <c:v>5.2161272109999999</c:v>
                </c:pt>
                <c:pt idx="99">
                  <c:v>5.3399978637999999</c:v>
                </c:pt>
                <c:pt idx="100">
                  <c:v>5.2338009686999998</c:v>
                </c:pt>
                <c:pt idx="101">
                  <c:v>5.3569209172000001</c:v>
                </c:pt>
                <c:pt idx="102">
                  <c:v>5.3805172411999997</c:v>
                </c:pt>
                <c:pt idx="103">
                  <c:v>5.1692290672999999</c:v>
                </c:pt>
                <c:pt idx="104">
                  <c:v>5.2942836217</c:v>
                </c:pt>
                <c:pt idx="105">
                  <c:v>5.2949978827999997</c:v>
                </c:pt>
                <c:pt idx="106">
                  <c:v>5.2046134068000001</c:v>
                </c:pt>
                <c:pt idx="107">
                  <c:v>5.1705865298999996</c:v>
                </c:pt>
                <c:pt idx="108">
                  <c:v>5.1099980036000003</c:v>
                </c:pt>
                <c:pt idx="109">
                  <c:v>5.2159402266999999</c:v>
                </c:pt>
                <c:pt idx="110">
                  <c:v>5.2342090606999996</c:v>
                </c:pt>
                <c:pt idx="111">
                  <c:v>5.1830170829000002</c:v>
                </c:pt>
                <c:pt idx="112">
                  <c:v>5.3064496439999997</c:v>
                </c:pt>
                <c:pt idx="113">
                  <c:v>5.3154058542999998</c:v>
                </c:pt>
                <c:pt idx="114">
                  <c:v>5.3058611966000004</c:v>
                </c:pt>
                <c:pt idx="115">
                  <c:v>5.2891136999999997</c:v>
                </c:pt>
                <c:pt idx="116">
                  <c:v>5.2975118963999996</c:v>
                </c:pt>
                <c:pt idx="117">
                  <c:v>5.3056230544999998</c:v>
                </c:pt>
              </c:numCache>
            </c:numRef>
          </c:val>
        </c:ser>
        <c:ser>
          <c:idx val="1"/>
          <c:order val="1"/>
          <c:tx>
            <c:strRef>
              <c:f>'9.5c,d'!$D$3</c:f>
              <c:strCache>
                <c:ptCount val="1"/>
                <c:pt idx="0">
                  <c:v>New vehicle Euro test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'9.5c,d'!$A$4:$A$37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'9.5c,d'!$D$4:$D$121</c:f>
              <c:numCache>
                <c:formatCode>General</c:formatCode>
                <c:ptCount val="118"/>
                <c:pt idx="0">
                  <c:v>9.8477395603000009</c:v>
                </c:pt>
                <c:pt idx="1">
                  <c:v>9.8146833187000002</c:v>
                </c:pt>
                <c:pt idx="2">
                  <c:v>10.097503273999999</c:v>
                </c:pt>
                <c:pt idx="3">
                  <c:v>9.7973843086999999</c:v>
                </c:pt>
                <c:pt idx="4">
                  <c:v>9.6197476699000006</c:v>
                </c:pt>
                <c:pt idx="5">
                  <c:v>9.6951165897999996</c:v>
                </c:pt>
                <c:pt idx="6">
                  <c:v>9.2529188349000009</c:v>
                </c:pt>
                <c:pt idx="7">
                  <c:v>9.2921664422999992</c:v>
                </c:pt>
                <c:pt idx="8">
                  <c:v>9.6681308314999992</c:v>
                </c:pt>
                <c:pt idx="9">
                  <c:v>9.3004235314999999</c:v>
                </c:pt>
                <c:pt idx="10">
                  <c:v>9.5675216193000008</c:v>
                </c:pt>
                <c:pt idx="11">
                  <c:v>9.5586083666999997</c:v>
                </c:pt>
                <c:pt idx="12">
                  <c:v>9.4708179655000002</c:v>
                </c:pt>
                <c:pt idx="13">
                  <c:v>9.3798754266</c:v>
                </c:pt>
                <c:pt idx="14">
                  <c:v>9.3582972445999992</c:v>
                </c:pt>
                <c:pt idx="15">
                  <c:v>9.3729460260999993</c:v>
                </c:pt>
                <c:pt idx="16">
                  <c:v>9.4188492245000006</c:v>
                </c:pt>
                <c:pt idx="17">
                  <c:v>9.2660010186000008</c:v>
                </c:pt>
                <c:pt idx="18">
                  <c:v>9.4642203285999997</c:v>
                </c:pt>
                <c:pt idx="19">
                  <c:v>9.3173847641999998</c:v>
                </c:pt>
                <c:pt idx="20">
                  <c:v>9.5743117946999998</c:v>
                </c:pt>
                <c:pt idx="21">
                  <c:v>9.2223024832</c:v>
                </c:pt>
                <c:pt idx="22">
                  <c:v>9.4651747240000006</c:v>
                </c:pt>
                <c:pt idx="23">
                  <c:v>9.4458525603000005</c:v>
                </c:pt>
                <c:pt idx="24">
                  <c:v>9.3820656170000003</c:v>
                </c:pt>
                <c:pt idx="25">
                  <c:v>9.6502517529999992</c:v>
                </c:pt>
                <c:pt idx="26">
                  <c:v>9.3707119048000003</c:v>
                </c:pt>
                <c:pt idx="27">
                  <c:v>9.4584944406999991</c:v>
                </c:pt>
                <c:pt idx="28">
                  <c:v>9.3103614530000005</c:v>
                </c:pt>
                <c:pt idx="29">
                  <c:v>9.2881303151000001</c:v>
                </c:pt>
                <c:pt idx="30">
                  <c:v>9.1015550304000001</c:v>
                </c:pt>
                <c:pt idx="31">
                  <c:v>9.0300680109000009</c:v>
                </c:pt>
                <c:pt idx="32">
                  <c:v>9.2345917530000001</c:v>
                </c:pt>
                <c:pt idx="33">
                  <c:v>9.0433378925000003</c:v>
                </c:pt>
                <c:pt idx="34">
                  <c:v>9.1170618330999993</c:v>
                </c:pt>
                <c:pt idx="35">
                  <c:v>9.1029561552999994</c:v>
                </c:pt>
                <c:pt idx="36">
                  <c:v>8.8298874995999999</c:v>
                </c:pt>
                <c:pt idx="37">
                  <c:v>8.8669585593000004</c:v>
                </c:pt>
                <c:pt idx="38">
                  <c:v>8.8479241875000003</c:v>
                </c:pt>
                <c:pt idx="39">
                  <c:v>8.8763059648000002</c:v>
                </c:pt>
                <c:pt idx="40">
                  <c:v>8.8994513972</c:v>
                </c:pt>
                <c:pt idx="41">
                  <c:v>8.9478586992999993</c:v>
                </c:pt>
                <c:pt idx="42">
                  <c:v>8.9005315938000003</c:v>
                </c:pt>
                <c:pt idx="43">
                  <c:v>8.6747233332999993</c:v>
                </c:pt>
                <c:pt idx="44">
                  <c:v>8.8733055338</c:v>
                </c:pt>
                <c:pt idx="45">
                  <c:v>8.7156170455000002</c:v>
                </c:pt>
                <c:pt idx="46">
                  <c:v>8.8489239517999998</c:v>
                </c:pt>
                <c:pt idx="47">
                  <c:v>8.8556560781000009</c:v>
                </c:pt>
                <c:pt idx="48">
                  <c:v>8.6842928164999993</c:v>
                </c:pt>
                <c:pt idx="49">
                  <c:v>8.6168480450999994</c:v>
                </c:pt>
                <c:pt idx="50">
                  <c:v>8.7175258475999993</c:v>
                </c:pt>
                <c:pt idx="51">
                  <c:v>8.7168753431999999</c:v>
                </c:pt>
                <c:pt idx="52">
                  <c:v>8.7387647795000003</c:v>
                </c:pt>
                <c:pt idx="53">
                  <c:v>8.7531959722000003</c:v>
                </c:pt>
                <c:pt idx="54">
                  <c:v>8.6113989971000002</c:v>
                </c:pt>
                <c:pt idx="55">
                  <c:v>8.5031997323000006</c:v>
                </c:pt>
                <c:pt idx="56">
                  <c:v>8.6800477780000005</c:v>
                </c:pt>
                <c:pt idx="57">
                  <c:v>8.6342875518</c:v>
                </c:pt>
                <c:pt idx="58">
                  <c:v>8.5211902258999999</c:v>
                </c:pt>
                <c:pt idx="59">
                  <c:v>8.6185978248000001</c:v>
                </c:pt>
                <c:pt idx="60">
                  <c:v>8.5309847660999996</c:v>
                </c:pt>
                <c:pt idx="61">
                  <c:v>8.5628191706999992</c:v>
                </c:pt>
                <c:pt idx="62">
                  <c:v>8.6802101219000001</c:v>
                </c:pt>
                <c:pt idx="63">
                  <c:v>8.7517597586000004</c:v>
                </c:pt>
                <c:pt idx="64">
                  <c:v>8.5694633836000005</c:v>
                </c:pt>
                <c:pt idx="65">
                  <c:v>8.4976788756000001</c:v>
                </c:pt>
                <c:pt idx="66">
                  <c:v>8.3215691975000006</c:v>
                </c:pt>
                <c:pt idx="67">
                  <c:v>8.4435633633999991</c:v>
                </c:pt>
                <c:pt idx="68">
                  <c:v>8.3028184708000001</c:v>
                </c:pt>
                <c:pt idx="69">
                  <c:v>8.5200026913000002</c:v>
                </c:pt>
                <c:pt idx="70">
                  <c:v>8.3315195152000001</c:v>
                </c:pt>
                <c:pt idx="71">
                  <c:v>8.1614903091999995</c:v>
                </c:pt>
                <c:pt idx="72">
                  <c:v>8.2851773825000006</c:v>
                </c:pt>
                <c:pt idx="73">
                  <c:v>8.2774658830999996</c:v>
                </c:pt>
                <c:pt idx="74">
                  <c:v>8.2206023834999993</c:v>
                </c:pt>
                <c:pt idx="75">
                  <c:v>8.2139805867</c:v>
                </c:pt>
                <c:pt idx="76">
                  <c:v>8.1264791710999997</c:v>
                </c:pt>
                <c:pt idx="77">
                  <c:v>8.2257239009000003</c:v>
                </c:pt>
                <c:pt idx="78">
                  <c:v>8.1593258762000005</c:v>
                </c:pt>
                <c:pt idx="79">
                  <c:v>8.0119336975</c:v>
                </c:pt>
                <c:pt idx="80">
                  <c:v>8.1268410208000006</c:v>
                </c:pt>
                <c:pt idx="81">
                  <c:v>8.2407223181999996</c:v>
                </c:pt>
                <c:pt idx="82">
                  <c:v>7.9503541601999999</c:v>
                </c:pt>
                <c:pt idx="83">
                  <c:v>7.8417173280999997</c:v>
                </c:pt>
                <c:pt idx="84">
                  <c:v>7.8893446202000002</c:v>
                </c:pt>
                <c:pt idx="85">
                  <c:v>7.6493362979999997</c:v>
                </c:pt>
                <c:pt idx="86">
                  <c:v>7.7944445243000002</c:v>
                </c:pt>
                <c:pt idx="87">
                  <c:v>8.1622785609000008</c:v>
                </c:pt>
                <c:pt idx="88">
                  <c:v>7.9199246323999999</c:v>
                </c:pt>
                <c:pt idx="89">
                  <c:v>7.8363710720000004</c:v>
                </c:pt>
                <c:pt idx="90">
                  <c:v>7.8617494235000001</c:v>
                </c:pt>
                <c:pt idx="91">
                  <c:v>7.8394433806999997</c:v>
                </c:pt>
                <c:pt idx="92">
                  <c:v>7.7193509224000003</c:v>
                </c:pt>
                <c:pt idx="93">
                  <c:v>7.6065890960000004</c:v>
                </c:pt>
                <c:pt idx="94">
                  <c:v>7.6870930312999999</c:v>
                </c:pt>
                <c:pt idx="95">
                  <c:v>7.5128711552</c:v>
                </c:pt>
                <c:pt idx="96">
                  <c:v>7.6135871729</c:v>
                </c:pt>
                <c:pt idx="97">
                  <c:v>7.5089419810000004</c:v>
                </c:pt>
                <c:pt idx="98">
                  <c:v>7.6004246574999996</c:v>
                </c:pt>
                <c:pt idx="99">
                  <c:v>7.6179466550999999</c:v>
                </c:pt>
                <c:pt idx="100">
                  <c:v>7.5289967988999997</c:v>
                </c:pt>
                <c:pt idx="101">
                  <c:v>7.3990770935999999</c:v>
                </c:pt>
                <c:pt idx="102">
                  <c:v>7.5350969786000004</c:v>
                </c:pt>
                <c:pt idx="103">
                  <c:v>7.6158458822000004</c:v>
                </c:pt>
                <c:pt idx="104">
                  <c:v>7.6269984164000002</c:v>
                </c:pt>
                <c:pt idx="105">
                  <c:v>7.6863321763999997</c:v>
                </c:pt>
                <c:pt idx="106">
                  <c:v>7.4901806168</c:v>
                </c:pt>
                <c:pt idx="107">
                  <c:v>7.5444845522000001</c:v>
                </c:pt>
                <c:pt idx="108">
                  <c:v>7.5021337926999996</c:v>
                </c:pt>
                <c:pt idx="109">
                  <c:v>7.5539290199</c:v>
                </c:pt>
                <c:pt idx="110">
                  <c:v>7.4854216945000003</c:v>
                </c:pt>
                <c:pt idx="111">
                  <c:v>7.6214251251</c:v>
                </c:pt>
                <c:pt idx="112">
                  <c:v>7.4714403831</c:v>
                </c:pt>
                <c:pt idx="113">
                  <c:v>7.6122955084999999</c:v>
                </c:pt>
                <c:pt idx="114">
                  <c:v>7.4414805693000003</c:v>
                </c:pt>
                <c:pt idx="115">
                  <c:v>7.2977485315999999</c:v>
                </c:pt>
                <c:pt idx="116">
                  <c:v>7.3426309495000002</c:v>
                </c:pt>
                <c:pt idx="117">
                  <c:v>7.4250020157999996</c:v>
                </c:pt>
              </c:numCache>
            </c:numRef>
          </c:val>
        </c:ser>
        <c:ser>
          <c:idx val="2"/>
          <c:order val="2"/>
          <c:tx>
            <c:strRef>
              <c:f>'9.5c,d'!$E$3</c:f>
              <c:strCache>
                <c:ptCount val="1"/>
                <c:pt idx="0">
                  <c:v>Used vehicle Japanese test</c:v>
                </c:pt>
              </c:strCache>
            </c:strRef>
          </c:tx>
          <c:spPr>
            <a:ln w="2540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'9.5c,d'!$A$4:$A$37</c:f>
              <c:strCache>
                <c:ptCount val="34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</c:strCache>
            </c:strRef>
          </c:cat>
          <c:val>
            <c:numRef>
              <c:f>'9.5c,d'!$E$4:$E$121</c:f>
              <c:numCache>
                <c:formatCode>General</c:formatCode>
                <c:ptCount val="118"/>
                <c:pt idx="0">
                  <c:v>7.8771653258000001</c:v>
                </c:pt>
                <c:pt idx="1">
                  <c:v>7.7226052991999996</c:v>
                </c:pt>
                <c:pt idx="2">
                  <c:v>7.8612706659000002</c:v>
                </c:pt>
                <c:pt idx="3">
                  <c:v>7.8091589800000003</c:v>
                </c:pt>
                <c:pt idx="4">
                  <c:v>7.6974461082000003</c:v>
                </c:pt>
                <c:pt idx="5">
                  <c:v>7.6176364470999998</c:v>
                </c:pt>
                <c:pt idx="6">
                  <c:v>7.5254091871000002</c:v>
                </c:pt>
                <c:pt idx="7">
                  <c:v>7.3720102123000002</c:v>
                </c:pt>
                <c:pt idx="8">
                  <c:v>7.4263634487000001</c:v>
                </c:pt>
                <c:pt idx="9">
                  <c:v>7.4453461001000001</c:v>
                </c:pt>
                <c:pt idx="10">
                  <c:v>7.4477834040999999</c:v>
                </c:pt>
                <c:pt idx="11">
                  <c:v>7.5314457261000003</c:v>
                </c:pt>
                <c:pt idx="12">
                  <c:v>7.5054093596999998</c:v>
                </c:pt>
                <c:pt idx="13">
                  <c:v>7.2730347024000004</c:v>
                </c:pt>
                <c:pt idx="14">
                  <c:v>7.1977708546999999</c:v>
                </c:pt>
                <c:pt idx="15">
                  <c:v>7.4126424109000002</c:v>
                </c:pt>
                <c:pt idx="16">
                  <c:v>7.2759024634999996</c:v>
                </c:pt>
                <c:pt idx="17">
                  <c:v>7.4584594820000003</c:v>
                </c:pt>
                <c:pt idx="18">
                  <c:v>7.4981932527000001</c:v>
                </c:pt>
                <c:pt idx="19">
                  <c:v>7.4588308920999999</c:v>
                </c:pt>
                <c:pt idx="20">
                  <c:v>7.3530773139000001</c:v>
                </c:pt>
                <c:pt idx="21">
                  <c:v>7.3978717366</c:v>
                </c:pt>
                <c:pt idx="22">
                  <c:v>7.3199751286000003</c:v>
                </c:pt>
                <c:pt idx="23">
                  <c:v>7.499238998</c:v>
                </c:pt>
                <c:pt idx="24">
                  <c:v>7.4244699329000001</c:v>
                </c:pt>
                <c:pt idx="25">
                  <c:v>7.5062687908000001</c:v>
                </c:pt>
                <c:pt idx="26">
                  <c:v>7.5919678852999999</c:v>
                </c:pt>
                <c:pt idx="27">
                  <c:v>7.7460187524000004</c:v>
                </c:pt>
                <c:pt idx="28">
                  <c:v>7.6940438229000003</c:v>
                </c:pt>
                <c:pt idx="29">
                  <c:v>7.6557361430000004</c:v>
                </c:pt>
                <c:pt idx="30">
                  <c:v>7.8265517158</c:v>
                </c:pt>
                <c:pt idx="31">
                  <c:v>7.6793041355999998</c:v>
                </c:pt>
                <c:pt idx="32">
                  <c:v>7.6711811240000003</c:v>
                </c:pt>
                <c:pt idx="33">
                  <c:v>7.6370083215999998</c:v>
                </c:pt>
                <c:pt idx="34">
                  <c:v>7.7002628406999998</c:v>
                </c:pt>
                <c:pt idx="35">
                  <c:v>7.6573697658000004</c:v>
                </c:pt>
                <c:pt idx="36">
                  <c:v>7.6795486218000004</c:v>
                </c:pt>
                <c:pt idx="37">
                  <c:v>7.7832790656000004</c:v>
                </c:pt>
                <c:pt idx="38">
                  <c:v>7.6937737359999998</c:v>
                </c:pt>
                <c:pt idx="39">
                  <c:v>7.5871092102000004</c:v>
                </c:pt>
                <c:pt idx="40">
                  <c:v>7.5979972080999998</c:v>
                </c:pt>
                <c:pt idx="41">
                  <c:v>7.7064589740000002</c:v>
                </c:pt>
                <c:pt idx="42">
                  <c:v>7.6324658204000002</c:v>
                </c:pt>
                <c:pt idx="43">
                  <c:v>7.7859164082000003</c:v>
                </c:pt>
                <c:pt idx="44">
                  <c:v>7.8588627332999996</c:v>
                </c:pt>
                <c:pt idx="45">
                  <c:v>7.9176405159999996</c:v>
                </c:pt>
                <c:pt idx="46">
                  <c:v>7.9742480731000001</c:v>
                </c:pt>
                <c:pt idx="47">
                  <c:v>7.8526993330000003</c:v>
                </c:pt>
                <c:pt idx="48">
                  <c:v>7.5729264580000004</c:v>
                </c:pt>
                <c:pt idx="49">
                  <c:v>7.5566036149000002</c:v>
                </c:pt>
                <c:pt idx="50">
                  <c:v>7.3470294730000001</c:v>
                </c:pt>
                <c:pt idx="51">
                  <c:v>7.3415242321000003</c:v>
                </c:pt>
                <c:pt idx="52">
                  <c:v>7.3377623110999997</c:v>
                </c:pt>
                <c:pt idx="53">
                  <c:v>7.3104392030999996</c:v>
                </c:pt>
                <c:pt idx="54">
                  <c:v>7.3771748415999996</c:v>
                </c:pt>
                <c:pt idx="55">
                  <c:v>7.3223409226999996</c:v>
                </c:pt>
                <c:pt idx="56">
                  <c:v>7.3254762048000002</c:v>
                </c:pt>
                <c:pt idx="57">
                  <c:v>7.2685936090999999</c:v>
                </c:pt>
                <c:pt idx="58">
                  <c:v>7.3321193487</c:v>
                </c:pt>
                <c:pt idx="59">
                  <c:v>7.3507613268999998</c:v>
                </c:pt>
                <c:pt idx="60">
                  <c:v>7.3505335798999996</c:v>
                </c:pt>
                <c:pt idx="61">
                  <c:v>7.4724997214000002</c:v>
                </c:pt>
                <c:pt idx="62">
                  <c:v>7.4999639020000002</c:v>
                </c:pt>
                <c:pt idx="63">
                  <c:v>7.5559506401999998</c:v>
                </c:pt>
                <c:pt idx="64">
                  <c:v>7.5210480627000003</c:v>
                </c:pt>
                <c:pt idx="65">
                  <c:v>7.5137488775000003</c:v>
                </c:pt>
                <c:pt idx="66">
                  <c:v>7.6239563301000004</c:v>
                </c:pt>
                <c:pt idx="67">
                  <c:v>7.5743341054000002</c:v>
                </c:pt>
                <c:pt idx="68">
                  <c:v>7.5337530310999998</c:v>
                </c:pt>
                <c:pt idx="69">
                  <c:v>7.6151581092000002</c:v>
                </c:pt>
                <c:pt idx="70">
                  <c:v>7.5413132201000002</c:v>
                </c:pt>
                <c:pt idx="71">
                  <c:v>7.4993366326000004</c:v>
                </c:pt>
                <c:pt idx="72">
                  <c:v>7.4095830518000003</c:v>
                </c:pt>
                <c:pt idx="73">
                  <c:v>7.4935508544999996</c:v>
                </c:pt>
                <c:pt idx="74">
                  <c:v>7.5155746747999999</c:v>
                </c:pt>
                <c:pt idx="75">
                  <c:v>7.5781151976999999</c:v>
                </c:pt>
                <c:pt idx="76">
                  <c:v>7.6147936584</c:v>
                </c:pt>
                <c:pt idx="77">
                  <c:v>7.6777938534999999</c:v>
                </c:pt>
                <c:pt idx="78">
                  <c:v>7.6548930696999999</c:v>
                </c:pt>
                <c:pt idx="79">
                  <c:v>7.5556623210999998</c:v>
                </c:pt>
                <c:pt idx="80">
                  <c:v>7.5240667629000004</c:v>
                </c:pt>
                <c:pt idx="81">
                  <c:v>7.5075517408000003</c:v>
                </c:pt>
                <c:pt idx="82">
                  <c:v>7.3811737486000002</c:v>
                </c:pt>
                <c:pt idx="83">
                  <c:v>7.3083364207999999</c:v>
                </c:pt>
                <c:pt idx="84">
                  <c:v>7.1779345400999999</c:v>
                </c:pt>
                <c:pt idx="85">
                  <c:v>7.0910905491999996</c:v>
                </c:pt>
                <c:pt idx="86">
                  <c:v>7.0995768865000004</c:v>
                </c:pt>
                <c:pt idx="87">
                  <c:v>7.0394196692</c:v>
                </c:pt>
                <c:pt idx="88">
                  <c:v>7.0020612469000003</c:v>
                </c:pt>
                <c:pt idx="89">
                  <c:v>7.0008026905999996</c:v>
                </c:pt>
                <c:pt idx="90">
                  <c:v>6.9876175606000004</c:v>
                </c:pt>
                <c:pt idx="91">
                  <c:v>6.9649153232999996</c:v>
                </c:pt>
                <c:pt idx="92">
                  <c:v>6.9000478171999999</c:v>
                </c:pt>
                <c:pt idx="93">
                  <c:v>6.9792969137999998</c:v>
                </c:pt>
                <c:pt idx="94">
                  <c:v>6.9265843679000003</c:v>
                </c:pt>
                <c:pt idx="95">
                  <c:v>6.8907901978000003</c:v>
                </c:pt>
                <c:pt idx="96">
                  <c:v>6.9926621404000002</c:v>
                </c:pt>
                <c:pt idx="97">
                  <c:v>7.0067267404000004</c:v>
                </c:pt>
                <c:pt idx="98">
                  <c:v>7.0494044420000002</c:v>
                </c:pt>
                <c:pt idx="99">
                  <c:v>6.9925964128000002</c:v>
                </c:pt>
                <c:pt idx="100">
                  <c:v>7.0518630492999996</c:v>
                </c:pt>
                <c:pt idx="101">
                  <c:v>7.0380832634999999</c:v>
                </c:pt>
                <c:pt idx="102">
                  <c:v>6.9799948727999999</c:v>
                </c:pt>
                <c:pt idx="103">
                  <c:v>7.0317517637</c:v>
                </c:pt>
                <c:pt idx="104">
                  <c:v>6.9436337461999997</c:v>
                </c:pt>
                <c:pt idx="105">
                  <c:v>7.0210000050000003</c:v>
                </c:pt>
                <c:pt idx="106">
                  <c:v>7.0947615279000003</c:v>
                </c:pt>
                <c:pt idx="107">
                  <c:v>6.9986503495000001</c:v>
                </c:pt>
                <c:pt idx="108">
                  <c:v>6.9904668598999997</c:v>
                </c:pt>
                <c:pt idx="109">
                  <c:v>7.0876871602999998</c:v>
                </c:pt>
                <c:pt idx="110">
                  <c:v>7.0537792872000002</c:v>
                </c:pt>
                <c:pt idx="111">
                  <c:v>7.1236341899999998</c:v>
                </c:pt>
                <c:pt idx="112">
                  <c:v>7.1183745604000004</c:v>
                </c:pt>
                <c:pt idx="113">
                  <c:v>7.1852958873999997</c:v>
                </c:pt>
                <c:pt idx="114">
                  <c:v>7.2503584035999999</c:v>
                </c:pt>
                <c:pt idx="115">
                  <c:v>7.2434107316</c:v>
                </c:pt>
                <c:pt idx="116">
                  <c:v>7.1352332865000001</c:v>
                </c:pt>
                <c:pt idx="117">
                  <c:v>7.2245915754999999</c:v>
                </c:pt>
              </c:numCache>
            </c:numRef>
          </c:val>
        </c:ser>
        <c:ser>
          <c:idx val="3"/>
          <c:order val="3"/>
          <c:tx>
            <c:strRef>
              <c:f>'9.5c,d'!$F$3</c:f>
              <c:strCache>
                <c:ptCount val="1"/>
                <c:pt idx="0">
                  <c:v>Used vehicle Euro test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strRef>
              <c:f>'9.5c,d'!$A$4:$A$61</c:f>
              <c:strCache>
                <c:ptCount val="58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</c:strCache>
            </c:strRef>
          </c:cat>
          <c:val>
            <c:numRef>
              <c:f>'9.5c,d'!$F$4:$F$121</c:f>
              <c:numCache>
                <c:formatCode>General</c:formatCode>
                <c:ptCount val="118"/>
                <c:pt idx="0">
                  <c:v>11.099998474</c:v>
                </c:pt>
                <c:pt idx="1">
                  <c:v>0</c:v>
                </c:pt>
                <c:pt idx="2">
                  <c:v>8.3949817662000008</c:v>
                </c:pt>
                <c:pt idx="3">
                  <c:v>11.872993925999999</c:v>
                </c:pt>
                <c:pt idx="4">
                  <c:v>10.719998169</c:v>
                </c:pt>
                <c:pt idx="5">
                  <c:v>9.3072176302000003</c:v>
                </c:pt>
                <c:pt idx="6">
                  <c:v>10.656277061999999</c:v>
                </c:pt>
                <c:pt idx="7">
                  <c:v>8.4988954418000002</c:v>
                </c:pt>
                <c:pt idx="8">
                  <c:v>9.0851276772999991</c:v>
                </c:pt>
                <c:pt idx="9">
                  <c:v>10.541471881</c:v>
                </c:pt>
                <c:pt idx="10">
                  <c:v>10.270485427000001</c:v>
                </c:pt>
                <c:pt idx="11">
                  <c:v>10.769240551999999</c:v>
                </c:pt>
                <c:pt idx="12">
                  <c:v>10.416527024000001</c:v>
                </c:pt>
                <c:pt idx="13">
                  <c:v>10.189145985</c:v>
                </c:pt>
                <c:pt idx="14">
                  <c:v>10.391497068</c:v>
                </c:pt>
                <c:pt idx="15">
                  <c:v>9.9526595237999995</c:v>
                </c:pt>
                <c:pt idx="16">
                  <c:v>9.3710597664000002</c:v>
                </c:pt>
                <c:pt idx="17">
                  <c:v>10.316714909</c:v>
                </c:pt>
                <c:pt idx="18">
                  <c:v>10.040134630000001</c:v>
                </c:pt>
                <c:pt idx="19">
                  <c:v>9.4997321519</c:v>
                </c:pt>
                <c:pt idx="20">
                  <c:v>10.419312738</c:v>
                </c:pt>
                <c:pt idx="21">
                  <c:v>10.509646849999999</c:v>
                </c:pt>
                <c:pt idx="22">
                  <c:v>10.299343239000001</c:v>
                </c:pt>
                <c:pt idx="23">
                  <c:v>10.114907848</c:v>
                </c:pt>
                <c:pt idx="24">
                  <c:v>10.190458555999999</c:v>
                </c:pt>
                <c:pt idx="25">
                  <c:v>10.203113188</c:v>
                </c:pt>
                <c:pt idx="26">
                  <c:v>10.896720420999999</c:v>
                </c:pt>
                <c:pt idx="27">
                  <c:v>10.238537912</c:v>
                </c:pt>
                <c:pt idx="28">
                  <c:v>9.1046603103999999</c:v>
                </c:pt>
                <c:pt idx="29">
                  <c:v>9.8024497911000008</c:v>
                </c:pt>
                <c:pt idx="30">
                  <c:v>8.0952369732000005</c:v>
                </c:pt>
                <c:pt idx="31">
                  <c:v>10.804776930999999</c:v>
                </c:pt>
                <c:pt idx="32">
                  <c:v>11.183822985000001</c:v>
                </c:pt>
                <c:pt idx="33">
                  <c:v>9.6446690073999992</c:v>
                </c:pt>
                <c:pt idx="34">
                  <c:v>9.9014014891999995</c:v>
                </c:pt>
                <c:pt idx="35">
                  <c:v>11.762729907000001</c:v>
                </c:pt>
                <c:pt idx="36">
                  <c:v>8.8638723786</c:v>
                </c:pt>
                <c:pt idx="37">
                  <c:v>9.4399991402999994</c:v>
                </c:pt>
                <c:pt idx="38">
                  <c:v>7.9526340738999997</c:v>
                </c:pt>
                <c:pt idx="39">
                  <c:v>9.3792232055000007</c:v>
                </c:pt>
                <c:pt idx="40">
                  <c:v>8.6955836595000005</c:v>
                </c:pt>
                <c:pt idx="41">
                  <c:v>6.780484564</c:v>
                </c:pt>
                <c:pt idx="42">
                  <c:v>9.7850863538000006</c:v>
                </c:pt>
                <c:pt idx="43">
                  <c:v>8.7827904415999996</c:v>
                </c:pt>
                <c:pt idx="44">
                  <c:v>9.3873937660000006</c:v>
                </c:pt>
                <c:pt idx="45">
                  <c:v>9.9172587058000001</c:v>
                </c:pt>
                <c:pt idx="46">
                  <c:v>9.4930469791000007</c:v>
                </c:pt>
                <c:pt idx="47">
                  <c:v>7.0681898599000004</c:v>
                </c:pt>
                <c:pt idx="48">
                  <c:v>8.3040589889999996</c:v>
                </c:pt>
                <c:pt idx="49">
                  <c:v>8.4140205448999996</c:v>
                </c:pt>
                <c:pt idx="50">
                  <c:v>8.6084237224999995</c:v>
                </c:pt>
                <c:pt idx="51">
                  <c:v>10.451499494</c:v>
                </c:pt>
                <c:pt idx="52">
                  <c:v>8.5104981412999994</c:v>
                </c:pt>
                <c:pt idx="53">
                  <c:v>6.1372713584999996</c:v>
                </c:pt>
                <c:pt idx="54">
                  <c:v>7.8396122503000001</c:v>
                </c:pt>
                <c:pt idx="55">
                  <c:v>8.5802048208000006</c:v>
                </c:pt>
                <c:pt idx="56">
                  <c:v>8.2323356707999995</c:v>
                </c:pt>
                <c:pt idx="57">
                  <c:v>9.1760298492000008</c:v>
                </c:pt>
                <c:pt idx="58">
                  <c:v>9.8004882529999993</c:v>
                </c:pt>
                <c:pt idx="59">
                  <c:v>7.7474591344999997</c:v>
                </c:pt>
                <c:pt idx="60">
                  <c:v>9.6027328458000003</c:v>
                </c:pt>
                <c:pt idx="61">
                  <c:v>9.3258368414999993</c:v>
                </c:pt>
                <c:pt idx="62">
                  <c:v>8.2840757996000001</c:v>
                </c:pt>
                <c:pt idx="63">
                  <c:v>9.6725725532000002</c:v>
                </c:pt>
                <c:pt idx="64">
                  <c:v>9.9954419488999999</c:v>
                </c:pt>
                <c:pt idx="65">
                  <c:v>9.7085127857</c:v>
                </c:pt>
                <c:pt idx="66">
                  <c:v>8.5564838657000006</c:v>
                </c:pt>
                <c:pt idx="67">
                  <c:v>9.1998894885000002</c:v>
                </c:pt>
                <c:pt idx="68">
                  <c:v>7.6084047182000001</c:v>
                </c:pt>
                <c:pt idx="69">
                  <c:v>9.4088855491000007</c:v>
                </c:pt>
                <c:pt idx="70">
                  <c:v>9.6705602573</c:v>
                </c:pt>
                <c:pt idx="71">
                  <c:v>8.9919913924999992</c:v>
                </c:pt>
                <c:pt idx="72">
                  <c:v>9.3259502412999993</c:v>
                </c:pt>
                <c:pt idx="73">
                  <c:v>10.243414998</c:v>
                </c:pt>
                <c:pt idx="74">
                  <c:v>8.0357954534000005</c:v>
                </c:pt>
                <c:pt idx="75">
                  <c:v>9.3573845038000005</c:v>
                </c:pt>
                <c:pt idx="76">
                  <c:v>10.291477259000001</c:v>
                </c:pt>
                <c:pt idx="77">
                  <c:v>8.8494569747000007</c:v>
                </c:pt>
                <c:pt idx="78">
                  <c:v>9.4153322283000005</c:v>
                </c:pt>
                <c:pt idx="79">
                  <c:v>8.5528286887</c:v>
                </c:pt>
                <c:pt idx="80">
                  <c:v>8.7505085018000006</c:v>
                </c:pt>
                <c:pt idx="81">
                  <c:v>10.050289952</c:v>
                </c:pt>
                <c:pt idx="82">
                  <c:v>10.098578535</c:v>
                </c:pt>
                <c:pt idx="83">
                  <c:v>9.7656025625999998</c:v>
                </c:pt>
                <c:pt idx="84">
                  <c:v>9.9997233568000006</c:v>
                </c:pt>
                <c:pt idx="85">
                  <c:v>10.188361134000001</c:v>
                </c:pt>
                <c:pt idx="86">
                  <c:v>9.9833314140000002</c:v>
                </c:pt>
                <c:pt idx="87">
                  <c:v>9.9920255354999998</c:v>
                </c:pt>
                <c:pt idx="88">
                  <c:v>9.2071173037000005</c:v>
                </c:pt>
                <c:pt idx="89">
                  <c:v>9.0852389337999995</c:v>
                </c:pt>
                <c:pt idx="90">
                  <c:v>9.9695511440000004</c:v>
                </c:pt>
                <c:pt idx="91">
                  <c:v>9.6531432977999998</c:v>
                </c:pt>
                <c:pt idx="92">
                  <c:v>9.5000894658000004</c:v>
                </c:pt>
                <c:pt idx="93">
                  <c:v>9.6833615216000002</c:v>
                </c:pt>
                <c:pt idx="94">
                  <c:v>9.6419397639</c:v>
                </c:pt>
                <c:pt idx="95">
                  <c:v>9.3139311196999994</c:v>
                </c:pt>
                <c:pt idx="96">
                  <c:v>9.5056121490999992</c:v>
                </c:pt>
                <c:pt idx="97">
                  <c:v>9.3399458878000008</c:v>
                </c:pt>
                <c:pt idx="98">
                  <c:v>9.4368584209000002</c:v>
                </c:pt>
                <c:pt idx="99">
                  <c:v>9.5831469502999997</c:v>
                </c:pt>
                <c:pt idx="100">
                  <c:v>9.8797770778</c:v>
                </c:pt>
                <c:pt idx="101">
                  <c:v>9.1306110834999998</c:v>
                </c:pt>
                <c:pt idx="102">
                  <c:v>9.1511662894000008</c:v>
                </c:pt>
                <c:pt idx="103">
                  <c:v>7.9956435030000002</c:v>
                </c:pt>
                <c:pt idx="104">
                  <c:v>10.448193916999999</c:v>
                </c:pt>
                <c:pt idx="105">
                  <c:v>9.9101524426999994</c:v>
                </c:pt>
                <c:pt idx="106">
                  <c:v>9.5603736003000002</c:v>
                </c:pt>
                <c:pt idx="107">
                  <c:v>8.6146721835999998</c:v>
                </c:pt>
                <c:pt idx="108">
                  <c:v>9.0700779807000007</c:v>
                </c:pt>
                <c:pt idx="109">
                  <c:v>9.3044755229000007</c:v>
                </c:pt>
                <c:pt idx="110">
                  <c:v>9.1081840013999997</c:v>
                </c:pt>
                <c:pt idx="111">
                  <c:v>8.1344943160999996</c:v>
                </c:pt>
                <c:pt idx="112">
                  <c:v>8.7495596361000008</c:v>
                </c:pt>
                <c:pt idx="113">
                  <c:v>9.1919918138999996</c:v>
                </c:pt>
                <c:pt idx="114">
                  <c:v>9.2399668152000007</c:v>
                </c:pt>
                <c:pt idx="115">
                  <c:v>9.2643065245000003</c:v>
                </c:pt>
                <c:pt idx="116">
                  <c:v>8.5041945697999992</c:v>
                </c:pt>
                <c:pt idx="117">
                  <c:v>8.5525609558000006</c:v>
                </c:pt>
              </c:numCache>
            </c:numRef>
          </c:val>
        </c:ser>
        <c:marker val="1"/>
        <c:axId val="124700160"/>
        <c:axId val="124702080"/>
      </c:lineChart>
      <c:catAx>
        <c:axId val="124700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of first registration</a:t>
                </a:r>
              </a:p>
            </c:rich>
          </c:tx>
          <c:layout>
            <c:manualLayout>
              <c:xMode val="edge"/>
              <c:yMode val="edge"/>
              <c:x val="0.41262208667989964"/>
              <c:y val="0.829646017699115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02080"/>
        <c:crosses val="autoZero"/>
        <c:auto val="1"/>
        <c:lblAlgn val="ctr"/>
        <c:lblOffset val="100"/>
        <c:tickLblSkip val="12"/>
        <c:tickMarkSkip val="6"/>
      </c:catAx>
      <c:valAx>
        <c:axId val="124702080"/>
        <c:scaling>
          <c:orientation val="minMax"/>
          <c:min val="5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 per 100km</a:t>
                </a:r>
              </a:p>
            </c:rich>
          </c:tx>
          <c:layout>
            <c:manualLayout>
              <c:xMode val="edge"/>
              <c:yMode val="edge"/>
              <c:x val="2.42717740416004E-2"/>
              <c:y val="0.309734513274336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001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036727879799672"/>
          <c:y val="0.89601769911504414"/>
          <c:w val="0.6861435726210352"/>
          <c:h val="9.734513274336287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Unpublished</a:t>
            </a:r>
            <a:r>
              <a:rPr lang="en-N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Figure 9.5d : Average diesel consumption</a:t>
            </a:r>
          </a:p>
        </c:rich>
      </c:tx>
      <c:layout>
        <c:manualLayout>
          <c:xMode val="edge"/>
          <c:yMode val="edge"/>
          <c:x val="0.24071093613298342"/>
          <c:y val="3.0905054778600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0017089871566"/>
          <c:y val="0.11699804471501776"/>
          <c:w val="0.86333473850055165"/>
          <c:h val="0.69978075801246453"/>
        </c:manualLayout>
      </c:layout>
      <c:lineChart>
        <c:grouping val="standard"/>
        <c:ser>
          <c:idx val="1"/>
          <c:order val="0"/>
          <c:tx>
            <c:strRef>
              <c:f>'9.5c,d'!$C$129</c:f>
              <c:strCache>
                <c:ptCount val="1"/>
                <c:pt idx="0">
                  <c:v>New vehicle Euro test</c:v>
                </c:pt>
              </c:strCache>
            </c:strRef>
          </c:tx>
          <c:spPr>
            <a:ln w="25400">
              <a:solidFill>
                <a:srgbClr val="CCCC00"/>
              </a:solidFill>
              <a:prstDash val="solid"/>
            </a:ln>
          </c:spPr>
          <c:marker>
            <c:symbol val="none"/>
          </c:marker>
          <c:cat>
            <c:strRef>
              <c:f>'9.5c,d'!$A$4:$A$109</c:f>
              <c:strCache>
                <c:ptCount val="10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  <c:pt idx="48">
                  <c:v>Mar 09</c:v>
                </c:pt>
                <c:pt idx="51">
                  <c:v>Jun 09</c:v>
                </c:pt>
                <c:pt idx="54">
                  <c:v>Sep 09</c:v>
                </c:pt>
                <c:pt idx="57">
                  <c:v>Dec 09</c:v>
                </c:pt>
                <c:pt idx="60">
                  <c:v>Mar 10</c:v>
                </c:pt>
                <c:pt idx="63">
                  <c:v>Jun 10</c:v>
                </c:pt>
                <c:pt idx="66">
                  <c:v>Sep 10</c:v>
                </c:pt>
                <c:pt idx="69">
                  <c:v>Dec 10</c:v>
                </c:pt>
                <c:pt idx="72">
                  <c:v>Mar 11</c:v>
                </c:pt>
                <c:pt idx="75">
                  <c:v>Jun 11</c:v>
                </c:pt>
                <c:pt idx="78">
                  <c:v>Sep 11</c:v>
                </c:pt>
                <c:pt idx="81">
                  <c:v>Dec 11</c:v>
                </c:pt>
                <c:pt idx="84">
                  <c:v>Mar 12</c:v>
                </c:pt>
                <c:pt idx="87">
                  <c:v>Jun 12</c:v>
                </c:pt>
                <c:pt idx="90">
                  <c:v>Sep 12</c:v>
                </c:pt>
                <c:pt idx="93">
                  <c:v>Dec 12</c:v>
                </c:pt>
                <c:pt idx="96">
                  <c:v>Mar13</c:v>
                </c:pt>
                <c:pt idx="99">
                  <c:v>Jun 13</c:v>
                </c:pt>
                <c:pt idx="102">
                  <c:v>Sep13</c:v>
                </c:pt>
                <c:pt idx="105">
                  <c:v>Dec 13</c:v>
                </c:pt>
              </c:strCache>
            </c:strRef>
          </c:cat>
          <c:val>
            <c:numRef>
              <c:f>'9.5c,d'!$C$130:$C$247</c:f>
              <c:numCache>
                <c:formatCode>General</c:formatCode>
                <c:ptCount val="118"/>
                <c:pt idx="0">
                  <c:v>9.5504434368000002</c:v>
                </c:pt>
                <c:pt idx="1">
                  <c:v>9.3981831259999993</c:v>
                </c:pt>
                <c:pt idx="2">
                  <c:v>9.1688278910999994</c:v>
                </c:pt>
                <c:pt idx="3">
                  <c:v>9.3998899750000007</c:v>
                </c:pt>
                <c:pt idx="4">
                  <c:v>9.3214800668999995</c:v>
                </c:pt>
                <c:pt idx="5">
                  <c:v>9.1617880107000005</c:v>
                </c:pt>
                <c:pt idx="6">
                  <c:v>9.0328684652</c:v>
                </c:pt>
                <c:pt idx="7">
                  <c:v>9.0538936358999997</c:v>
                </c:pt>
                <c:pt idx="8">
                  <c:v>9.0229871527000007</c:v>
                </c:pt>
                <c:pt idx="9">
                  <c:v>9.1029847483000008</c:v>
                </c:pt>
                <c:pt idx="10">
                  <c:v>8.9927876061000003</c:v>
                </c:pt>
                <c:pt idx="11">
                  <c:v>9.0363780440999992</c:v>
                </c:pt>
                <c:pt idx="12">
                  <c:v>9.0192126897999998</c:v>
                </c:pt>
                <c:pt idx="13">
                  <c:v>8.9649142091999998</c:v>
                </c:pt>
                <c:pt idx="14">
                  <c:v>9.0688944500000002</c:v>
                </c:pt>
                <c:pt idx="15">
                  <c:v>9.1583764412999997</c:v>
                </c:pt>
                <c:pt idx="16">
                  <c:v>8.9199969965000001</c:v>
                </c:pt>
                <c:pt idx="17">
                  <c:v>8.8918615625000008</c:v>
                </c:pt>
                <c:pt idx="18">
                  <c:v>8.8596752233</c:v>
                </c:pt>
                <c:pt idx="19">
                  <c:v>9.0083572099999998</c:v>
                </c:pt>
                <c:pt idx="20">
                  <c:v>8.8226589077999993</c:v>
                </c:pt>
                <c:pt idx="21">
                  <c:v>8.8728800120999995</c:v>
                </c:pt>
                <c:pt idx="22">
                  <c:v>8.6669730965999996</c:v>
                </c:pt>
                <c:pt idx="23">
                  <c:v>8.6525297968999997</c:v>
                </c:pt>
                <c:pt idx="24">
                  <c:v>8.7191304930999998</c:v>
                </c:pt>
                <c:pt idx="25">
                  <c:v>8.6819751559</c:v>
                </c:pt>
                <c:pt idx="26">
                  <c:v>8.6024324999000008</c:v>
                </c:pt>
                <c:pt idx="27">
                  <c:v>8.7182430311000001</c:v>
                </c:pt>
                <c:pt idx="28">
                  <c:v>8.6944561658000001</c:v>
                </c:pt>
                <c:pt idx="29">
                  <c:v>8.5635681414999993</c:v>
                </c:pt>
                <c:pt idx="30">
                  <c:v>8.5429981642000001</c:v>
                </c:pt>
                <c:pt idx="31">
                  <c:v>8.5799859762999997</c:v>
                </c:pt>
                <c:pt idx="32">
                  <c:v>8.6357772384999993</c:v>
                </c:pt>
                <c:pt idx="33">
                  <c:v>8.6934131493999995</c:v>
                </c:pt>
                <c:pt idx="34">
                  <c:v>8.5303445261000004</c:v>
                </c:pt>
                <c:pt idx="35">
                  <c:v>8.6428057685000006</c:v>
                </c:pt>
                <c:pt idx="36">
                  <c:v>8.6058114005000004</c:v>
                </c:pt>
                <c:pt idx="37">
                  <c:v>8.3611076394000001</c:v>
                </c:pt>
                <c:pt idx="38">
                  <c:v>8.4041637461000001</c:v>
                </c:pt>
                <c:pt idx="39">
                  <c:v>8.3379727551999991</c:v>
                </c:pt>
                <c:pt idx="40">
                  <c:v>8.4537488100000004</c:v>
                </c:pt>
                <c:pt idx="41">
                  <c:v>8.2618813952999997</c:v>
                </c:pt>
                <c:pt idx="42">
                  <c:v>8.3603510780000008</c:v>
                </c:pt>
                <c:pt idx="43">
                  <c:v>8.3904439336000003</c:v>
                </c:pt>
                <c:pt idx="44">
                  <c:v>8.4106696132999996</c:v>
                </c:pt>
                <c:pt idx="45">
                  <c:v>8.1924767071000009</c:v>
                </c:pt>
                <c:pt idx="46">
                  <c:v>8.2479722528000003</c:v>
                </c:pt>
                <c:pt idx="47">
                  <c:v>8.1887993444999996</c:v>
                </c:pt>
                <c:pt idx="48">
                  <c:v>7.9032656874000002</c:v>
                </c:pt>
                <c:pt idx="49">
                  <c:v>8.2774527118000005</c:v>
                </c:pt>
                <c:pt idx="50">
                  <c:v>8.2705150274000001</c:v>
                </c:pt>
                <c:pt idx="51">
                  <c:v>8.3636664908</c:v>
                </c:pt>
                <c:pt idx="52">
                  <c:v>8.0805993647999994</c:v>
                </c:pt>
                <c:pt idx="53">
                  <c:v>7.9178880763999997</c:v>
                </c:pt>
                <c:pt idx="54">
                  <c:v>8.0797485841000007</c:v>
                </c:pt>
                <c:pt idx="55">
                  <c:v>8.2172890338000002</c:v>
                </c:pt>
                <c:pt idx="56">
                  <c:v>8.2377897064999992</c:v>
                </c:pt>
                <c:pt idx="57">
                  <c:v>8.3282037268</c:v>
                </c:pt>
                <c:pt idx="58">
                  <c:v>8.2731762714000006</c:v>
                </c:pt>
                <c:pt idx="59">
                  <c:v>8.3028825069999996</c:v>
                </c:pt>
                <c:pt idx="60">
                  <c:v>8.2419130964999994</c:v>
                </c:pt>
                <c:pt idx="61">
                  <c:v>8.1757407909000008</c:v>
                </c:pt>
                <c:pt idx="62">
                  <c:v>8.3361322145999992</c:v>
                </c:pt>
                <c:pt idx="63">
                  <c:v>8.3759254532000007</c:v>
                </c:pt>
                <c:pt idx="64">
                  <c:v>8.3284458761</c:v>
                </c:pt>
                <c:pt idx="65">
                  <c:v>8.3703866881</c:v>
                </c:pt>
                <c:pt idx="66">
                  <c:v>8.2541091223999992</c:v>
                </c:pt>
                <c:pt idx="67">
                  <c:v>8.3952276971999993</c:v>
                </c:pt>
                <c:pt idx="68">
                  <c:v>8.2741865937999997</c:v>
                </c:pt>
                <c:pt idx="69">
                  <c:v>8.3659698430000002</c:v>
                </c:pt>
                <c:pt idx="70">
                  <c:v>8.1404437608000002</c:v>
                </c:pt>
                <c:pt idx="71">
                  <c:v>8.2469457109000004</c:v>
                </c:pt>
                <c:pt idx="72">
                  <c:v>8.2486319083000001</c:v>
                </c:pt>
                <c:pt idx="73">
                  <c:v>8.1630965028000002</c:v>
                </c:pt>
                <c:pt idx="74">
                  <c:v>8.1719272905999993</c:v>
                </c:pt>
                <c:pt idx="75">
                  <c:v>8.3301313172999993</c:v>
                </c:pt>
                <c:pt idx="76">
                  <c:v>8.2356909687000002</c:v>
                </c:pt>
                <c:pt idx="77">
                  <c:v>8.1376671930000004</c:v>
                </c:pt>
                <c:pt idx="78">
                  <c:v>8.2311758668999992</c:v>
                </c:pt>
                <c:pt idx="79">
                  <c:v>8.2327053116000002</c:v>
                </c:pt>
                <c:pt idx="80">
                  <c:v>8.1937660683000004</c:v>
                </c:pt>
                <c:pt idx="81">
                  <c:v>8.2032542248000002</c:v>
                </c:pt>
                <c:pt idx="82">
                  <c:v>7.8533195909</c:v>
                </c:pt>
                <c:pt idx="83">
                  <c:v>7.9405682410000002</c:v>
                </c:pt>
                <c:pt idx="84">
                  <c:v>7.9783254667000003</c:v>
                </c:pt>
                <c:pt idx="85">
                  <c:v>7.9278624947000003</c:v>
                </c:pt>
                <c:pt idx="86">
                  <c:v>8.0000423481999992</c:v>
                </c:pt>
                <c:pt idx="87">
                  <c:v>8.1020762411000007</c:v>
                </c:pt>
                <c:pt idx="88">
                  <c:v>8.0784158160999997</c:v>
                </c:pt>
                <c:pt idx="89">
                  <c:v>7.9630212455000002</c:v>
                </c:pt>
                <c:pt idx="90">
                  <c:v>8.0088691366999996</c:v>
                </c:pt>
                <c:pt idx="91">
                  <c:v>7.9334328420000002</c:v>
                </c:pt>
                <c:pt idx="92">
                  <c:v>7.9094231793000001</c:v>
                </c:pt>
                <c:pt idx="93">
                  <c:v>7.9846607507999998</c:v>
                </c:pt>
                <c:pt idx="94">
                  <c:v>7.8362517025000002</c:v>
                </c:pt>
                <c:pt idx="95">
                  <c:v>7.8558053396999998</c:v>
                </c:pt>
                <c:pt idx="96">
                  <c:v>7.9406946132999998</c:v>
                </c:pt>
                <c:pt idx="97">
                  <c:v>7.8816314646999999</c:v>
                </c:pt>
                <c:pt idx="98">
                  <c:v>7.9005390440000003</c:v>
                </c:pt>
                <c:pt idx="99">
                  <c:v>7.9574533714999998</c:v>
                </c:pt>
                <c:pt idx="100">
                  <c:v>8.0031867541999997</c:v>
                </c:pt>
                <c:pt idx="101">
                  <c:v>7.9462229175000001</c:v>
                </c:pt>
                <c:pt idx="102">
                  <c:v>7.9722634633</c:v>
                </c:pt>
                <c:pt idx="103">
                  <c:v>8.0199127855000008</c:v>
                </c:pt>
                <c:pt idx="104">
                  <c:v>8.0318301157000001</c:v>
                </c:pt>
                <c:pt idx="105">
                  <c:v>8.2188989741</c:v>
                </c:pt>
                <c:pt idx="106">
                  <c:v>7.8639488676999996</c:v>
                </c:pt>
                <c:pt idx="107">
                  <c:v>7.9672722151000004</c:v>
                </c:pt>
                <c:pt idx="108">
                  <c:v>7.9594080925000004</c:v>
                </c:pt>
                <c:pt idx="109">
                  <c:v>7.9877136967000002</c:v>
                </c:pt>
                <c:pt idx="110">
                  <c:v>8.0637871855000007</c:v>
                </c:pt>
                <c:pt idx="111">
                  <c:v>8.1500913503000003</c:v>
                </c:pt>
                <c:pt idx="112">
                  <c:v>8.1396200451999992</c:v>
                </c:pt>
                <c:pt idx="113">
                  <c:v>8.0775851735999993</c:v>
                </c:pt>
                <c:pt idx="114">
                  <c:v>8.0531594663000003</c:v>
                </c:pt>
                <c:pt idx="115">
                  <c:v>8.0559483568000001</c:v>
                </c:pt>
                <c:pt idx="116">
                  <c:v>8.1185639008999999</c:v>
                </c:pt>
                <c:pt idx="117">
                  <c:v>8.2886728648000005</c:v>
                </c:pt>
              </c:numCache>
            </c:numRef>
          </c:val>
        </c:ser>
        <c:ser>
          <c:idx val="2"/>
          <c:order val="1"/>
          <c:tx>
            <c:strRef>
              <c:f>'9.5c,d'!$D$129</c:f>
              <c:strCache>
                <c:ptCount val="1"/>
                <c:pt idx="0">
                  <c:v>Used vehicle Japanese test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'9.5c,d'!$A$4:$A$49</c:f>
              <c:strCache>
                <c:ptCount val="46"/>
                <c:pt idx="0">
                  <c:v>Mar 05</c:v>
                </c:pt>
                <c:pt idx="3">
                  <c:v>Jun 05</c:v>
                </c:pt>
                <c:pt idx="6">
                  <c:v> Sep 05</c:v>
                </c:pt>
                <c:pt idx="9">
                  <c:v>Dec 05</c:v>
                </c:pt>
                <c:pt idx="12">
                  <c:v>Mar 06</c:v>
                </c:pt>
                <c:pt idx="15">
                  <c:v>Jun 06</c:v>
                </c:pt>
                <c:pt idx="18">
                  <c:v>Sep 06</c:v>
                </c:pt>
                <c:pt idx="21">
                  <c:v>Dec 06</c:v>
                </c:pt>
                <c:pt idx="24">
                  <c:v>Mar 07</c:v>
                </c:pt>
                <c:pt idx="27">
                  <c:v>Jun 07</c:v>
                </c:pt>
                <c:pt idx="30">
                  <c:v>Sep 07</c:v>
                </c:pt>
                <c:pt idx="33">
                  <c:v>Dec 07</c:v>
                </c:pt>
                <c:pt idx="36">
                  <c:v>Mar 08</c:v>
                </c:pt>
                <c:pt idx="39">
                  <c:v>Jun 08</c:v>
                </c:pt>
                <c:pt idx="42">
                  <c:v>Sep 08</c:v>
                </c:pt>
                <c:pt idx="45">
                  <c:v>Dec 08</c:v>
                </c:pt>
              </c:strCache>
            </c:strRef>
          </c:cat>
          <c:val>
            <c:numRef>
              <c:f>'9.5c,d'!$D$130:$D$247</c:f>
              <c:numCache>
                <c:formatCode>General</c:formatCode>
                <c:ptCount val="118"/>
                <c:pt idx="0">
                  <c:v>8.2933308919000002</c:v>
                </c:pt>
                <c:pt idx="1">
                  <c:v>9.0624961853000006</c:v>
                </c:pt>
                <c:pt idx="2">
                  <c:v>9.2814778927999999</c:v>
                </c:pt>
                <c:pt idx="3">
                  <c:v>9.1799967448000004</c:v>
                </c:pt>
                <c:pt idx="4">
                  <c:v>9.0172378277000007</c:v>
                </c:pt>
                <c:pt idx="5">
                  <c:v>9.4066630046000004</c:v>
                </c:pt>
                <c:pt idx="6">
                  <c:v>9.3777746271000009</c:v>
                </c:pt>
                <c:pt idx="7">
                  <c:v>8.7416637738999992</c:v>
                </c:pt>
                <c:pt idx="8">
                  <c:v>8.6769200839000007</c:v>
                </c:pt>
                <c:pt idx="9">
                  <c:v>8.5611078474000006</c:v>
                </c:pt>
                <c:pt idx="10">
                  <c:v>8.7857101985000003</c:v>
                </c:pt>
                <c:pt idx="11">
                  <c:v>8.7710490980000007</c:v>
                </c:pt>
                <c:pt idx="12">
                  <c:v>8.9719973755000009</c:v>
                </c:pt>
                <c:pt idx="13">
                  <c:v>8.9518487717999999</c:v>
                </c:pt>
                <c:pt idx="14">
                  <c:v>9.1916632652000008</c:v>
                </c:pt>
                <c:pt idx="15">
                  <c:v>8.9749968846999995</c:v>
                </c:pt>
                <c:pt idx="16">
                  <c:v>8.8142830985000007</c:v>
                </c:pt>
                <c:pt idx="17">
                  <c:v>8.5857124328999994</c:v>
                </c:pt>
                <c:pt idx="18">
                  <c:v>8.7666641870999999</c:v>
                </c:pt>
                <c:pt idx="19">
                  <c:v>8.3428544543999994</c:v>
                </c:pt>
                <c:pt idx="20">
                  <c:v>8.7071407863000001</c:v>
                </c:pt>
                <c:pt idx="21">
                  <c:v>8.9944417742000002</c:v>
                </c:pt>
                <c:pt idx="22">
                  <c:v>8.5642822811000006</c:v>
                </c:pt>
                <c:pt idx="23">
                  <c:v>7.5882337234000001</c:v>
                </c:pt>
                <c:pt idx="24">
                  <c:v>8.7296269735000003</c:v>
                </c:pt>
                <c:pt idx="25">
                  <c:v>8.4599970500000001</c:v>
                </c:pt>
                <c:pt idx="26">
                  <c:v>8.6604140600000008</c:v>
                </c:pt>
                <c:pt idx="27">
                  <c:v>8.7189164032999997</c:v>
                </c:pt>
                <c:pt idx="28">
                  <c:v>9.3372517754000004</c:v>
                </c:pt>
                <c:pt idx="29">
                  <c:v>9.1941145355000007</c:v>
                </c:pt>
                <c:pt idx="30">
                  <c:v>9.1583298365000001</c:v>
                </c:pt>
                <c:pt idx="31">
                  <c:v>9.2704512856000001</c:v>
                </c:pt>
                <c:pt idx="32">
                  <c:v>9.1549976349000008</c:v>
                </c:pt>
                <c:pt idx="33">
                  <c:v>10.924996853</c:v>
                </c:pt>
                <c:pt idx="34">
                  <c:v>9.1636336932999995</c:v>
                </c:pt>
                <c:pt idx="35">
                  <c:v>9.2567544886000004</c:v>
                </c:pt>
                <c:pt idx="36">
                  <c:v>9.0592560945000002</c:v>
                </c:pt>
                <c:pt idx="37">
                  <c:v>8.9965491458999995</c:v>
                </c:pt>
                <c:pt idx="38">
                  <c:v>8.0999972025999991</c:v>
                </c:pt>
                <c:pt idx="39">
                  <c:v>9.2454521872999997</c:v>
                </c:pt>
                <c:pt idx="40">
                  <c:v>8.6277758280000008</c:v>
                </c:pt>
                <c:pt idx="41">
                  <c:v>9.0157870241999998</c:v>
                </c:pt>
                <c:pt idx="42">
                  <c:v>8.1999976417999996</c:v>
                </c:pt>
                <c:pt idx="43">
                  <c:v>8.7666632333999992</c:v>
                </c:pt>
                <c:pt idx="44">
                  <c:v>8.9624972343000007</c:v>
                </c:pt>
                <c:pt idx="45">
                  <c:v>8.9555532667000008</c:v>
                </c:pt>
                <c:pt idx="46">
                  <c:v>8.9222195942999996</c:v>
                </c:pt>
                <c:pt idx="47">
                  <c:v>10.099998474</c:v>
                </c:pt>
                <c:pt idx="48">
                  <c:v>9.7799964905000003</c:v>
                </c:pt>
                <c:pt idx="49">
                  <c:v>8.5999969481999994</c:v>
                </c:pt>
                <c:pt idx="50">
                  <c:v>8.3666636149000002</c:v>
                </c:pt>
                <c:pt idx="51">
                  <c:v>8.5999965667999998</c:v>
                </c:pt>
                <c:pt idx="52">
                  <c:v>7.3999977112000002</c:v>
                </c:pt>
                <c:pt idx="53">
                  <c:v>9.4249954224000003</c:v>
                </c:pt>
                <c:pt idx="54">
                  <c:v>7.3999977112000002</c:v>
                </c:pt>
                <c:pt idx="55">
                  <c:v>9.8199981688999998</c:v>
                </c:pt>
                <c:pt idx="56">
                  <c:v>8.8099979401000006</c:v>
                </c:pt>
                <c:pt idx="57">
                  <c:v>2</c:v>
                </c:pt>
                <c:pt idx="58">
                  <c:v>9.0999979292000006</c:v>
                </c:pt>
                <c:pt idx="59">
                  <c:v>7.4799983978000002</c:v>
                </c:pt>
                <c:pt idx="60">
                  <c:v>9.1499967575000003</c:v>
                </c:pt>
                <c:pt idx="61">
                  <c:v>9.0999989509999999</c:v>
                </c:pt>
                <c:pt idx="62">
                  <c:v>10.899993896</c:v>
                </c:pt>
                <c:pt idx="63">
                  <c:v>8.7799980164000004</c:v>
                </c:pt>
                <c:pt idx="64">
                  <c:v>9.1999988556000005</c:v>
                </c:pt>
                <c:pt idx="65">
                  <c:v>8.8999986649</c:v>
                </c:pt>
                <c:pt idx="66">
                  <c:v>9.2249975204000005</c:v>
                </c:pt>
                <c:pt idx="67">
                  <c:v>8.6999969482000008</c:v>
                </c:pt>
                <c:pt idx="68">
                  <c:v>8.8799980164000001</c:v>
                </c:pt>
                <c:pt idx="69">
                  <c:v>9.4199996947999995</c:v>
                </c:pt>
                <c:pt idx="70">
                  <c:v>10.033332825</c:v>
                </c:pt>
                <c:pt idx="71">
                  <c:v>9.2666651408000007</c:v>
                </c:pt>
                <c:pt idx="72">
                  <c:v>10.119996643</c:v>
                </c:pt>
                <c:pt idx="73">
                  <c:v>9.6999969482000008</c:v>
                </c:pt>
                <c:pt idx="74">
                  <c:v>9.9999961853000006</c:v>
                </c:pt>
                <c:pt idx="75">
                  <c:v>9.5599967957</c:v>
                </c:pt>
                <c:pt idx="76">
                  <c:v>10.349998474</c:v>
                </c:pt>
                <c:pt idx="77">
                  <c:v>9.5999972025999991</c:v>
                </c:pt>
                <c:pt idx="78">
                  <c:v>8.2999954224000003</c:v>
                </c:pt>
                <c:pt idx="79">
                  <c:v>0</c:v>
                </c:pt>
                <c:pt idx="80">
                  <c:v>0</c:v>
                </c:pt>
                <c:pt idx="81">
                  <c:v>8.6999969482000008</c:v>
                </c:pt>
                <c:pt idx="82">
                  <c:v>9.0333315531</c:v>
                </c:pt>
                <c:pt idx="83">
                  <c:v>10.099998474</c:v>
                </c:pt>
                <c:pt idx="84">
                  <c:v>10.149997710999999</c:v>
                </c:pt>
                <c:pt idx="85">
                  <c:v>9.0999984740999995</c:v>
                </c:pt>
                <c:pt idx="86">
                  <c:v>8.4499988556000005</c:v>
                </c:pt>
                <c:pt idx="87">
                  <c:v>9.0333311293000005</c:v>
                </c:pt>
                <c:pt idx="88">
                  <c:v>9.4833304087000005</c:v>
                </c:pt>
                <c:pt idx="89">
                  <c:v>9.3999970176000005</c:v>
                </c:pt>
                <c:pt idx="90">
                  <c:v>8.9699985503999997</c:v>
                </c:pt>
                <c:pt idx="91">
                  <c:v>8.6107125963000009</c:v>
                </c:pt>
                <c:pt idx="92">
                  <c:v>8.8555539449000005</c:v>
                </c:pt>
                <c:pt idx="93">
                  <c:v>8.6899982452</c:v>
                </c:pt>
                <c:pt idx="94">
                  <c:v>9.1047598521000008</c:v>
                </c:pt>
                <c:pt idx="95">
                  <c:v>9.1218731403</c:v>
                </c:pt>
                <c:pt idx="96">
                  <c:v>8.8166646604000007</c:v>
                </c:pt>
                <c:pt idx="97">
                  <c:v>9.1423053740999993</c:v>
                </c:pt>
                <c:pt idx="98">
                  <c:v>9.3576895639999993</c:v>
                </c:pt>
                <c:pt idx="99">
                  <c:v>8.8306101585000008</c:v>
                </c:pt>
                <c:pt idx="100">
                  <c:v>8.9069421026000004</c:v>
                </c:pt>
                <c:pt idx="101">
                  <c:v>8.6925905015999998</c:v>
                </c:pt>
                <c:pt idx="102">
                  <c:v>9.1765407514999993</c:v>
                </c:pt>
                <c:pt idx="103">
                  <c:v>9.2333308394000007</c:v>
                </c:pt>
                <c:pt idx="104">
                  <c:v>9.2607451109000003</c:v>
                </c:pt>
                <c:pt idx="105">
                  <c:v>9.1886336153000006</c:v>
                </c:pt>
                <c:pt idx="106">
                  <c:v>9.0914869106000005</c:v>
                </c:pt>
                <c:pt idx="107">
                  <c:v>9.1329646267999998</c:v>
                </c:pt>
                <c:pt idx="108">
                  <c:v>9.1769976044000003</c:v>
                </c:pt>
                <c:pt idx="109">
                  <c:v>9.0677753024999994</c:v>
                </c:pt>
                <c:pt idx="110">
                  <c:v>8.9847597030999999</c:v>
                </c:pt>
                <c:pt idx="111">
                  <c:v>8.8927692275000005</c:v>
                </c:pt>
                <c:pt idx="112">
                  <c:v>9.0828925685000002</c:v>
                </c:pt>
                <c:pt idx="113">
                  <c:v>8.9927061000999995</c:v>
                </c:pt>
                <c:pt idx="114">
                  <c:v>9.0284383581000007</c:v>
                </c:pt>
                <c:pt idx="115">
                  <c:v>8.8354143699000005</c:v>
                </c:pt>
                <c:pt idx="116">
                  <c:v>9.1142835617000006</c:v>
                </c:pt>
                <c:pt idx="117">
                  <c:v>9.0653037635999993</c:v>
                </c:pt>
              </c:numCache>
            </c:numRef>
          </c:val>
        </c:ser>
        <c:marker val="1"/>
        <c:axId val="124572032"/>
        <c:axId val="124573952"/>
      </c:lineChart>
      <c:catAx>
        <c:axId val="12457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Month of first registration</a:t>
                </a:r>
              </a:p>
            </c:rich>
          </c:tx>
          <c:layout>
            <c:manualLayout>
              <c:xMode val="edge"/>
              <c:yMode val="edge"/>
              <c:x val="0.4038775153105863"/>
              <c:y val="0.922739321763884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73952"/>
        <c:crosses val="autoZero"/>
        <c:auto val="1"/>
        <c:lblAlgn val="ctr"/>
        <c:lblOffset val="100"/>
        <c:tickLblSkip val="12"/>
        <c:tickMarkSkip val="6"/>
      </c:catAx>
      <c:valAx>
        <c:axId val="124573952"/>
        <c:scaling>
          <c:orientation val="minMax"/>
          <c:max val="12"/>
          <c:min val="5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Litres per 100km</a:t>
                </a:r>
              </a:p>
            </c:rich>
          </c:tx>
          <c:layout>
            <c:manualLayout>
              <c:xMode val="edge"/>
              <c:yMode val="edge"/>
              <c:x val="2.1001574803149611E-2"/>
              <c:y val="0.366446507619383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72032"/>
        <c:crosses val="autoZero"/>
        <c:crossBetween val="midCat"/>
        <c:majorUnit val="1"/>
        <c:min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166666666666667"/>
          <c:y val="0.68063645029445963"/>
          <c:w val="0.34666666666666673"/>
          <c:h val="8.388529791984956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100"/>
            </a:pPr>
            <a:r>
              <a:rPr lang="en-NZ" sz="1100" b="1" i="0" u="none" strike="noStrike" baseline="0">
                <a:solidFill>
                  <a:srgbClr val="FF0000"/>
                </a:solidFill>
              </a:rPr>
              <a:t>Unpublished  </a:t>
            </a:r>
            <a:r>
              <a:rPr lang="en-NZ" sz="1100"/>
              <a:t>Figure 9.11a: Light petrol</a:t>
            </a:r>
            <a:r>
              <a:rPr lang="en-NZ" sz="1100" baseline="0"/>
              <a:t> vehicles in the 2014 fleet</a:t>
            </a:r>
            <a:endParaRPr lang="en-NZ" sz="11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'9.11'!$C$5</c:f>
              <c:strCache>
                <c:ptCount val="1"/>
                <c:pt idx="0">
                  <c:v>COUNT</c:v>
                </c:pt>
              </c:strCache>
            </c:strRef>
          </c:tx>
          <c:dPt>
            <c:idx val="1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7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2"/>
              </a:solidFill>
            </c:spPr>
          </c:dPt>
          <c:dPt>
            <c:idx val="9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3"/>
            <c:spPr>
              <a:solidFill>
                <a:schemeClr val="bg1">
                  <a:lumMod val="90000"/>
                </a:schemeClr>
              </a:solidFill>
            </c:spPr>
          </c:dPt>
          <c:cat>
            <c:strRef>
              <c:f>'9.11'!$B$6:$B$20</c:f>
              <c:strCache>
                <c:ptCount val="15"/>
                <c:pt idx="0">
                  <c:v>Euro 1 petrol</c:v>
                </c:pt>
                <c:pt idx="1">
                  <c:v>Euro 2 petrol</c:v>
                </c:pt>
                <c:pt idx="2">
                  <c:v>Euro 3 or 4 petrol</c:v>
                </c:pt>
                <c:pt idx="3">
                  <c:v>Euro 3 petrol</c:v>
                </c:pt>
                <c:pt idx="4">
                  <c:v>Euro 4 petrol</c:v>
                </c:pt>
                <c:pt idx="5">
                  <c:v>Euro 5 petrol</c:v>
                </c:pt>
                <c:pt idx="6">
                  <c:v>Euro 6 petrol</c:v>
                </c:pt>
                <c:pt idx="7">
                  <c:v>Japan pre-1998 petrol</c:v>
                </c:pt>
                <c:pt idx="8">
                  <c:v>Japan 00/02 petrol</c:v>
                </c:pt>
                <c:pt idx="9">
                  <c:v>Japan 98 petrol</c:v>
                </c:pt>
                <c:pt idx="10">
                  <c:v>Japan 05 petrol</c:v>
                </c:pt>
                <c:pt idx="11">
                  <c:v>Japan 09 petrol</c:v>
                </c:pt>
                <c:pt idx="12">
                  <c:v>Australian pre-Euro 2</c:v>
                </c:pt>
                <c:pt idx="13">
                  <c:v>US petrol</c:v>
                </c:pt>
                <c:pt idx="14">
                  <c:v>No info</c:v>
                </c:pt>
              </c:strCache>
            </c:strRef>
          </c:cat>
          <c:val>
            <c:numRef>
              <c:f>'9.11'!$C$6:$C$20</c:f>
              <c:numCache>
                <c:formatCode>General</c:formatCode>
                <c:ptCount val="15"/>
                <c:pt idx="0">
                  <c:v>987</c:v>
                </c:pt>
                <c:pt idx="1">
                  <c:v>62750</c:v>
                </c:pt>
                <c:pt idx="2">
                  <c:v>19443</c:v>
                </c:pt>
                <c:pt idx="3">
                  <c:v>182572</c:v>
                </c:pt>
                <c:pt idx="4">
                  <c:v>241020</c:v>
                </c:pt>
                <c:pt idx="5">
                  <c:v>91563</c:v>
                </c:pt>
                <c:pt idx="6">
                  <c:v>3006</c:v>
                </c:pt>
                <c:pt idx="7">
                  <c:v>596962</c:v>
                </c:pt>
                <c:pt idx="8">
                  <c:v>290207</c:v>
                </c:pt>
                <c:pt idx="9">
                  <c:v>138211</c:v>
                </c:pt>
                <c:pt idx="10">
                  <c:v>312858</c:v>
                </c:pt>
                <c:pt idx="11">
                  <c:v>63</c:v>
                </c:pt>
                <c:pt idx="12">
                  <c:v>526</c:v>
                </c:pt>
                <c:pt idx="13">
                  <c:v>938</c:v>
                </c:pt>
                <c:pt idx="14">
                  <c:v>841305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95822397200358"/>
          <c:y val="0.1041324001166521"/>
          <c:w val="0.28637510936132982"/>
          <c:h val="0.85391112569262162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100"/>
            </a:pPr>
            <a:r>
              <a:rPr lang="en-NZ" sz="1100" b="1" i="0" u="none" strike="noStrike" baseline="0">
                <a:solidFill>
                  <a:srgbClr val="FF0000"/>
                </a:solidFill>
              </a:rPr>
              <a:t>Unpublished  </a:t>
            </a:r>
            <a:r>
              <a:rPr lang="en-NZ" sz="1100"/>
              <a:t>Figure 9.11b: Light diesel</a:t>
            </a:r>
            <a:r>
              <a:rPr lang="en-NZ" sz="1100" baseline="0"/>
              <a:t> vehicles in the 2014 fleet</a:t>
            </a:r>
            <a:endParaRPr lang="en-NZ" sz="11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'9.11'!$C$5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Pt>
            <c:idx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6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7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2"/>
              </a:solidFill>
            </c:spPr>
          </c:dPt>
          <c:dPt>
            <c:idx val="9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3"/>
            <c:spPr>
              <a:solidFill>
                <a:schemeClr val="bg1">
                  <a:lumMod val="90000"/>
                </a:schemeClr>
              </a:solidFill>
            </c:spPr>
          </c:dPt>
          <c:cat>
            <c:strRef>
              <c:f>'9.11'!$B$23:$B$36</c:f>
              <c:strCache>
                <c:ptCount val="14"/>
                <c:pt idx="0">
                  <c:v>Australian pre-Euro 2</c:v>
                </c:pt>
                <c:pt idx="1">
                  <c:v>Euro 1 diesel</c:v>
                </c:pt>
                <c:pt idx="2">
                  <c:v>Euro 2 diesel</c:v>
                </c:pt>
                <c:pt idx="3">
                  <c:v>Euro 3 diesel</c:v>
                </c:pt>
                <c:pt idx="4">
                  <c:v>Euro 4 diesel</c:v>
                </c:pt>
                <c:pt idx="5">
                  <c:v>Euro 5 diesel</c:v>
                </c:pt>
                <c:pt idx="6">
                  <c:v>Euro 6 diesel</c:v>
                </c:pt>
                <c:pt idx="7">
                  <c:v>Japan pre-97 diesel</c:v>
                </c:pt>
                <c:pt idx="8">
                  <c:v>Japan 97/99 diesel</c:v>
                </c:pt>
                <c:pt idx="9">
                  <c:v>Japan 02/04 diesel</c:v>
                </c:pt>
                <c:pt idx="10">
                  <c:v>Japan 05 diesel</c:v>
                </c:pt>
                <c:pt idx="11">
                  <c:v>Japan 09 diesel</c:v>
                </c:pt>
                <c:pt idx="12">
                  <c:v>US diesel</c:v>
                </c:pt>
                <c:pt idx="13">
                  <c:v>No info</c:v>
                </c:pt>
              </c:strCache>
            </c:strRef>
          </c:cat>
          <c:val>
            <c:numRef>
              <c:f>'9.11'!$C$23:$C$36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34173</c:v>
                </c:pt>
                <c:pt idx="3">
                  <c:v>29593</c:v>
                </c:pt>
                <c:pt idx="4">
                  <c:v>136294</c:v>
                </c:pt>
                <c:pt idx="5">
                  <c:v>33208</c:v>
                </c:pt>
                <c:pt idx="6">
                  <c:v>1248</c:v>
                </c:pt>
                <c:pt idx="7">
                  <c:v>146113</c:v>
                </c:pt>
                <c:pt idx="8">
                  <c:v>14517</c:v>
                </c:pt>
                <c:pt idx="9">
                  <c:v>2049</c:v>
                </c:pt>
                <c:pt idx="10">
                  <c:v>3355</c:v>
                </c:pt>
                <c:pt idx="11">
                  <c:v>231</c:v>
                </c:pt>
                <c:pt idx="12">
                  <c:v>1</c:v>
                </c:pt>
                <c:pt idx="13">
                  <c:v>170915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3311461067361"/>
          <c:y val="9.0243511227763168E-2"/>
          <c:w val="0.27800021872265973"/>
          <c:h val="0.8678000145815109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000" b="1" i="0" u="none" strike="noStrike" baseline="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Unpublished</a:t>
            </a:r>
            <a:r>
              <a:rPr lang="en-NZ" sz="1800" b="1" i="0" u="none" strike="noStrike" baseline="0"/>
              <a:t> </a:t>
            </a:r>
            <a:r>
              <a:rPr lang="en-NZ" sz="1050"/>
              <a:t>Figure 9.11c:</a:t>
            </a:r>
            <a:r>
              <a:rPr lang="en-NZ" sz="1050" baseline="0"/>
              <a:t> Emissions regime of the Dec 2013 light petrol fleet by year of manufacture</a:t>
            </a:r>
            <a:endParaRPr lang="en-NZ" sz="1050"/>
          </a:p>
        </c:rich>
      </c:tx>
      <c:layout>
        <c:manualLayout>
          <c:xMode val="edge"/>
          <c:yMode val="edge"/>
          <c:x val="0.16243044619422578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2832174103237096"/>
          <c:y val="0.17177092446777489"/>
          <c:w val="0.8499991251093616"/>
          <c:h val="0.67486512102653862"/>
        </c:manualLayout>
      </c:layout>
      <c:barChart>
        <c:barDir val="col"/>
        <c:grouping val="stacked"/>
        <c:ser>
          <c:idx val="0"/>
          <c:order val="0"/>
          <c:tx>
            <c:strRef>
              <c:f>'9.11'!$E$7</c:f>
              <c:strCache>
                <c:ptCount val="1"/>
                <c:pt idx="0">
                  <c:v>Known</c:v>
                </c:pt>
              </c:strCache>
            </c:strRef>
          </c:tx>
          <c:cat>
            <c:numRef>
              <c:f>'9.11'!$F$6:$AZ$6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'9.11'!$F$7:$AZ$7</c:f>
              <c:numCache>
                <c:formatCode>General</c:formatCode>
                <c:ptCount val="47"/>
                <c:pt idx="0">
                  <c:v>9131</c:v>
                </c:pt>
                <c:pt idx="1">
                  <c:v>872</c:v>
                </c:pt>
                <c:pt idx="2">
                  <c:v>743</c:v>
                </c:pt>
                <c:pt idx="3">
                  <c:v>471</c:v>
                </c:pt>
                <c:pt idx="4">
                  <c:v>547</c:v>
                </c:pt>
                <c:pt idx="5">
                  <c:v>578</c:v>
                </c:pt>
                <c:pt idx="6">
                  <c:v>443</c:v>
                </c:pt>
                <c:pt idx="7">
                  <c:v>339</c:v>
                </c:pt>
                <c:pt idx="8">
                  <c:v>383</c:v>
                </c:pt>
                <c:pt idx="9">
                  <c:v>470</c:v>
                </c:pt>
                <c:pt idx="10">
                  <c:v>874</c:v>
                </c:pt>
                <c:pt idx="11">
                  <c:v>1345</c:v>
                </c:pt>
                <c:pt idx="12">
                  <c:v>1155</c:v>
                </c:pt>
                <c:pt idx="13">
                  <c:v>1117</c:v>
                </c:pt>
                <c:pt idx="14">
                  <c:v>1381</c:v>
                </c:pt>
                <c:pt idx="15">
                  <c:v>1700</c:v>
                </c:pt>
                <c:pt idx="16">
                  <c:v>2422</c:v>
                </c:pt>
                <c:pt idx="17">
                  <c:v>2965</c:v>
                </c:pt>
                <c:pt idx="18">
                  <c:v>3480</c:v>
                </c:pt>
                <c:pt idx="19">
                  <c:v>4454</c:v>
                </c:pt>
                <c:pt idx="20">
                  <c:v>7060</c:v>
                </c:pt>
                <c:pt idx="21">
                  <c:v>13406</c:v>
                </c:pt>
                <c:pt idx="22">
                  <c:v>19805</c:v>
                </c:pt>
                <c:pt idx="23">
                  <c:v>26449</c:v>
                </c:pt>
                <c:pt idx="24">
                  <c:v>36693</c:v>
                </c:pt>
                <c:pt idx="25">
                  <c:v>36981</c:v>
                </c:pt>
                <c:pt idx="26">
                  <c:v>55108</c:v>
                </c:pt>
                <c:pt idx="27">
                  <c:v>77161</c:v>
                </c:pt>
                <c:pt idx="28">
                  <c:v>122143</c:v>
                </c:pt>
                <c:pt idx="29">
                  <c:v>106890</c:v>
                </c:pt>
                <c:pt idx="30">
                  <c:v>83439</c:v>
                </c:pt>
                <c:pt idx="31">
                  <c:v>68523</c:v>
                </c:pt>
                <c:pt idx="32">
                  <c:v>74237</c:v>
                </c:pt>
                <c:pt idx="33">
                  <c:v>77380</c:v>
                </c:pt>
                <c:pt idx="34">
                  <c:v>72230</c:v>
                </c:pt>
                <c:pt idx="35">
                  <c:v>56301</c:v>
                </c:pt>
                <c:pt idx="36">
                  <c:v>101785</c:v>
                </c:pt>
                <c:pt idx="37">
                  <c:v>167475</c:v>
                </c:pt>
                <c:pt idx="38">
                  <c:v>131265</c:v>
                </c:pt>
                <c:pt idx="39">
                  <c:v>112123</c:v>
                </c:pt>
                <c:pt idx="40">
                  <c:v>84235</c:v>
                </c:pt>
                <c:pt idx="41">
                  <c:v>53828</c:v>
                </c:pt>
                <c:pt idx="42">
                  <c:v>56177</c:v>
                </c:pt>
                <c:pt idx="43">
                  <c:v>56323</c:v>
                </c:pt>
                <c:pt idx="44">
                  <c:v>65455</c:v>
                </c:pt>
                <c:pt idx="45">
                  <c:v>69014</c:v>
                </c:pt>
                <c:pt idx="46">
                  <c:v>74730</c:v>
                </c:pt>
              </c:numCache>
            </c:numRef>
          </c:val>
        </c:ser>
        <c:ser>
          <c:idx val="1"/>
          <c:order val="1"/>
          <c:tx>
            <c:strRef>
              <c:f>'9.11'!$E$8</c:f>
              <c:strCache>
                <c:ptCount val="1"/>
                <c:pt idx="0">
                  <c:v>Not known</c:v>
                </c:pt>
              </c:strCache>
            </c:strRef>
          </c:tx>
          <c:cat>
            <c:numRef>
              <c:f>'9.11'!$F$6:$AZ$6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'9.11'!$F$8:$AZ$8</c:f>
              <c:numCache>
                <c:formatCode>General</c:formatCode>
                <c:ptCount val="47"/>
                <c:pt idx="0">
                  <c:v>44043</c:v>
                </c:pt>
                <c:pt idx="1">
                  <c:v>3417</c:v>
                </c:pt>
                <c:pt idx="2">
                  <c:v>4921</c:v>
                </c:pt>
                <c:pt idx="3">
                  <c:v>5390</c:v>
                </c:pt>
                <c:pt idx="4">
                  <c:v>5957</c:v>
                </c:pt>
                <c:pt idx="5">
                  <c:v>6105</c:v>
                </c:pt>
                <c:pt idx="6">
                  <c:v>6452</c:v>
                </c:pt>
                <c:pt idx="7">
                  <c:v>4180</c:v>
                </c:pt>
                <c:pt idx="8">
                  <c:v>3648</c:v>
                </c:pt>
                <c:pt idx="9">
                  <c:v>3757</c:v>
                </c:pt>
                <c:pt idx="10">
                  <c:v>4497</c:v>
                </c:pt>
                <c:pt idx="11">
                  <c:v>4350</c:v>
                </c:pt>
                <c:pt idx="12">
                  <c:v>4370</c:v>
                </c:pt>
                <c:pt idx="13">
                  <c:v>3900</c:v>
                </c:pt>
                <c:pt idx="14">
                  <c:v>4020</c:v>
                </c:pt>
                <c:pt idx="15">
                  <c:v>3820</c:v>
                </c:pt>
                <c:pt idx="16">
                  <c:v>5095</c:v>
                </c:pt>
                <c:pt idx="17">
                  <c:v>6219</c:v>
                </c:pt>
                <c:pt idx="18">
                  <c:v>7323</c:v>
                </c:pt>
                <c:pt idx="19">
                  <c:v>9109</c:v>
                </c:pt>
                <c:pt idx="20">
                  <c:v>10976</c:v>
                </c:pt>
                <c:pt idx="21">
                  <c:v>16783</c:v>
                </c:pt>
                <c:pt idx="22">
                  <c:v>23664</c:v>
                </c:pt>
                <c:pt idx="23">
                  <c:v>19595</c:v>
                </c:pt>
                <c:pt idx="24">
                  <c:v>21387</c:v>
                </c:pt>
                <c:pt idx="25">
                  <c:v>24945</c:v>
                </c:pt>
                <c:pt idx="26">
                  <c:v>33772</c:v>
                </c:pt>
                <c:pt idx="27">
                  <c:v>28974</c:v>
                </c:pt>
                <c:pt idx="28">
                  <c:v>39930</c:v>
                </c:pt>
                <c:pt idx="29">
                  <c:v>38524</c:v>
                </c:pt>
                <c:pt idx="30">
                  <c:v>44101</c:v>
                </c:pt>
                <c:pt idx="31">
                  <c:v>49461</c:v>
                </c:pt>
                <c:pt idx="32">
                  <c:v>51122</c:v>
                </c:pt>
                <c:pt idx="33">
                  <c:v>53420</c:v>
                </c:pt>
                <c:pt idx="34">
                  <c:v>60561</c:v>
                </c:pt>
                <c:pt idx="35">
                  <c:v>69529</c:v>
                </c:pt>
                <c:pt idx="36">
                  <c:v>74097</c:v>
                </c:pt>
                <c:pt idx="37">
                  <c:v>11824</c:v>
                </c:pt>
                <c:pt idx="38">
                  <c:v>6634</c:v>
                </c:pt>
                <c:pt idx="39">
                  <c:v>5263</c:v>
                </c:pt>
                <c:pt idx="40">
                  <c:v>3813</c:v>
                </c:pt>
                <c:pt idx="41">
                  <c:v>3390</c:v>
                </c:pt>
                <c:pt idx="42">
                  <c:v>2545</c:v>
                </c:pt>
                <c:pt idx="43">
                  <c:v>1403</c:v>
                </c:pt>
                <c:pt idx="44">
                  <c:v>864</c:v>
                </c:pt>
                <c:pt idx="45">
                  <c:v>888</c:v>
                </c:pt>
                <c:pt idx="46">
                  <c:v>3263</c:v>
                </c:pt>
              </c:numCache>
            </c:numRef>
          </c:val>
        </c:ser>
        <c:overlap val="100"/>
        <c:axId val="124887424"/>
        <c:axId val="124888960"/>
      </c:barChart>
      <c:catAx>
        <c:axId val="124887424"/>
        <c:scaling>
          <c:orientation val="minMax"/>
        </c:scaling>
        <c:axPos val="b"/>
        <c:numFmt formatCode="General" sourceLinked="1"/>
        <c:tickLblPos val="nextTo"/>
        <c:crossAx val="124888960"/>
        <c:crosses val="autoZero"/>
        <c:auto val="1"/>
        <c:lblAlgn val="ctr"/>
        <c:lblOffset val="100"/>
      </c:catAx>
      <c:valAx>
        <c:axId val="124888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crossAx val="12488742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7276531058617678"/>
          <c:y val="0.23109762321376492"/>
          <c:w val="0.17167913385826775"/>
          <c:h val="0.13502697579469233"/>
        </c:manualLayout>
      </c:layout>
    </c:legend>
    <c:plotVisOnly val="1"/>
    <c:dispBlanksAs val="gap"/>
  </c:chart>
  <c:spPr>
    <a:solidFill>
      <a:srgbClr val="FFFFFF"/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000" b="1" i="0" u="none" strike="noStrike" baseline="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Unpublished</a:t>
            </a:r>
            <a:r>
              <a:rPr lang="en-NZ" sz="1800" b="1" i="0" u="none" strike="noStrike" baseline="0"/>
              <a:t> </a:t>
            </a:r>
            <a:r>
              <a:rPr lang="en-NZ" sz="1050"/>
              <a:t>Figure 9.11d:</a:t>
            </a:r>
            <a:r>
              <a:rPr lang="en-NZ" sz="1050" baseline="0"/>
              <a:t> Emissions regime of the Dec 2013 light diesel fleet by year of manufacture</a:t>
            </a:r>
            <a:endParaRPr lang="en-NZ" sz="1050"/>
          </a:p>
        </c:rich>
      </c:tx>
      <c:layout>
        <c:manualLayout>
          <c:xMode val="edge"/>
          <c:yMode val="edge"/>
          <c:x val="0.16243044619422578"/>
          <c:y val="2.777777777777779E-2"/>
        </c:manualLayout>
      </c:layout>
      <c:spPr>
        <a:solidFill>
          <a:srgbClr val="FFFFFF"/>
        </a:solidFill>
      </c:spPr>
    </c:title>
    <c:plotArea>
      <c:layout>
        <c:manualLayout>
          <c:layoutTarget val="inner"/>
          <c:xMode val="edge"/>
          <c:yMode val="edge"/>
          <c:x val="0.12832174103237096"/>
          <c:y val="0.17177092446777489"/>
          <c:w val="0.8499991251093616"/>
          <c:h val="0.67486512102653862"/>
        </c:manualLayout>
      </c:layout>
      <c:barChart>
        <c:barDir val="col"/>
        <c:grouping val="stacked"/>
        <c:ser>
          <c:idx val="0"/>
          <c:order val="0"/>
          <c:tx>
            <c:strRef>
              <c:f>'9.11'!$E$12</c:f>
              <c:strCache>
                <c:ptCount val="1"/>
                <c:pt idx="0">
                  <c:v>Known</c:v>
                </c:pt>
              </c:strCache>
            </c:strRef>
          </c:tx>
          <c:cat>
            <c:numRef>
              <c:f>'9.11'!$F$11:$AZ$11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'9.11'!$F$12:$AZ$12</c:f>
              <c:numCache>
                <c:formatCode>General</c:formatCode>
                <c:ptCount val="47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12</c:v>
                </c:pt>
                <c:pt idx="9">
                  <c:v>25</c:v>
                </c:pt>
                <c:pt idx="10">
                  <c:v>33</c:v>
                </c:pt>
                <c:pt idx="11">
                  <c:v>63</c:v>
                </c:pt>
                <c:pt idx="12">
                  <c:v>63</c:v>
                </c:pt>
                <c:pt idx="13">
                  <c:v>107</c:v>
                </c:pt>
                <c:pt idx="14">
                  <c:v>221</c:v>
                </c:pt>
                <c:pt idx="15">
                  <c:v>318</c:v>
                </c:pt>
                <c:pt idx="16">
                  <c:v>600</c:v>
                </c:pt>
                <c:pt idx="17">
                  <c:v>1118</c:v>
                </c:pt>
                <c:pt idx="18">
                  <c:v>1698</c:v>
                </c:pt>
                <c:pt idx="19">
                  <c:v>2403</c:v>
                </c:pt>
                <c:pt idx="20">
                  <c:v>4315</c:v>
                </c:pt>
                <c:pt idx="21">
                  <c:v>5922</c:v>
                </c:pt>
                <c:pt idx="22">
                  <c:v>8222</c:v>
                </c:pt>
                <c:pt idx="23">
                  <c:v>10498</c:v>
                </c:pt>
                <c:pt idx="24">
                  <c:v>12276</c:v>
                </c:pt>
                <c:pt idx="25">
                  <c:v>12242</c:v>
                </c:pt>
                <c:pt idx="26">
                  <c:v>16372</c:v>
                </c:pt>
                <c:pt idx="27">
                  <c:v>19023</c:v>
                </c:pt>
                <c:pt idx="28">
                  <c:v>27503</c:v>
                </c:pt>
                <c:pt idx="29">
                  <c:v>16736</c:v>
                </c:pt>
                <c:pt idx="30">
                  <c:v>8716</c:v>
                </c:pt>
                <c:pt idx="31">
                  <c:v>5402</c:v>
                </c:pt>
                <c:pt idx="32">
                  <c:v>3308</c:v>
                </c:pt>
                <c:pt idx="33">
                  <c:v>1950</c:v>
                </c:pt>
                <c:pt idx="34">
                  <c:v>1071</c:v>
                </c:pt>
                <c:pt idx="35">
                  <c:v>325</c:v>
                </c:pt>
                <c:pt idx="36">
                  <c:v>692</c:v>
                </c:pt>
                <c:pt idx="37">
                  <c:v>15060</c:v>
                </c:pt>
                <c:pt idx="38">
                  <c:v>16907</c:v>
                </c:pt>
                <c:pt idx="39">
                  <c:v>18679</c:v>
                </c:pt>
                <c:pt idx="40">
                  <c:v>21039</c:v>
                </c:pt>
                <c:pt idx="41">
                  <c:v>16754</c:v>
                </c:pt>
                <c:pt idx="42">
                  <c:v>21278</c:v>
                </c:pt>
                <c:pt idx="43">
                  <c:v>24451</c:v>
                </c:pt>
                <c:pt idx="44">
                  <c:v>29755</c:v>
                </c:pt>
                <c:pt idx="45">
                  <c:v>36002</c:v>
                </c:pt>
                <c:pt idx="46">
                  <c:v>39588</c:v>
                </c:pt>
              </c:numCache>
            </c:numRef>
          </c:val>
        </c:ser>
        <c:ser>
          <c:idx val="1"/>
          <c:order val="1"/>
          <c:tx>
            <c:strRef>
              <c:f>'9.11'!$E$13</c:f>
              <c:strCache>
                <c:ptCount val="1"/>
                <c:pt idx="0">
                  <c:v>Not known</c:v>
                </c:pt>
              </c:strCache>
            </c:strRef>
          </c:tx>
          <c:cat>
            <c:numRef>
              <c:f>'9.11'!$F$11:$AZ$11</c:f>
              <c:numCache>
                <c:formatCode>General</c:formatCode>
                <c:ptCount val="4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</c:numCache>
            </c:numRef>
          </c:cat>
          <c:val>
            <c:numRef>
              <c:f>'9.11'!$F$13:$AZ$13</c:f>
              <c:numCache>
                <c:formatCode>General</c:formatCode>
                <c:ptCount val="47"/>
                <c:pt idx="0">
                  <c:v>447</c:v>
                </c:pt>
                <c:pt idx="1">
                  <c:v>43</c:v>
                </c:pt>
                <c:pt idx="2">
                  <c:v>70</c:v>
                </c:pt>
                <c:pt idx="3">
                  <c:v>97</c:v>
                </c:pt>
                <c:pt idx="4">
                  <c:v>96</c:v>
                </c:pt>
                <c:pt idx="5">
                  <c:v>119</c:v>
                </c:pt>
                <c:pt idx="6">
                  <c:v>128</c:v>
                </c:pt>
                <c:pt idx="7">
                  <c:v>127</c:v>
                </c:pt>
                <c:pt idx="8">
                  <c:v>123</c:v>
                </c:pt>
                <c:pt idx="9">
                  <c:v>152</c:v>
                </c:pt>
                <c:pt idx="10">
                  <c:v>172</c:v>
                </c:pt>
                <c:pt idx="11">
                  <c:v>209</c:v>
                </c:pt>
                <c:pt idx="12">
                  <c:v>245</c:v>
                </c:pt>
                <c:pt idx="13">
                  <c:v>296</c:v>
                </c:pt>
                <c:pt idx="14">
                  <c:v>357</c:v>
                </c:pt>
                <c:pt idx="15">
                  <c:v>402</c:v>
                </c:pt>
                <c:pt idx="16">
                  <c:v>596</c:v>
                </c:pt>
                <c:pt idx="17">
                  <c:v>571</c:v>
                </c:pt>
                <c:pt idx="18">
                  <c:v>346</c:v>
                </c:pt>
                <c:pt idx="19">
                  <c:v>300</c:v>
                </c:pt>
                <c:pt idx="20">
                  <c:v>356</c:v>
                </c:pt>
                <c:pt idx="21">
                  <c:v>664</c:v>
                </c:pt>
                <c:pt idx="22">
                  <c:v>1718</c:v>
                </c:pt>
                <c:pt idx="23">
                  <c:v>1667</c:v>
                </c:pt>
                <c:pt idx="24">
                  <c:v>2778</c:v>
                </c:pt>
                <c:pt idx="25">
                  <c:v>3572</c:v>
                </c:pt>
                <c:pt idx="26">
                  <c:v>5103</c:v>
                </c:pt>
                <c:pt idx="27">
                  <c:v>4418</c:v>
                </c:pt>
                <c:pt idx="28">
                  <c:v>6250</c:v>
                </c:pt>
                <c:pt idx="29">
                  <c:v>7653</c:v>
                </c:pt>
                <c:pt idx="30">
                  <c:v>7183</c:v>
                </c:pt>
                <c:pt idx="31">
                  <c:v>9359</c:v>
                </c:pt>
                <c:pt idx="32">
                  <c:v>11305</c:v>
                </c:pt>
                <c:pt idx="33">
                  <c:v>11803</c:v>
                </c:pt>
                <c:pt idx="34">
                  <c:v>12862</c:v>
                </c:pt>
                <c:pt idx="35">
                  <c:v>13885</c:v>
                </c:pt>
                <c:pt idx="36">
                  <c:v>15991</c:v>
                </c:pt>
                <c:pt idx="37">
                  <c:v>4682</c:v>
                </c:pt>
                <c:pt idx="38">
                  <c:v>5004</c:v>
                </c:pt>
                <c:pt idx="39">
                  <c:v>7950</c:v>
                </c:pt>
                <c:pt idx="40">
                  <c:v>7624</c:v>
                </c:pt>
                <c:pt idx="41">
                  <c:v>4592</c:v>
                </c:pt>
                <c:pt idx="42">
                  <c:v>3501</c:v>
                </c:pt>
                <c:pt idx="43">
                  <c:v>3175</c:v>
                </c:pt>
                <c:pt idx="44">
                  <c:v>3792</c:v>
                </c:pt>
                <c:pt idx="45">
                  <c:v>4394</c:v>
                </c:pt>
                <c:pt idx="46">
                  <c:v>4737</c:v>
                </c:pt>
              </c:numCache>
            </c:numRef>
          </c:val>
        </c:ser>
        <c:overlap val="100"/>
        <c:axId val="124796928"/>
        <c:axId val="124798464"/>
      </c:barChart>
      <c:catAx>
        <c:axId val="124796928"/>
        <c:scaling>
          <c:orientation val="minMax"/>
        </c:scaling>
        <c:axPos val="b"/>
        <c:numFmt formatCode="General" sourceLinked="1"/>
        <c:tickLblPos val="nextTo"/>
        <c:crossAx val="124798464"/>
        <c:crosses val="autoZero"/>
        <c:auto val="1"/>
        <c:lblAlgn val="ctr"/>
        <c:lblOffset val="100"/>
      </c:catAx>
      <c:valAx>
        <c:axId val="1247984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crossAx val="12479692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7276531058617678"/>
          <c:y val="0.23109762321376492"/>
          <c:w val="0.17167913385826775"/>
          <c:h val="0.13502697579469233"/>
        </c:manualLayout>
      </c:layout>
    </c:legend>
    <c:plotVisOnly val="1"/>
    <c:dispBlanksAs val="gap"/>
  </c:chart>
  <c:spPr>
    <a:solidFill>
      <a:srgbClr val="FFFFFF"/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10.2 : Light fleet travel-weighted average engine size</a:t>
            </a:r>
          </a:p>
        </c:rich>
      </c:tx>
      <c:layout>
        <c:manualLayout>
          <c:xMode val="edge"/>
          <c:yMode val="edge"/>
          <c:x val="0.13915885182787166"/>
          <c:y val="3.06120363273174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20388888888891"/>
          <c:y val="0.14214463840399041"/>
          <c:w val="0.8051477777777778"/>
          <c:h val="0.70093055555555561"/>
        </c:manualLayout>
      </c:layout>
      <c:lineChart>
        <c:grouping val="standard"/>
        <c:ser>
          <c:idx val="1"/>
          <c:order val="0"/>
          <c:tx>
            <c:strRef>
              <c:f>'10.1, 10.2'!$B$2</c:f>
              <c:strCache>
                <c:ptCount val="1"/>
                <c:pt idx="0">
                  <c:v> Mean CC, travel weighted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'10.1, 10.2'!$A$3:$A$9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'10.1, 10.2'!$B$3:$B$16</c:f>
              <c:numCache>
                <c:formatCode>0</c:formatCode>
                <c:ptCount val="14"/>
                <c:pt idx="0">
                  <c:v>2164.7671481000002</c:v>
                </c:pt>
                <c:pt idx="1">
                  <c:v>2193.7938786999998</c:v>
                </c:pt>
                <c:pt idx="2">
                  <c:v>2226.0733664999998</c:v>
                </c:pt>
                <c:pt idx="3">
                  <c:v>2262.8343399</c:v>
                </c:pt>
                <c:pt idx="4">
                  <c:v>2293.3361573000002</c:v>
                </c:pt>
                <c:pt idx="5">
                  <c:v>2313.8242433999999</c:v>
                </c:pt>
                <c:pt idx="6">
                  <c:v>2333.0294328999998</c:v>
                </c:pt>
                <c:pt idx="7">
                  <c:v>2342.8381488999999</c:v>
                </c:pt>
                <c:pt idx="8">
                  <c:v>2348.1697058999998</c:v>
                </c:pt>
                <c:pt idx="9">
                  <c:v>2345.2785700999998</c:v>
                </c:pt>
                <c:pt idx="10">
                  <c:v>2340.5643174000002</c:v>
                </c:pt>
                <c:pt idx="11">
                  <c:v>2337.7540325999998</c:v>
                </c:pt>
                <c:pt idx="12">
                  <c:v>2331.4043677999998</c:v>
                </c:pt>
                <c:pt idx="13">
                  <c:v>2324.1661967999999</c:v>
                </c:pt>
              </c:numCache>
            </c:numRef>
          </c:val>
        </c:ser>
        <c:ser>
          <c:idx val="0"/>
          <c:order val="1"/>
          <c:tx>
            <c:strRef>
              <c:f>'10.1, 10.2'!$C$2</c:f>
              <c:strCache>
                <c:ptCount val="1"/>
                <c:pt idx="0">
                  <c:v> Mean CC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'10.1, 10.2'!$A$3:$A$16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'10.1, 10.2'!$C$3:$C$16</c:f>
              <c:numCache>
                <c:formatCode>0</c:formatCode>
                <c:ptCount val="14"/>
                <c:pt idx="0">
                  <c:v>2102.3137929</c:v>
                </c:pt>
                <c:pt idx="1">
                  <c:v>2128.2453566999998</c:v>
                </c:pt>
                <c:pt idx="2">
                  <c:v>2158.1908791000001</c:v>
                </c:pt>
                <c:pt idx="3">
                  <c:v>2188.8420919999999</c:v>
                </c:pt>
                <c:pt idx="4">
                  <c:v>2214.2855509000001</c:v>
                </c:pt>
                <c:pt idx="5">
                  <c:v>2233.5459581</c:v>
                </c:pt>
                <c:pt idx="6">
                  <c:v>2251.6277807000001</c:v>
                </c:pt>
                <c:pt idx="7">
                  <c:v>2265.4327079</c:v>
                </c:pt>
                <c:pt idx="8">
                  <c:v>2275.0351064000001</c:v>
                </c:pt>
                <c:pt idx="9">
                  <c:v>2280.3234824000001</c:v>
                </c:pt>
                <c:pt idx="10">
                  <c:v>2284.4522932999998</c:v>
                </c:pt>
                <c:pt idx="11">
                  <c:v>2287.2242274999999</c:v>
                </c:pt>
                <c:pt idx="12">
                  <c:v>2286.9338289000002</c:v>
                </c:pt>
                <c:pt idx="13">
                  <c:v>2282.6219114</c:v>
                </c:pt>
              </c:numCache>
            </c:numRef>
          </c:val>
        </c:ser>
        <c:marker val="1"/>
        <c:axId val="124951936"/>
        <c:axId val="124966400"/>
      </c:lineChart>
      <c:catAx>
        <c:axId val="12495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year</a:t>
                </a:r>
              </a:p>
            </c:rich>
          </c:tx>
          <c:layout>
            <c:manualLayout>
              <c:xMode val="edge"/>
              <c:yMode val="edge"/>
              <c:x val="0.49575889220743963"/>
              <c:y val="0.9265797969944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66400"/>
        <c:crosses val="autoZero"/>
        <c:auto val="1"/>
        <c:lblAlgn val="ctr"/>
        <c:lblOffset val="100"/>
        <c:tickLblSkip val="2"/>
        <c:tickMarkSkip val="1"/>
      </c:catAx>
      <c:valAx>
        <c:axId val="124966400"/>
        <c:scaling>
          <c:orientation val="minMax"/>
          <c:max val="2500"/>
          <c:min val="20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Engine size (cc)</a:t>
                </a:r>
              </a:p>
            </c:rich>
          </c:tx>
          <c:layout>
            <c:manualLayout>
              <c:xMode val="edge"/>
              <c:yMode val="edge"/>
              <c:x val="8.038597297353749E-3"/>
              <c:y val="0.3201941792674146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51936"/>
        <c:crosses val="autoZero"/>
        <c:crossBetween val="midCat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899030194170026"/>
          <c:y val="0.16811604301674679"/>
          <c:w val="0.46328675759031446"/>
          <c:h val="0.1074150465705061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10.1 : Light fleet travel-weighted average vehicle age</a:t>
            </a:r>
          </a:p>
        </c:rich>
      </c:tx>
      <c:layout>
        <c:manualLayout>
          <c:xMode val="edge"/>
          <c:yMode val="edge"/>
          <c:x val="0.15620209277553837"/>
          <c:y val="3.23382807237590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8611111111122"/>
          <c:y val="0.17542175925925918"/>
          <c:w val="0.84586555555555565"/>
          <c:h val="0.6911226851851856"/>
        </c:manualLayout>
      </c:layout>
      <c:lineChart>
        <c:grouping val="standard"/>
        <c:ser>
          <c:idx val="1"/>
          <c:order val="0"/>
          <c:tx>
            <c:strRef>
              <c:f>'10.1, 10.2'!$E$2</c:f>
              <c:strCache>
                <c:ptCount val="1"/>
                <c:pt idx="0">
                  <c:v> Mean age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'10.1, 10.2'!$A$3:$A$10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'10.1, 10.2'!$E$3:$E$16</c:f>
              <c:numCache>
                <c:formatCode>0.0</c:formatCode>
                <c:ptCount val="14"/>
                <c:pt idx="0">
                  <c:v>11.744082885999999</c:v>
                </c:pt>
                <c:pt idx="1">
                  <c:v>11.925565411999999</c:v>
                </c:pt>
                <c:pt idx="2">
                  <c:v>12.023973758</c:v>
                </c:pt>
                <c:pt idx="3">
                  <c:v>12.119747167</c:v>
                </c:pt>
                <c:pt idx="4">
                  <c:v>12.232848288</c:v>
                </c:pt>
                <c:pt idx="5">
                  <c:v>12.399196008000001</c:v>
                </c:pt>
                <c:pt idx="6">
                  <c:v>12.574735996999999</c:v>
                </c:pt>
                <c:pt idx="7">
                  <c:v>12.793765675</c:v>
                </c:pt>
                <c:pt idx="8">
                  <c:v>13.146773042</c:v>
                </c:pt>
                <c:pt idx="9">
                  <c:v>13.441110898</c:v>
                </c:pt>
                <c:pt idx="10">
                  <c:v>13.729754434</c:v>
                </c:pt>
                <c:pt idx="11">
                  <c:v>13.903173933</c:v>
                </c:pt>
                <c:pt idx="12">
                  <c:v>14.026224275000001</c:v>
                </c:pt>
                <c:pt idx="13">
                  <c:v>14.294222092</c:v>
                </c:pt>
              </c:numCache>
            </c:numRef>
          </c:val>
        </c:ser>
        <c:ser>
          <c:idx val="0"/>
          <c:order val="1"/>
          <c:tx>
            <c:strRef>
              <c:f>'10.1, 10.2'!$D$2</c:f>
              <c:strCache>
                <c:ptCount val="1"/>
                <c:pt idx="0">
                  <c:v> Mean age, travel weighted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'10.1, 10.2'!$A$3:$A$16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'10.1, 10.2'!$D$3:$D$16</c:f>
              <c:numCache>
                <c:formatCode>0.0</c:formatCode>
                <c:ptCount val="14"/>
                <c:pt idx="0">
                  <c:v>10.370923714</c:v>
                </c:pt>
                <c:pt idx="1">
                  <c:v>10.516919432</c:v>
                </c:pt>
                <c:pt idx="2">
                  <c:v>10.595262933000001</c:v>
                </c:pt>
                <c:pt idx="3">
                  <c:v>10.618684799</c:v>
                </c:pt>
                <c:pt idx="4">
                  <c:v>10.668693695</c:v>
                </c:pt>
                <c:pt idx="5">
                  <c:v>10.72212028</c:v>
                </c:pt>
                <c:pt idx="6">
                  <c:v>10.856686323</c:v>
                </c:pt>
                <c:pt idx="7">
                  <c:v>10.957824598</c:v>
                </c:pt>
                <c:pt idx="8">
                  <c:v>11.230639800000001</c:v>
                </c:pt>
                <c:pt idx="9">
                  <c:v>11.545286352</c:v>
                </c:pt>
                <c:pt idx="10">
                  <c:v>11.729636967999999</c:v>
                </c:pt>
                <c:pt idx="11">
                  <c:v>11.898985152</c:v>
                </c:pt>
                <c:pt idx="12">
                  <c:v>11.977948061999999</c:v>
                </c:pt>
                <c:pt idx="13">
                  <c:v>12.074734048</c:v>
                </c:pt>
              </c:numCache>
            </c:numRef>
          </c:val>
        </c:ser>
        <c:marker val="1"/>
        <c:axId val="124934400"/>
        <c:axId val="124973440"/>
      </c:lineChart>
      <c:catAx>
        <c:axId val="124934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Fleet year</a:t>
                </a:r>
              </a:p>
            </c:rich>
          </c:tx>
          <c:layout>
            <c:manualLayout>
              <c:xMode val="edge"/>
              <c:yMode val="edge"/>
              <c:x val="0.43139358243349551"/>
              <c:y val="0.93425823984391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73440"/>
        <c:crosses val="autoZero"/>
        <c:auto val="1"/>
        <c:lblAlgn val="ctr"/>
        <c:lblOffset val="100"/>
        <c:tickLblSkip val="2"/>
        <c:tickMarkSkip val="1"/>
      </c:catAx>
      <c:valAx>
        <c:axId val="124973440"/>
        <c:scaling>
          <c:orientation val="minMax"/>
          <c:min val="8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Vehicle age (years)</a:t>
                </a:r>
              </a:p>
            </c:rich>
          </c:tx>
          <c:layout>
            <c:manualLayout>
              <c:xMode val="edge"/>
              <c:yMode val="edge"/>
              <c:x val="1.2348628835188705E-2"/>
              <c:y val="0.32283603930039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34400"/>
        <c:crosses val="autoZero"/>
        <c:crossBetween val="midCat"/>
        <c:majorUnit val="1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746061251627367"/>
          <c:y val="0.18847234803614152"/>
          <c:w val="0.41712177224531288"/>
          <c:h val="8.977585766380975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11.1 : Truck and trailer travel </a:t>
            </a:r>
          </a:p>
        </c:rich>
      </c:tx>
      <c:layout>
        <c:manualLayout>
          <c:xMode val="edge"/>
          <c:yMode val="edge"/>
          <c:x val="0.30500052214958545"/>
          <c:y val="1.85594499802568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58972222222244"/>
          <c:y val="9.7256857855361603E-2"/>
          <c:w val="0.80808777777777752"/>
          <c:h val="0.73743333333333361"/>
        </c:manualLayout>
      </c:layout>
      <c:barChart>
        <c:barDir val="col"/>
        <c:grouping val="stacked"/>
        <c:ser>
          <c:idx val="1"/>
          <c:order val="0"/>
          <c:tx>
            <c:strRef>
              <c:f>'11.1,11.2'!$D$8</c:f>
              <c:strCache>
                <c:ptCount val="1"/>
                <c:pt idx="0">
                  <c:v>RUC Truck km (millions)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'11.1,11.2'!$A$9:$A$21</c:f>
              <c:numCache>
                <c:formatCode>General</c:formatCode>
                <c:ptCount val="1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</c:numCache>
            </c:numRef>
          </c:cat>
          <c:val>
            <c:numRef>
              <c:f>'11.1,11.2'!$D$9:$D$22</c:f>
              <c:numCache>
                <c:formatCode>0.0</c:formatCode>
                <c:ptCount val="14"/>
                <c:pt idx="0">
                  <c:v>1953.75</c:v>
                </c:pt>
                <c:pt idx="1">
                  <c:v>2060.4699999999998</c:v>
                </c:pt>
                <c:pt idx="2">
                  <c:v>2129.98</c:v>
                </c:pt>
                <c:pt idx="3">
                  <c:v>2280.0700000000002</c:v>
                </c:pt>
                <c:pt idx="4">
                  <c:v>2324.0500000000002</c:v>
                </c:pt>
                <c:pt idx="5">
                  <c:v>2322.34</c:v>
                </c:pt>
                <c:pt idx="6">
                  <c:v>2406.7199999999998</c:v>
                </c:pt>
                <c:pt idx="7">
                  <c:v>2390.87</c:v>
                </c:pt>
                <c:pt idx="8">
                  <c:v>2236.06</c:v>
                </c:pt>
                <c:pt idx="9">
                  <c:v>2300.62</c:v>
                </c:pt>
                <c:pt idx="10">
                  <c:v>2331.79</c:v>
                </c:pt>
                <c:pt idx="11">
                  <c:v>2387.71</c:v>
                </c:pt>
                <c:pt idx="12">
                  <c:v>2375.1</c:v>
                </c:pt>
                <c:pt idx="13">
                  <c:v>2518.5</c:v>
                </c:pt>
              </c:numCache>
            </c:numRef>
          </c:val>
        </c:ser>
        <c:ser>
          <c:idx val="0"/>
          <c:order val="1"/>
          <c:tx>
            <c:strRef>
              <c:f>'11.1,11.2'!$E$8</c:f>
              <c:strCache>
                <c:ptCount val="1"/>
                <c:pt idx="0">
                  <c:v>RUC Trailer km (millions)</c:v>
                </c:pt>
              </c:strCache>
            </c:strRef>
          </c:tx>
          <c:spPr>
            <a:solidFill>
              <a:srgbClr val="B3D14C"/>
            </a:solidFill>
          </c:spPr>
          <c:val>
            <c:numRef>
              <c:f>'11.1,11.2'!$E$9:$E$22</c:f>
              <c:numCache>
                <c:formatCode>0.0</c:formatCode>
                <c:ptCount val="14"/>
                <c:pt idx="0">
                  <c:v>988.63</c:v>
                </c:pt>
                <c:pt idx="1">
                  <c:v>1042.29</c:v>
                </c:pt>
                <c:pt idx="2">
                  <c:v>1077.55</c:v>
                </c:pt>
                <c:pt idx="3">
                  <c:v>1148.22</c:v>
                </c:pt>
                <c:pt idx="4">
                  <c:v>1146.19</c:v>
                </c:pt>
                <c:pt idx="5">
                  <c:v>1148.6400000000001</c:v>
                </c:pt>
                <c:pt idx="6">
                  <c:v>1184.8900000000001</c:v>
                </c:pt>
                <c:pt idx="7">
                  <c:v>1193.9100000000001</c:v>
                </c:pt>
                <c:pt idx="8">
                  <c:v>1098.1300000000001</c:v>
                </c:pt>
                <c:pt idx="9">
                  <c:v>1174.8699999999999</c:v>
                </c:pt>
                <c:pt idx="10">
                  <c:v>1222.1400000000001</c:v>
                </c:pt>
                <c:pt idx="11">
                  <c:v>1247.19</c:v>
                </c:pt>
                <c:pt idx="12">
                  <c:v>1238.3699999999999</c:v>
                </c:pt>
                <c:pt idx="13">
                  <c:v>1309.8</c:v>
                </c:pt>
              </c:numCache>
            </c:numRef>
          </c:val>
        </c:ser>
        <c:overlap val="100"/>
        <c:axId val="125453824"/>
        <c:axId val="125455360"/>
      </c:barChart>
      <c:catAx>
        <c:axId val="12545382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55360"/>
        <c:crosses val="autoZero"/>
        <c:auto val="1"/>
        <c:lblAlgn val="ctr"/>
        <c:lblOffset val="100"/>
        <c:tickLblSkip val="2"/>
        <c:tickMarkSkip val="1"/>
      </c:catAx>
      <c:valAx>
        <c:axId val="12545536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Travel (millions of km)</a:t>
                </a:r>
              </a:p>
            </c:rich>
          </c:tx>
          <c:layout>
            <c:manualLayout>
              <c:xMode val="edge"/>
              <c:yMode val="edge"/>
              <c:x val="1.4564492435793005E-4"/>
              <c:y val="0.2849315959398881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538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073261067830711"/>
          <c:y val="0.93586463196525216"/>
          <c:w val="0.74339842798164812"/>
          <c:h val="6.4135368034747856E-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Figure 11.2 : Truck and trailer tonne km </a:t>
            </a:r>
          </a:p>
        </c:rich>
      </c:tx>
      <c:layout>
        <c:manualLayout>
          <c:xMode val="edge"/>
          <c:yMode val="edge"/>
          <c:x val="0.26166711919630731"/>
          <c:y val="1.33635286739600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30972222222244"/>
          <c:y val="0.10224438902743142"/>
          <c:w val="0.81381944444444465"/>
          <c:h val="0.77558055555555561"/>
        </c:manualLayout>
      </c:layout>
      <c:barChart>
        <c:barDir val="col"/>
        <c:grouping val="stacked"/>
        <c:ser>
          <c:idx val="0"/>
          <c:order val="0"/>
          <c:tx>
            <c:strRef>
              <c:f>'11.1,11.2'!$B$7</c:f>
              <c:strCache>
                <c:ptCount val="1"/>
                <c:pt idx="0">
                  <c:v>WIMS/RUC approach</c:v>
                </c:pt>
              </c:strCache>
            </c:strRef>
          </c:tx>
          <c:spPr>
            <a:solidFill>
              <a:srgbClr val="66B134"/>
            </a:solidFill>
            <a:ln w="25400">
              <a:noFill/>
            </a:ln>
          </c:spPr>
          <c:cat>
            <c:numRef>
              <c:f>'11.1,11.2'!$A$9:$A$22</c:f>
              <c:numCache>
                <c:formatCode>General</c:formatCode>
                <c:ptCount val="14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</c:numCache>
            </c:numRef>
          </c:cat>
          <c:val>
            <c:numRef>
              <c:f>'11.1,11.2'!$B$9:$B$22</c:f>
              <c:numCache>
                <c:formatCode>0</c:formatCode>
                <c:ptCount val="14"/>
                <c:pt idx="0">
                  <c:v>16570.009999999998</c:v>
                </c:pt>
                <c:pt idx="1">
                  <c:v>16769.55</c:v>
                </c:pt>
                <c:pt idx="2">
                  <c:v>17203.96</c:v>
                </c:pt>
                <c:pt idx="3">
                  <c:v>19161.47</c:v>
                </c:pt>
                <c:pt idx="4">
                  <c:v>18922.62</c:v>
                </c:pt>
                <c:pt idx="5">
                  <c:v>18866.68</c:v>
                </c:pt>
                <c:pt idx="6">
                  <c:v>19452</c:v>
                </c:pt>
                <c:pt idx="7">
                  <c:v>20898.23</c:v>
                </c:pt>
                <c:pt idx="8">
                  <c:v>17613.04</c:v>
                </c:pt>
                <c:pt idx="9">
                  <c:v>20050.310000000001</c:v>
                </c:pt>
                <c:pt idx="10">
                  <c:v>20534.099999999999</c:v>
                </c:pt>
                <c:pt idx="11">
                  <c:v>20943.62</c:v>
                </c:pt>
                <c:pt idx="12">
                  <c:v>21285.64</c:v>
                </c:pt>
                <c:pt idx="13">
                  <c:v>23301</c:v>
                </c:pt>
              </c:numCache>
            </c:numRef>
          </c:val>
        </c:ser>
        <c:overlap val="100"/>
        <c:axId val="125492224"/>
        <c:axId val="124388096"/>
      </c:barChart>
      <c:catAx>
        <c:axId val="12549222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88096"/>
        <c:crosses val="autoZero"/>
        <c:auto val="1"/>
        <c:lblAlgn val="ctr"/>
        <c:lblOffset val="100"/>
        <c:tickLblSkip val="2"/>
        <c:tickMarkSkip val="1"/>
      </c:catAx>
      <c:valAx>
        <c:axId val="1243880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700"/>
                  <a:t>Tonne km (millions)</a:t>
                </a:r>
              </a:p>
            </c:rich>
          </c:tx>
          <c:layout>
            <c:manualLayout>
              <c:xMode val="edge"/>
              <c:yMode val="edge"/>
              <c:x val="5.5473171954301482E-3"/>
              <c:y val="0.326732631872343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92224"/>
        <c:crosses val="autoZero"/>
        <c:crossBetween val="between"/>
        <c:majorUnit val="4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1" r="0.7500000000000141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NZ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GPD and freight growth </a:t>
            </a:r>
            <a:endParaRPr lang="en-NZ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155555555555551"/>
          <c:y val="1.3888888888888892E-2"/>
        </c:manualLayout>
      </c:layout>
    </c:title>
    <c:plotArea>
      <c:layout>
        <c:manualLayout>
          <c:layoutTarget val="inner"/>
          <c:xMode val="edge"/>
          <c:yMode val="edge"/>
          <c:x val="0.11986351706036745"/>
          <c:y val="0.11621536891222002"/>
          <c:w val="0.8435564304462001"/>
          <c:h val="0.73173009623797514"/>
        </c:manualLayout>
      </c:layout>
      <c:barChart>
        <c:barDir val="col"/>
        <c:grouping val="clustered"/>
        <c:ser>
          <c:idx val="0"/>
          <c:order val="0"/>
          <c:tx>
            <c:strRef>
              <c:f>'11.1,11.2'!$C$27:$D$27</c:f>
              <c:strCache>
                <c:ptCount val="1"/>
                <c:pt idx="0">
                  <c:v>Five year compounded annual tonne-km growth</c:v>
                </c:pt>
              </c:strCache>
            </c:strRef>
          </c:tx>
          <c:cat>
            <c:strRef>
              <c:f>'11.1,11.2'!$B$29:$B$37</c:f>
              <c:strCache>
                <c:ptCount val="9"/>
                <c:pt idx="0">
                  <c:v>2001-06</c:v>
                </c:pt>
                <c:pt idx="1">
                  <c:v>2002-07</c:v>
                </c:pt>
                <c:pt idx="2">
                  <c:v>2003-08</c:v>
                </c:pt>
                <c:pt idx="3">
                  <c:v>2004-09</c:v>
                </c:pt>
                <c:pt idx="4">
                  <c:v>2005-10</c:v>
                </c:pt>
                <c:pt idx="5">
                  <c:v>2006-11</c:v>
                </c:pt>
                <c:pt idx="6">
                  <c:v>2007-12</c:v>
                </c:pt>
                <c:pt idx="7">
                  <c:v>2008-13</c:v>
                </c:pt>
                <c:pt idx="8">
                  <c:v>2009-14</c:v>
                </c:pt>
              </c:strCache>
            </c:strRef>
          </c:cat>
          <c:val>
            <c:numRef>
              <c:f>'11.1,11.2'!$C$29:$C$37</c:f>
              <c:numCache>
                <c:formatCode>0.0%</c:formatCode>
                <c:ptCount val="9"/>
                <c:pt idx="0">
                  <c:v>2.6300504933219448E-2</c:v>
                </c:pt>
                <c:pt idx="1">
                  <c:v>3.0121781933853065E-2</c:v>
                </c:pt>
                <c:pt idx="2">
                  <c:v>3.9671684468451485E-2</c:v>
                </c:pt>
                <c:pt idx="3">
                  <c:v>-1.6711183825483866E-2</c:v>
                </c:pt>
                <c:pt idx="4">
                  <c:v>1.1644593134991332E-2</c:v>
                </c:pt>
                <c:pt idx="5">
                  <c:v>1.7082162731605566E-2</c:v>
                </c:pt>
                <c:pt idx="6">
                  <c:v>1.4886551746051913E-2</c:v>
                </c:pt>
                <c:pt idx="7">
                  <c:v>3.6803961988347567E-3</c:v>
                </c:pt>
                <c:pt idx="8">
                  <c:v>5.7567382158595359E-2</c:v>
                </c:pt>
              </c:numCache>
            </c:numRef>
          </c:val>
        </c:ser>
        <c:ser>
          <c:idx val="2"/>
          <c:order val="1"/>
          <c:tx>
            <c:strRef>
              <c:f>'11.1,11.2'!$E$27:$F$27</c:f>
              <c:strCache>
                <c:ptCount val="1"/>
                <c:pt idx="0">
                  <c:v>Five year compounded annual GDP growth</c:v>
                </c:pt>
              </c:strCache>
            </c:strRef>
          </c:tx>
          <c:cat>
            <c:strRef>
              <c:f>'11.1,11.2'!$B$29:$B$37</c:f>
              <c:strCache>
                <c:ptCount val="9"/>
                <c:pt idx="0">
                  <c:v>2001-06</c:v>
                </c:pt>
                <c:pt idx="1">
                  <c:v>2002-07</c:v>
                </c:pt>
                <c:pt idx="2">
                  <c:v>2003-08</c:v>
                </c:pt>
                <c:pt idx="3">
                  <c:v>2004-09</c:v>
                </c:pt>
                <c:pt idx="4">
                  <c:v>2005-10</c:v>
                </c:pt>
                <c:pt idx="5">
                  <c:v>2006-11</c:v>
                </c:pt>
                <c:pt idx="6">
                  <c:v>2007-12</c:v>
                </c:pt>
                <c:pt idx="7">
                  <c:v>2008-13</c:v>
                </c:pt>
                <c:pt idx="8">
                  <c:v>2009-14</c:v>
                </c:pt>
              </c:strCache>
            </c:strRef>
          </c:cat>
          <c:val>
            <c:numRef>
              <c:f>'11.1,11.2'!$E$29:$E$37</c:f>
              <c:numCache>
                <c:formatCode>0.0%</c:formatCode>
                <c:ptCount val="9"/>
                <c:pt idx="0">
                  <c:v>3.9624171882492565E-2</c:v>
                </c:pt>
                <c:pt idx="1">
                  <c:v>3.6649718657444152E-2</c:v>
                </c:pt>
                <c:pt idx="2">
                  <c:v>2.6680294121902648E-2</c:v>
                </c:pt>
                <c:pt idx="3">
                  <c:v>1.4733531566849756E-2</c:v>
                </c:pt>
                <c:pt idx="4">
                  <c:v>1.1465426764831754E-2</c:v>
                </c:pt>
                <c:pt idx="5">
                  <c:v>9.6429897877396975E-3</c:v>
                </c:pt>
                <c:pt idx="6">
                  <c:v>7.6030817823933283E-3</c:v>
                </c:pt>
                <c:pt idx="7">
                  <c:v>1.3155113367656179E-2</c:v>
                </c:pt>
                <c:pt idx="8">
                  <c:v>2.2627028444856645E-2</c:v>
                </c:pt>
              </c:numCache>
            </c:numRef>
          </c:val>
        </c:ser>
        <c:axId val="124425344"/>
        <c:axId val="124426880"/>
      </c:barChart>
      <c:catAx>
        <c:axId val="12442534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24426880"/>
        <c:crosses val="autoZero"/>
        <c:auto val="1"/>
        <c:lblAlgn val="ctr"/>
        <c:lblOffset val="100"/>
      </c:catAx>
      <c:valAx>
        <c:axId val="124426880"/>
        <c:scaling>
          <c:orientation val="minMax"/>
          <c:max val="4.0000000000000022E-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2442534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4235804899387578"/>
          <c:y val="0.86022601341498994"/>
          <c:w val="0.59583923884514434"/>
          <c:h val="0.11662583843686204"/>
        </c:manualLayout>
      </c:layout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9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5" Type="http://schemas.openxmlformats.org/officeDocument/2006/relationships/chart" Target="../charts/chart108.xml"/><Relationship Id="rId4" Type="http://schemas.openxmlformats.org/officeDocument/2006/relationships/chart" Target="../charts/chart10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1.xml"/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4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8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3.xml"/><Relationship Id="rId1" Type="http://schemas.openxmlformats.org/officeDocument/2006/relationships/chart" Target="../charts/chart13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5.xml"/><Relationship Id="rId1" Type="http://schemas.openxmlformats.org/officeDocument/2006/relationships/chart" Target="../charts/chart134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1.xml"/><Relationship Id="rId1" Type="http://schemas.openxmlformats.org/officeDocument/2006/relationships/chart" Target="../charts/chart140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3.xml"/><Relationship Id="rId1" Type="http://schemas.openxmlformats.org/officeDocument/2006/relationships/chart" Target="../charts/chart142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8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Relationship Id="rId4" Type="http://schemas.openxmlformats.org/officeDocument/2006/relationships/chart" Target="../charts/chart14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6.xml"/><Relationship Id="rId1" Type="http://schemas.openxmlformats.org/officeDocument/2006/relationships/chart" Target="../charts/chart1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9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4" Type="http://schemas.openxmlformats.org/officeDocument/2006/relationships/chart" Target="../charts/chart160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2.xml"/><Relationship Id="rId1" Type="http://schemas.openxmlformats.org/officeDocument/2006/relationships/chart" Target="../charts/chart161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5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9525</xdr:rowOff>
    </xdr:from>
    <xdr:to>
      <xdr:col>6</xdr:col>
      <xdr:colOff>276225</xdr:colOff>
      <xdr:row>32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18</xdr:row>
      <xdr:rowOff>142875</xdr:rowOff>
    </xdr:from>
    <xdr:to>
      <xdr:col>14</xdr:col>
      <xdr:colOff>504825</xdr:colOff>
      <xdr:row>32</xdr:row>
      <xdr:rowOff>38100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523875</xdr:colOff>
      <xdr:row>26</xdr:row>
      <xdr:rowOff>57150</xdr:rowOff>
    </xdr:from>
    <xdr:to>
      <xdr:col>26</xdr:col>
      <xdr:colOff>95250</xdr:colOff>
      <xdr:row>35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552450</xdr:colOff>
      <xdr:row>13</xdr:row>
      <xdr:rowOff>85725</xdr:rowOff>
    </xdr:from>
    <xdr:to>
      <xdr:col>26</xdr:col>
      <xdr:colOff>123825</xdr:colOff>
      <xdr:row>22</xdr:row>
      <xdr:rowOff>28575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476250</xdr:colOff>
      <xdr:row>37</xdr:row>
      <xdr:rowOff>9525</xdr:rowOff>
    </xdr:from>
    <xdr:to>
      <xdr:col>13</xdr:col>
      <xdr:colOff>638175</xdr:colOff>
      <xdr:row>45</xdr:row>
      <xdr:rowOff>114300</xdr:rowOff>
    </xdr:to>
    <xdr:graphicFrame macro="">
      <xdr:nvGraphicFramePr>
        <xdr:cNvPr id="20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18</xdr:row>
      <xdr:rowOff>95250</xdr:rowOff>
    </xdr:from>
    <xdr:to>
      <xdr:col>18</xdr:col>
      <xdr:colOff>19050</xdr:colOff>
      <xdr:row>38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257175</xdr:rowOff>
    </xdr:from>
    <xdr:to>
      <xdr:col>14</xdr:col>
      <xdr:colOff>219075</xdr:colOff>
      <xdr:row>11</xdr:row>
      <xdr:rowOff>152400</xdr:rowOff>
    </xdr:to>
    <xdr:graphicFrame macro="">
      <xdr:nvGraphicFramePr>
        <xdr:cNvPr id="10241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</xdr:row>
      <xdr:rowOff>104775</xdr:rowOff>
    </xdr:from>
    <xdr:to>
      <xdr:col>14</xdr:col>
      <xdr:colOff>247650</xdr:colOff>
      <xdr:row>25</xdr:row>
      <xdr:rowOff>161925</xdr:rowOff>
    </xdr:to>
    <xdr:graphicFrame macro="">
      <xdr:nvGraphicFramePr>
        <xdr:cNvPr id="10242" name="Chart 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23</xdr:row>
      <xdr:rowOff>19050</xdr:rowOff>
    </xdr:from>
    <xdr:to>
      <xdr:col>11</xdr:col>
      <xdr:colOff>114300</xdr:colOff>
      <xdr:row>36</xdr:row>
      <xdr:rowOff>76200</xdr:rowOff>
    </xdr:to>
    <xdr:graphicFrame macro="">
      <xdr:nvGraphicFramePr>
        <xdr:cNvPr id="1331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37</xdr:row>
      <xdr:rowOff>47625</xdr:rowOff>
    </xdr:from>
    <xdr:to>
      <xdr:col>5</xdr:col>
      <xdr:colOff>228600</xdr:colOff>
      <xdr:row>50</xdr:row>
      <xdr:rowOff>104775</xdr:rowOff>
    </xdr:to>
    <xdr:graphicFrame macro="">
      <xdr:nvGraphicFramePr>
        <xdr:cNvPr id="1331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400050</xdr:colOff>
      <xdr:row>37</xdr:row>
      <xdr:rowOff>85725</xdr:rowOff>
    </xdr:from>
    <xdr:to>
      <xdr:col>11</xdr:col>
      <xdr:colOff>104775</xdr:colOff>
      <xdr:row>50</xdr:row>
      <xdr:rowOff>142875</xdr:rowOff>
    </xdr:to>
    <xdr:graphicFrame macro="">
      <xdr:nvGraphicFramePr>
        <xdr:cNvPr id="1331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23</xdr:row>
      <xdr:rowOff>9525</xdr:rowOff>
    </xdr:from>
    <xdr:to>
      <xdr:col>5</xdr:col>
      <xdr:colOff>180975</xdr:colOff>
      <xdr:row>36</xdr:row>
      <xdr:rowOff>66675</xdr:rowOff>
    </xdr:to>
    <xdr:graphicFrame macro="">
      <xdr:nvGraphicFramePr>
        <xdr:cNvPr id="1331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53</xdr:row>
      <xdr:rowOff>57150</xdr:rowOff>
    </xdr:from>
    <xdr:to>
      <xdr:col>5</xdr:col>
      <xdr:colOff>342900</xdr:colOff>
      <xdr:row>67</xdr:row>
      <xdr:rowOff>57150</xdr:rowOff>
    </xdr:to>
    <xdr:graphicFrame macro="">
      <xdr:nvGraphicFramePr>
        <xdr:cNvPr id="1331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38100</xdr:colOff>
      <xdr:row>56</xdr:row>
      <xdr:rowOff>133350</xdr:rowOff>
    </xdr:from>
    <xdr:to>
      <xdr:col>20</xdr:col>
      <xdr:colOff>552450</xdr:colOff>
      <xdr:row>65</xdr:row>
      <xdr:rowOff>76200</xdr:rowOff>
    </xdr:to>
    <xdr:graphicFrame macro="">
      <xdr:nvGraphicFramePr>
        <xdr:cNvPr id="13318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104775</xdr:colOff>
      <xdr:row>69</xdr:row>
      <xdr:rowOff>66675</xdr:rowOff>
    </xdr:from>
    <xdr:to>
      <xdr:col>21</xdr:col>
      <xdr:colOff>28575</xdr:colOff>
      <xdr:row>78</xdr:row>
      <xdr:rowOff>9525</xdr:rowOff>
    </xdr:to>
    <xdr:graphicFrame macro="">
      <xdr:nvGraphicFramePr>
        <xdr:cNvPr id="13319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104775</xdr:colOff>
      <xdr:row>82</xdr:row>
      <xdr:rowOff>0</xdr:rowOff>
    </xdr:from>
    <xdr:to>
      <xdr:col>21</xdr:col>
      <xdr:colOff>28575</xdr:colOff>
      <xdr:row>90</xdr:row>
      <xdr:rowOff>104775</xdr:rowOff>
    </xdr:to>
    <xdr:graphicFrame macro="">
      <xdr:nvGraphicFramePr>
        <xdr:cNvPr id="13320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295275</xdr:colOff>
      <xdr:row>37</xdr:row>
      <xdr:rowOff>66675</xdr:rowOff>
    </xdr:from>
    <xdr:to>
      <xdr:col>17</xdr:col>
      <xdr:colOff>276225</xdr:colOff>
      <xdr:row>50</xdr:row>
      <xdr:rowOff>123825</xdr:rowOff>
    </xdr:to>
    <xdr:graphicFrame macro="">
      <xdr:nvGraphicFramePr>
        <xdr:cNvPr id="1332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476250</xdr:colOff>
      <xdr:row>53</xdr:row>
      <xdr:rowOff>85725</xdr:rowOff>
    </xdr:from>
    <xdr:to>
      <xdr:col>11</xdr:col>
      <xdr:colOff>447675</xdr:colOff>
      <xdr:row>67</xdr:row>
      <xdr:rowOff>85725</xdr:rowOff>
    </xdr:to>
    <xdr:graphicFrame macro="">
      <xdr:nvGraphicFramePr>
        <xdr:cNvPr id="1332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94</xdr:row>
      <xdr:rowOff>0</xdr:rowOff>
    </xdr:from>
    <xdr:to>
      <xdr:col>20</xdr:col>
      <xdr:colOff>514350</xdr:colOff>
      <xdr:row>102</xdr:row>
      <xdr:rowOff>104775</xdr:rowOff>
    </xdr:to>
    <xdr:graphicFrame macro="">
      <xdr:nvGraphicFramePr>
        <xdr:cNvPr id="1332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285750</xdr:colOff>
      <xdr:row>68</xdr:row>
      <xdr:rowOff>0</xdr:rowOff>
    </xdr:from>
    <xdr:to>
      <xdr:col>5</xdr:col>
      <xdr:colOff>295275</xdr:colOff>
      <xdr:row>82</xdr:row>
      <xdr:rowOff>19050</xdr:rowOff>
    </xdr:to>
    <xdr:graphicFrame macro="">
      <xdr:nvGraphicFramePr>
        <xdr:cNvPr id="13324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476250</xdr:colOff>
      <xdr:row>68</xdr:row>
      <xdr:rowOff>47625</xdr:rowOff>
    </xdr:from>
    <xdr:to>
      <xdr:col>11</xdr:col>
      <xdr:colOff>447675</xdr:colOff>
      <xdr:row>82</xdr:row>
      <xdr:rowOff>19050</xdr:rowOff>
    </xdr:to>
    <xdr:graphicFrame macro="">
      <xdr:nvGraphicFramePr>
        <xdr:cNvPr id="1332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20</xdr:row>
      <xdr:rowOff>28575</xdr:rowOff>
    </xdr:from>
    <xdr:to>
      <xdr:col>23</xdr:col>
      <xdr:colOff>590550</xdr:colOff>
      <xdr:row>33</xdr:row>
      <xdr:rowOff>85725</xdr:rowOff>
    </xdr:to>
    <xdr:graphicFrame macro="">
      <xdr:nvGraphicFramePr>
        <xdr:cNvPr id="276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37</xdr:row>
      <xdr:rowOff>28575</xdr:rowOff>
    </xdr:from>
    <xdr:to>
      <xdr:col>23</xdr:col>
      <xdr:colOff>571500</xdr:colOff>
      <xdr:row>49</xdr:row>
      <xdr:rowOff>104775</xdr:rowOff>
    </xdr:to>
    <xdr:graphicFrame macro="">
      <xdr:nvGraphicFramePr>
        <xdr:cNvPr id="276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17</xdr:row>
      <xdr:rowOff>0</xdr:rowOff>
    </xdr:from>
    <xdr:to>
      <xdr:col>2</xdr:col>
      <xdr:colOff>314325</xdr:colOff>
      <xdr:row>18</xdr:row>
      <xdr:rowOff>19050</xdr:rowOff>
    </xdr:to>
    <xdr:sp macro="" textlink="">
      <xdr:nvSpPr>
        <xdr:cNvPr id="30721" name="Text Box 2"/>
        <xdr:cNvSpPr txBox="1">
          <a:spLocks noChangeArrowheads="1"/>
        </xdr:cNvSpPr>
      </xdr:nvSpPr>
      <xdr:spPr bwMode="auto">
        <a:xfrm>
          <a:off x="2095500" y="291465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466725</xdr:colOff>
      <xdr:row>2</xdr:row>
      <xdr:rowOff>133350</xdr:rowOff>
    </xdr:from>
    <xdr:to>
      <xdr:col>9</xdr:col>
      <xdr:colOff>523875</xdr:colOff>
      <xdr:row>16</xdr:row>
      <xdr:rowOff>28575</xdr:rowOff>
    </xdr:to>
    <xdr:graphicFrame macro="">
      <xdr:nvGraphicFramePr>
        <xdr:cNvPr id="307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</xdr:row>
      <xdr:rowOff>28575</xdr:rowOff>
    </xdr:from>
    <xdr:to>
      <xdr:col>5</xdr:col>
      <xdr:colOff>466725</xdr:colOff>
      <xdr:row>37</xdr:row>
      <xdr:rowOff>85725</xdr:rowOff>
    </xdr:to>
    <xdr:graphicFrame macro="">
      <xdr:nvGraphicFramePr>
        <xdr:cNvPr id="327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31</xdr:row>
      <xdr:rowOff>9525</xdr:rowOff>
    </xdr:from>
    <xdr:to>
      <xdr:col>7</xdr:col>
      <xdr:colOff>638175</xdr:colOff>
      <xdr:row>40</xdr:row>
      <xdr:rowOff>133350</xdr:rowOff>
    </xdr:to>
    <xdr:sp macro="" textlink="">
      <xdr:nvSpPr>
        <xdr:cNvPr id="32770" name="Line 3"/>
        <xdr:cNvSpPr>
          <a:spLocks noChangeShapeType="1"/>
        </xdr:cNvSpPr>
      </xdr:nvSpPr>
      <xdr:spPr bwMode="auto">
        <a:xfrm flipH="1" flipV="1">
          <a:off x="3409950" y="5857875"/>
          <a:ext cx="1933575" cy="15906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15</xdr:col>
      <xdr:colOff>171450</xdr:colOff>
      <xdr:row>35</xdr:row>
      <xdr:rowOff>104775</xdr:rowOff>
    </xdr:to>
    <xdr:graphicFrame macro="">
      <xdr:nvGraphicFramePr>
        <xdr:cNvPr id="327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9525</xdr:rowOff>
    </xdr:from>
    <xdr:to>
      <xdr:col>8</xdr:col>
      <xdr:colOff>419100</xdr:colOff>
      <xdr:row>16</xdr:row>
      <xdr:rowOff>66675</xdr:rowOff>
    </xdr:to>
    <xdr:graphicFrame macro="">
      <xdr:nvGraphicFramePr>
        <xdr:cNvPr id="35841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0.00869</cdr:x>
      <cdr:y>0.9177</cdr:y>
    </cdr:from>
    <cdr:to>
      <cdr:x>0.70476</cdr:x>
      <cdr:y>0.98337</cdr:y>
    </cdr:to>
    <cdr:sp macro="" textlink="">
      <cdr:nvSpPr>
        <cdr:cNvPr id="839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" y="1981200"/>
          <a:ext cx="2502354" cy="14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NZ" sz="800" b="1" i="0" strike="noStrike">
              <a:solidFill>
                <a:srgbClr val="000000"/>
              </a:solidFill>
              <a:latin typeface="Arial"/>
              <a:cs typeface="Arial"/>
            </a:rPr>
            <a:t>Source : Vehicle Fleet </a:t>
          </a:r>
          <a:r>
            <a:rPr lang="en-NZ" sz="700" b="1" i="0" strike="noStrike">
              <a:solidFill>
                <a:srgbClr val="000000"/>
              </a:solidFill>
              <a:latin typeface="Arial"/>
              <a:cs typeface="Arial"/>
            </a:rPr>
            <a:t>Emissions</a:t>
          </a:r>
          <a:r>
            <a:rPr lang="en-NZ" sz="800" b="1" i="0" strike="noStrike">
              <a:solidFill>
                <a:srgbClr val="000000"/>
              </a:solidFill>
              <a:latin typeface="Arial"/>
              <a:cs typeface="Arial"/>
            </a:rPr>
            <a:t> Model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4</xdr:row>
      <xdr:rowOff>38100</xdr:rowOff>
    </xdr:from>
    <xdr:to>
      <xdr:col>11</xdr:col>
      <xdr:colOff>38100</xdr:colOff>
      <xdr:row>12</xdr:row>
      <xdr:rowOff>142875</xdr:rowOff>
    </xdr:to>
    <xdr:graphicFrame macro="">
      <xdr:nvGraphicFramePr>
        <xdr:cNvPr id="37889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25</xdr:row>
      <xdr:rowOff>142875</xdr:rowOff>
    </xdr:from>
    <xdr:to>
      <xdr:col>12</xdr:col>
      <xdr:colOff>485775</xdr:colOff>
      <xdr:row>39</xdr:row>
      <xdr:rowOff>38100</xdr:rowOff>
    </xdr:to>
    <xdr:graphicFrame macro="">
      <xdr:nvGraphicFramePr>
        <xdr:cNvPr id="378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13</xdr:row>
      <xdr:rowOff>123825</xdr:rowOff>
    </xdr:from>
    <xdr:to>
      <xdr:col>12</xdr:col>
      <xdr:colOff>485775</xdr:colOff>
      <xdr:row>25</xdr:row>
      <xdr:rowOff>76200</xdr:rowOff>
    </xdr:to>
    <xdr:graphicFrame macro="">
      <xdr:nvGraphicFramePr>
        <xdr:cNvPr id="378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295275</xdr:colOff>
      <xdr:row>22</xdr:row>
      <xdr:rowOff>142875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NZ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0.55833</cdr:x>
      <cdr:y>0.86431</cdr:y>
    </cdr:from>
    <cdr:to>
      <cdr:x>0.88635</cdr:x>
      <cdr:y>0.87025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2009988" y="1866900"/>
          <a:ext cx="1180887" cy="1284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2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0.58958</cdr:x>
      <cdr:y>0.8038</cdr:y>
    </cdr:from>
    <cdr:to>
      <cdr:x>0.94167</cdr:x>
      <cdr:y>0.86709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95575" y="2419350"/>
          <a:ext cx="1609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0.61042</cdr:x>
      <cdr:y>0.79057</cdr:y>
    </cdr:from>
    <cdr:to>
      <cdr:x>0.9375</cdr:x>
      <cdr:y>0.86652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197512" y="1707633"/>
          <a:ext cx="1177488" cy="164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GFC and recovery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57150</xdr:rowOff>
    </xdr:from>
    <xdr:to>
      <xdr:col>13</xdr:col>
      <xdr:colOff>571500</xdr:colOff>
      <xdr:row>17</xdr:row>
      <xdr:rowOff>114300</xdr:rowOff>
    </xdr:to>
    <xdr:graphicFrame macro="">
      <xdr:nvGraphicFramePr>
        <xdr:cNvPr id="41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12</xdr:col>
      <xdr:colOff>85725</xdr:colOff>
      <xdr:row>29</xdr:row>
      <xdr:rowOff>38100</xdr:rowOff>
    </xdr:to>
    <xdr:graphicFrame macro="">
      <xdr:nvGraphicFramePr>
        <xdr:cNvPr id="419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34</xdr:row>
      <xdr:rowOff>28575</xdr:rowOff>
    </xdr:from>
    <xdr:to>
      <xdr:col>12</xdr:col>
      <xdr:colOff>104775</xdr:colOff>
      <xdr:row>47</xdr:row>
      <xdr:rowOff>152400</xdr:rowOff>
    </xdr:to>
    <xdr:graphicFrame macro="">
      <xdr:nvGraphicFramePr>
        <xdr:cNvPr id="45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18</xdr:row>
      <xdr:rowOff>123825</xdr:rowOff>
    </xdr:from>
    <xdr:to>
      <xdr:col>5</xdr:col>
      <xdr:colOff>438150</xdr:colOff>
      <xdr:row>32</xdr:row>
      <xdr:rowOff>85725</xdr:rowOff>
    </xdr:to>
    <xdr:graphicFrame macro="">
      <xdr:nvGraphicFramePr>
        <xdr:cNvPr id="45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18</xdr:row>
      <xdr:rowOff>142875</xdr:rowOff>
    </xdr:from>
    <xdr:to>
      <xdr:col>11</xdr:col>
      <xdr:colOff>533400</xdr:colOff>
      <xdr:row>32</xdr:row>
      <xdr:rowOff>104775</xdr:rowOff>
    </xdr:to>
    <xdr:graphicFrame macro="">
      <xdr:nvGraphicFramePr>
        <xdr:cNvPr id="45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33</xdr:row>
      <xdr:rowOff>133350</xdr:rowOff>
    </xdr:from>
    <xdr:to>
      <xdr:col>5</xdr:col>
      <xdr:colOff>457200</xdr:colOff>
      <xdr:row>47</xdr:row>
      <xdr:rowOff>95250</xdr:rowOff>
    </xdr:to>
    <xdr:graphicFrame macro="">
      <xdr:nvGraphicFramePr>
        <xdr:cNvPr id="450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266700</xdr:colOff>
      <xdr:row>25</xdr:row>
      <xdr:rowOff>142875</xdr:rowOff>
    </xdr:from>
    <xdr:to>
      <xdr:col>20</xdr:col>
      <xdr:colOff>409575</xdr:colOff>
      <xdr:row>34</xdr:row>
      <xdr:rowOff>133350</xdr:rowOff>
    </xdr:to>
    <xdr:graphicFrame macro="">
      <xdr:nvGraphicFramePr>
        <xdr:cNvPr id="4506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58</xdr:row>
      <xdr:rowOff>47625</xdr:rowOff>
    </xdr:from>
    <xdr:to>
      <xdr:col>20</xdr:col>
      <xdr:colOff>285750</xdr:colOff>
      <xdr:row>76</xdr:row>
      <xdr:rowOff>152400</xdr:rowOff>
    </xdr:to>
    <xdr:graphicFrame macro="">
      <xdr:nvGraphicFramePr>
        <xdr:cNvPr id="450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51</xdr:row>
      <xdr:rowOff>9525</xdr:rowOff>
    </xdr:from>
    <xdr:to>
      <xdr:col>6</xdr:col>
      <xdr:colOff>466725</xdr:colOff>
      <xdr:row>64</xdr:row>
      <xdr:rowOff>66675</xdr:rowOff>
    </xdr:to>
    <xdr:graphicFrame macro="">
      <xdr:nvGraphicFramePr>
        <xdr:cNvPr id="52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51</xdr:row>
      <xdr:rowOff>19050</xdr:rowOff>
    </xdr:from>
    <xdr:to>
      <xdr:col>13</xdr:col>
      <xdr:colOff>171450</xdr:colOff>
      <xdr:row>64</xdr:row>
      <xdr:rowOff>76200</xdr:rowOff>
    </xdr:to>
    <xdr:graphicFrame macro="">
      <xdr:nvGraphicFramePr>
        <xdr:cNvPr id="522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65</xdr:row>
      <xdr:rowOff>95250</xdr:rowOff>
    </xdr:from>
    <xdr:to>
      <xdr:col>13</xdr:col>
      <xdr:colOff>190500</xdr:colOff>
      <xdr:row>78</xdr:row>
      <xdr:rowOff>152400</xdr:rowOff>
    </xdr:to>
    <xdr:graphicFrame macro="">
      <xdr:nvGraphicFramePr>
        <xdr:cNvPr id="522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495300</xdr:colOff>
      <xdr:row>65</xdr:row>
      <xdr:rowOff>0</xdr:rowOff>
    </xdr:from>
    <xdr:to>
      <xdr:col>6</xdr:col>
      <xdr:colOff>476250</xdr:colOff>
      <xdr:row>78</xdr:row>
      <xdr:rowOff>57150</xdr:rowOff>
    </xdr:to>
    <xdr:graphicFrame macro="">
      <xdr:nvGraphicFramePr>
        <xdr:cNvPr id="522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10</xdr:row>
      <xdr:rowOff>47625</xdr:rowOff>
    </xdr:from>
    <xdr:to>
      <xdr:col>13</xdr:col>
      <xdr:colOff>38100</xdr:colOff>
      <xdr:row>23</xdr:row>
      <xdr:rowOff>104775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10</xdr:row>
      <xdr:rowOff>57150</xdr:rowOff>
    </xdr:from>
    <xdr:to>
      <xdr:col>6</xdr:col>
      <xdr:colOff>190500</xdr:colOff>
      <xdr:row>23</xdr:row>
      <xdr:rowOff>114300</xdr:rowOff>
    </xdr:to>
    <xdr:graphicFrame macro="">
      <xdr:nvGraphicFramePr>
        <xdr:cNvPr id="57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24</xdr:row>
      <xdr:rowOff>57150</xdr:rowOff>
    </xdr:from>
    <xdr:to>
      <xdr:col>6</xdr:col>
      <xdr:colOff>200025</xdr:colOff>
      <xdr:row>37</xdr:row>
      <xdr:rowOff>114300</xdr:rowOff>
    </xdr:to>
    <xdr:graphicFrame macro="">
      <xdr:nvGraphicFramePr>
        <xdr:cNvPr id="57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523875</xdr:colOff>
      <xdr:row>24</xdr:row>
      <xdr:rowOff>57150</xdr:rowOff>
    </xdr:from>
    <xdr:to>
      <xdr:col>12</xdr:col>
      <xdr:colOff>581025</xdr:colOff>
      <xdr:row>37</xdr:row>
      <xdr:rowOff>114300</xdr:rowOff>
    </xdr:to>
    <xdr:graphicFrame macro="">
      <xdr:nvGraphicFramePr>
        <xdr:cNvPr id="573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39</xdr:row>
      <xdr:rowOff>28575</xdr:rowOff>
    </xdr:from>
    <xdr:to>
      <xdr:col>6</xdr:col>
      <xdr:colOff>171450</xdr:colOff>
      <xdr:row>52</xdr:row>
      <xdr:rowOff>85725</xdr:rowOff>
    </xdr:to>
    <xdr:graphicFrame macro="">
      <xdr:nvGraphicFramePr>
        <xdr:cNvPr id="573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552450</xdr:colOff>
      <xdr:row>39</xdr:row>
      <xdr:rowOff>57150</xdr:rowOff>
    </xdr:from>
    <xdr:to>
      <xdr:col>13</xdr:col>
      <xdr:colOff>19050</xdr:colOff>
      <xdr:row>52</xdr:row>
      <xdr:rowOff>114300</xdr:rowOff>
    </xdr:to>
    <xdr:graphicFrame macro="">
      <xdr:nvGraphicFramePr>
        <xdr:cNvPr id="57350" name="Chart 2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0.20816</cdr:x>
      <cdr:y>0.12857</cdr:y>
    </cdr:from>
    <cdr:to>
      <cdr:x>0.22685</cdr:x>
      <cdr:y>0.18168</cdr:y>
    </cdr:to>
    <cdr:sp macro="" textlink="">
      <cdr:nvSpPr>
        <cdr:cNvPr id="386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1336" y="564364"/>
          <a:ext cx="104318" cy="200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NZ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9525</xdr:rowOff>
    </xdr:from>
    <xdr:to>
      <xdr:col>12</xdr:col>
      <xdr:colOff>504825</xdr:colOff>
      <xdr:row>18</xdr:row>
      <xdr:rowOff>66675</xdr:rowOff>
    </xdr:to>
    <xdr:graphicFrame macro="">
      <xdr:nvGraphicFramePr>
        <xdr:cNvPr id="64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57150</xdr:rowOff>
    </xdr:from>
    <xdr:to>
      <xdr:col>6</xdr:col>
      <xdr:colOff>552450</xdr:colOff>
      <xdr:row>22</xdr:row>
      <xdr:rowOff>114300</xdr:rowOff>
    </xdr:to>
    <xdr:graphicFrame macro="">
      <xdr:nvGraphicFramePr>
        <xdr:cNvPr id="66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23</xdr:row>
      <xdr:rowOff>28575</xdr:rowOff>
    </xdr:from>
    <xdr:to>
      <xdr:col>6</xdr:col>
      <xdr:colOff>533400</xdr:colOff>
      <xdr:row>36</xdr:row>
      <xdr:rowOff>85725</xdr:rowOff>
    </xdr:to>
    <xdr:graphicFrame macro="">
      <xdr:nvGraphicFramePr>
        <xdr:cNvPr id="66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152400</xdr:colOff>
      <xdr:row>17</xdr:row>
      <xdr:rowOff>38100</xdr:rowOff>
    </xdr:from>
    <xdr:to>
      <xdr:col>14</xdr:col>
      <xdr:colOff>342900</xdr:colOff>
      <xdr:row>25</xdr:row>
      <xdr:rowOff>142875</xdr:rowOff>
    </xdr:to>
    <xdr:graphicFrame macro="">
      <xdr:nvGraphicFramePr>
        <xdr:cNvPr id="665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22</xdr:row>
      <xdr:rowOff>123825</xdr:rowOff>
    </xdr:from>
    <xdr:to>
      <xdr:col>7</xdr:col>
      <xdr:colOff>76200</xdr:colOff>
      <xdr:row>36</xdr:row>
      <xdr:rowOff>19050</xdr:rowOff>
    </xdr:to>
    <xdr:graphicFrame macro="">
      <xdr:nvGraphicFramePr>
        <xdr:cNvPr id="70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23</xdr:row>
      <xdr:rowOff>123825</xdr:rowOff>
    </xdr:from>
    <xdr:to>
      <xdr:col>7</xdr:col>
      <xdr:colOff>142876</xdr:colOff>
      <xdr:row>26</xdr:row>
      <xdr:rowOff>0</xdr:rowOff>
    </xdr:to>
    <xdr:sp macro="" textlink="">
      <xdr:nvSpPr>
        <xdr:cNvPr id="3" name="TextBox 2"/>
        <xdr:cNvSpPr txBox="1"/>
      </xdr:nvSpPr>
      <xdr:spPr>
        <a:xfrm>
          <a:off x="3352800" y="3971925"/>
          <a:ext cx="714376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ctr"/>
          <a:r>
            <a:rPr lang="en-NZ" sz="700">
              <a:latin typeface="Arial" pitchFamily="34" charset="0"/>
              <a:cs typeface="Arial" pitchFamily="34" charset="0"/>
            </a:rPr>
            <a:t>Year of manufacture</a:t>
          </a:r>
        </a:p>
      </xdr:txBody>
    </xdr:sp>
    <xdr:clientData/>
  </xdr:twoCellAnchor>
  <xdr:twoCellAnchor>
    <xdr:from>
      <xdr:col>0</xdr:col>
      <xdr:colOff>438150</xdr:colOff>
      <xdr:row>36</xdr:row>
      <xdr:rowOff>66675</xdr:rowOff>
    </xdr:from>
    <xdr:to>
      <xdr:col>7</xdr:col>
      <xdr:colOff>114300</xdr:colOff>
      <xdr:row>49</xdr:row>
      <xdr:rowOff>123825</xdr:rowOff>
    </xdr:to>
    <xdr:graphicFrame macro="">
      <xdr:nvGraphicFramePr>
        <xdr:cNvPr id="706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50</xdr:row>
      <xdr:rowOff>19050</xdr:rowOff>
    </xdr:from>
    <xdr:to>
      <xdr:col>7</xdr:col>
      <xdr:colOff>95250</xdr:colOff>
      <xdr:row>63</xdr:row>
      <xdr:rowOff>76200</xdr:rowOff>
    </xdr:to>
    <xdr:graphicFrame macro="">
      <xdr:nvGraphicFramePr>
        <xdr:cNvPr id="70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63</xdr:row>
      <xdr:rowOff>152400</xdr:rowOff>
    </xdr:from>
    <xdr:to>
      <xdr:col>7</xdr:col>
      <xdr:colOff>95250</xdr:colOff>
      <xdr:row>77</xdr:row>
      <xdr:rowOff>47625</xdr:rowOff>
    </xdr:to>
    <xdr:graphicFrame macro="">
      <xdr:nvGraphicFramePr>
        <xdr:cNvPr id="70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0.00677</cdr:x>
      <cdr:y>0.01129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0.81298</cdr:x>
      <cdr:y>0.08657</cdr:y>
    </cdr:from>
    <cdr:to>
      <cdr:x>0.9875</cdr:x>
      <cdr:y>0.21851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3700" y="187510"/>
          <a:ext cx="621300" cy="28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NZ" sz="700">
              <a:latin typeface="Arial" pitchFamily="34" charset="0"/>
              <a:cs typeface="Arial" pitchFamily="34" charset="0"/>
            </a:rPr>
            <a:t>Year of manufacture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0.00533</cdr:x>
      <cdr:y>0.00889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0.80963</cdr:x>
      <cdr:y>0.125</cdr:y>
    </cdr:from>
    <cdr:to>
      <cdr:x>0.99167</cdr:x>
      <cdr:y>0.25694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14650" y="270000"/>
          <a:ext cx="655362" cy="28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NZ" sz="700">
              <a:latin typeface="Arial" pitchFamily="34" charset="0"/>
              <a:cs typeface="Arial" pitchFamily="34" charset="0"/>
            </a:rPr>
            <a:t>Year of manufacture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0.79977</cdr:x>
      <cdr:y>0.05226</cdr:y>
    </cdr:from>
    <cdr:to>
      <cdr:x>0.99848</cdr:x>
      <cdr:y>0.18634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6550" y="109280"/>
          <a:ext cx="717963" cy="28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NZ" sz="700">
              <a:latin typeface="Arial" pitchFamily="34" charset="0"/>
              <a:cs typeface="Arial" pitchFamily="34" charset="0"/>
            </a:rPr>
            <a:t>Year of manufacture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47625</xdr:rowOff>
    </xdr:from>
    <xdr:to>
      <xdr:col>11</xdr:col>
      <xdr:colOff>161925</xdr:colOff>
      <xdr:row>21</xdr:row>
      <xdr:rowOff>66675</xdr:rowOff>
    </xdr:to>
    <xdr:graphicFrame macro="">
      <xdr:nvGraphicFramePr>
        <xdr:cNvPr id="757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46</xdr:row>
      <xdr:rowOff>76200</xdr:rowOff>
    </xdr:from>
    <xdr:to>
      <xdr:col>5</xdr:col>
      <xdr:colOff>152400</xdr:colOff>
      <xdr:row>59</xdr:row>
      <xdr:rowOff>133350</xdr:rowOff>
    </xdr:to>
    <xdr:graphicFrame macro="">
      <xdr:nvGraphicFramePr>
        <xdr:cNvPr id="778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60</xdr:row>
      <xdr:rowOff>142875</xdr:rowOff>
    </xdr:from>
    <xdr:to>
      <xdr:col>5</xdr:col>
      <xdr:colOff>276225</xdr:colOff>
      <xdr:row>74</xdr:row>
      <xdr:rowOff>76200</xdr:rowOff>
    </xdr:to>
    <xdr:graphicFrame macro="">
      <xdr:nvGraphicFramePr>
        <xdr:cNvPr id="77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32</xdr:row>
      <xdr:rowOff>104775</xdr:rowOff>
    </xdr:from>
    <xdr:to>
      <xdr:col>5</xdr:col>
      <xdr:colOff>133350</xdr:colOff>
      <xdr:row>45</xdr:row>
      <xdr:rowOff>161925</xdr:rowOff>
    </xdr:to>
    <xdr:graphicFrame macro="">
      <xdr:nvGraphicFramePr>
        <xdr:cNvPr id="77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266700</xdr:colOff>
      <xdr:row>66</xdr:row>
      <xdr:rowOff>142875</xdr:rowOff>
    </xdr:from>
    <xdr:to>
      <xdr:col>12</xdr:col>
      <xdr:colOff>904875</xdr:colOff>
      <xdr:row>80</xdr:row>
      <xdr:rowOff>38100</xdr:rowOff>
    </xdr:to>
    <xdr:graphicFrame macro="">
      <xdr:nvGraphicFramePr>
        <xdr:cNvPr id="77828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295275</xdr:colOff>
      <xdr:row>76</xdr:row>
      <xdr:rowOff>47625</xdr:rowOff>
    </xdr:from>
    <xdr:to>
      <xdr:col>5</xdr:col>
      <xdr:colOff>276225</xdr:colOff>
      <xdr:row>89</xdr:row>
      <xdr:rowOff>104775</xdr:rowOff>
    </xdr:to>
    <xdr:graphicFrame macro="">
      <xdr:nvGraphicFramePr>
        <xdr:cNvPr id="7782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295275</xdr:colOff>
      <xdr:row>90</xdr:row>
      <xdr:rowOff>152400</xdr:rowOff>
    </xdr:from>
    <xdr:to>
      <xdr:col>5</xdr:col>
      <xdr:colOff>276225</xdr:colOff>
      <xdr:row>104</xdr:row>
      <xdr:rowOff>47625</xdr:rowOff>
    </xdr:to>
    <xdr:graphicFrame macro="">
      <xdr:nvGraphicFramePr>
        <xdr:cNvPr id="77830" name="Chart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247650</xdr:colOff>
      <xdr:row>81</xdr:row>
      <xdr:rowOff>28575</xdr:rowOff>
    </xdr:from>
    <xdr:to>
      <xdr:col>12</xdr:col>
      <xdr:colOff>885825</xdr:colOff>
      <xdr:row>94</xdr:row>
      <xdr:rowOff>85725</xdr:rowOff>
    </xdr:to>
    <xdr:graphicFrame macro="">
      <xdr:nvGraphicFramePr>
        <xdr:cNvPr id="77831" name="Chart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314325</xdr:colOff>
      <xdr:row>95</xdr:row>
      <xdr:rowOff>9525</xdr:rowOff>
    </xdr:from>
    <xdr:to>
      <xdr:col>13</xdr:col>
      <xdr:colOff>28575</xdr:colOff>
      <xdr:row>108</xdr:row>
      <xdr:rowOff>66675</xdr:rowOff>
    </xdr:to>
    <xdr:graphicFrame macro="">
      <xdr:nvGraphicFramePr>
        <xdr:cNvPr id="77832" name="Chart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219075</xdr:colOff>
      <xdr:row>52</xdr:row>
      <xdr:rowOff>76200</xdr:rowOff>
    </xdr:from>
    <xdr:to>
      <xdr:col>12</xdr:col>
      <xdr:colOff>857250</xdr:colOff>
      <xdr:row>65</xdr:row>
      <xdr:rowOff>133350</xdr:rowOff>
    </xdr:to>
    <xdr:graphicFrame macro="">
      <xdr:nvGraphicFramePr>
        <xdr:cNvPr id="77833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238125</xdr:colOff>
      <xdr:row>32</xdr:row>
      <xdr:rowOff>38100</xdr:rowOff>
    </xdr:from>
    <xdr:to>
      <xdr:col>12</xdr:col>
      <xdr:colOff>876300</xdr:colOff>
      <xdr:row>45</xdr:row>
      <xdr:rowOff>95250</xdr:rowOff>
    </xdr:to>
    <xdr:graphicFrame macro="">
      <xdr:nvGraphicFramePr>
        <xdr:cNvPr id="77834" name="Chart 5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428625</xdr:rowOff>
    </xdr:from>
    <xdr:to>
      <xdr:col>15</xdr:col>
      <xdr:colOff>152400</xdr:colOff>
      <xdr:row>10</xdr:row>
      <xdr:rowOff>161925</xdr:rowOff>
    </xdr:to>
    <xdr:graphicFrame macro="">
      <xdr:nvGraphicFramePr>
        <xdr:cNvPr id="89089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12</xdr:col>
      <xdr:colOff>304800</xdr:colOff>
      <xdr:row>15</xdr:row>
      <xdr:rowOff>57150</xdr:rowOff>
    </xdr:to>
    <xdr:graphicFrame macro="">
      <xdr:nvGraphicFramePr>
        <xdr:cNvPr id="911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38100</xdr:rowOff>
    </xdr:from>
    <xdr:to>
      <xdr:col>12</xdr:col>
      <xdr:colOff>57150</xdr:colOff>
      <xdr:row>19</xdr:row>
      <xdr:rowOff>95250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123825</xdr:rowOff>
    </xdr:from>
    <xdr:to>
      <xdr:col>15</xdr:col>
      <xdr:colOff>95250</xdr:colOff>
      <xdr:row>13</xdr:row>
      <xdr:rowOff>19050</xdr:rowOff>
    </xdr:to>
    <xdr:graphicFrame macro="">
      <xdr:nvGraphicFramePr>
        <xdr:cNvPr id="95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1</xdr:row>
      <xdr:rowOff>123825</xdr:rowOff>
    </xdr:from>
    <xdr:to>
      <xdr:col>21</xdr:col>
      <xdr:colOff>361950</xdr:colOff>
      <xdr:row>15</xdr:row>
      <xdr:rowOff>19050</xdr:rowOff>
    </xdr:to>
    <xdr:graphicFrame macro="">
      <xdr:nvGraphicFramePr>
        <xdr:cNvPr id="97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16</xdr:row>
      <xdr:rowOff>28575</xdr:rowOff>
    </xdr:from>
    <xdr:to>
      <xdr:col>21</xdr:col>
      <xdr:colOff>371475</xdr:colOff>
      <xdr:row>29</xdr:row>
      <xdr:rowOff>85725</xdr:rowOff>
    </xdr:to>
    <xdr:graphicFrame macro="">
      <xdr:nvGraphicFramePr>
        <xdr:cNvPr id="972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2</xdr:row>
      <xdr:rowOff>38100</xdr:rowOff>
    </xdr:from>
    <xdr:to>
      <xdr:col>17</xdr:col>
      <xdr:colOff>314325</xdr:colOff>
      <xdr:row>15</xdr:row>
      <xdr:rowOff>95250</xdr:rowOff>
    </xdr:to>
    <xdr:graphicFrame macro="">
      <xdr:nvGraphicFramePr>
        <xdr:cNvPr id="100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26</xdr:row>
      <xdr:rowOff>85725</xdr:rowOff>
    </xdr:from>
    <xdr:to>
      <xdr:col>17</xdr:col>
      <xdr:colOff>400050</xdr:colOff>
      <xdr:row>39</xdr:row>
      <xdr:rowOff>142875</xdr:rowOff>
    </xdr:to>
    <xdr:graphicFrame macro="">
      <xdr:nvGraphicFramePr>
        <xdr:cNvPr id="1003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38</xdr:row>
      <xdr:rowOff>95250</xdr:rowOff>
    </xdr:from>
    <xdr:to>
      <xdr:col>10</xdr:col>
      <xdr:colOff>219075</xdr:colOff>
      <xdr:row>59</xdr:row>
      <xdr:rowOff>19050</xdr:rowOff>
    </xdr:to>
    <xdr:graphicFrame macro="">
      <xdr:nvGraphicFramePr>
        <xdr:cNvPr id="10342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21</xdr:row>
      <xdr:rowOff>9525</xdr:rowOff>
    </xdr:from>
    <xdr:to>
      <xdr:col>6</xdr:col>
      <xdr:colOff>381000</xdr:colOff>
      <xdr:row>34</xdr:row>
      <xdr:rowOff>66675</xdr:rowOff>
    </xdr:to>
    <xdr:graphicFrame macro="">
      <xdr:nvGraphicFramePr>
        <xdr:cNvPr id="10342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10</xdr:col>
      <xdr:colOff>552450</xdr:colOff>
      <xdr:row>16</xdr:row>
      <xdr:rowOff>57150</xdr:rowOff>
    </xdr:to>
    <xdr:graphicFrame macro="">
      <xdr:nvGraphicFramePr>
        <xdr:cNvPr id="1064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3</xdr:row>
      <xdr:rowOff>123825</xdr:rowOff>
    </xdr:from>
    <xdr:to>
      <xdr:col>23</xdr:col>
      <xdr:colOff>219075</xdr:colOff>
      <xdr:row>17</xdr:row>
      <xdr:rowOff>19050</xdr:rowOff>
    </xdr:to>
    <xdr:graphicFrame macro="">
      <xdr:nvGraphicFramePr>
        <xdr:cNvPr id="1085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20</xdr:row>
      <xdr:rowOff>9525</xdr:rowOff>
    </xdr:from>
    <xdr:to>
      <xdr:col>23</xdr:col>
      <xdr:colOff>247650</xdr:colOff>
      <xdr:row>33</xdr:row>
      <xdr:rowOff>66675</xdr:rowOff>
    </xdr:to>
    <xdr:graphicFrame macro="">
      <xdr:nvGraphicFramePr>
        <xdr:cNvPr id="108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171450</xdr:colOff>
      <xdr:row>33</xdr:row>
      <xdr:rowOff>104775</xdr:rowOff>
    </xdr:from>
    <xdr:to>
      <xdr:col>23</xdr:col>
      <xdr:colOff>228600</xdr:colOff>
      <xdr:row>46</xdr:row>
      <xdr:rowOff>161925</xdr:rowOff>
    </xdr:to>
    <xdr:graphicFrame macro="">
      <xdr:nvGraphicFramePr>
        <xdr:cNvPr id="1085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114300</xdr:colOff>
      <xdr:row>47</xdr:row>
      <xdr:rowOff>47625</xdr:rowOff>
    </xdr:from>
    <xdr:to>
      <xdr:col>23</xdr:col>
      <xdr:colOff>171450</xdr:colOff>
      <xdr:row>60</xdr:row>
      <xdr:rowOff>104775</xdr:rowOff>
    </xdr:to>
    <xdr:graphicFrame macro="">
      <xdr:nvGraphicFramePr>
        <xdr:cNvPr id="1085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38100</xdr:colOff>
      <xdr:row>61</xdr:row>
      <xdr:rowOff>57150</xdr:rowOff>
    </xdr:from>
    <xdr:to>
      <xdr:col>23</xdr:col>
      <xdr:colOff>95250</xdr:colOff>
      <xdr:row>74</xdr:row>
      <xdr:rowOff>114300</xdr:rowOff>
    </xdr:to>
    <xdr:graphicFrame macro="">
      <xdr:nvGraphicFramePr>
        <xdr:cNvPr id="1085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190500</xdr:colOff>
      <xdr:row>34</xdr:row>
      <xdr:rowOff>152400</xdr:rowOff>
    </xdr:from>
    <xdr:to>
      <xdr:col>34</xdr:col>
      <xdr:colOff>104775</xdr:colOff>
      <xdr:row>45</xdr:row>
      <xdr:rowOff>85725</xdr:rowOff>
    </xdr:to>
    <xdr:graphicFrame macro="">
      <xdr:nvGraphicFramePr>
        <xdr:cNvPr id="1085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209550</xdr:colOff>
      <xdr:row>46</xdr:row>
      <xdr:rowOff>76200</xdr:rowOff>
    </xdr:from>
    <xdr:to>
      <xdr:col>34</xdr:col>
      <xdr:colOff>114300</xdr:colOff>
      <xdr:row>56</xdr:row>
      <xdr:rowOff>142875</xdr:rowOff>
    </xdr:to>
    <xdr:graphicFrame macro="">
      <xdr:nvGraphicFramePr>
        <xdr:cNvPr id="1085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304800</xdr:colOff>
      <xdr:row>80</xdr:row>
      <xdr:rowOff>19050</xdr:rowOff>
    </xdr:from>
    <xdr:to>
      <xdr:col>8</xdr:col>
      <xdr:colOff>466725</xdr:colOff>
      <xdr:row>88</xdr:row>
      <xdr:rowOff>123825</xdr:rowOff>
    </xdr:to>
    <xdr:graphicFrame macro="">
      <xdr:nvGraphicFramePr>
        <xdr:cNvPr id="10855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0.00334</cdr:x>
      <cdr:y>0.22931</cdr:y>
    </cdr:from>
    <cdr:to>
      <cdr:x>0.04233</cdr:x>
      <cdr:y>0.40371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2" y="495300"/>
          <a:ext cx="140367" cy="376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Entered</a:t>
          </a:r>
        </a:p>
      </cdr:txBody>
    </cdr:sp>
  </cdr:relSizeAnchor>
  <cdr:relSizeAnchor xmlns:cdr="http://schemas.openxmlformats.org/drawingml/2006/chartDrawing">
    <cdr:from>
      <cdr:x>0.00265</cdr:x>
      <cdr:y>0.57326</cdr:y>
    </cdr:from>
    <cdr:to>
      <cdr:x>0.04498</cdr:x>
      <cdr:y>0.83329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6" y="1238250"/>
          <a:ext cx="152400" cy="561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Exited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0.23314</cdr:y>
    </cdr:from>
    <cdr:to>
      <cdr:x>0.04233</cdr:x>
      <cdr:y>0.39624</cdr:y>
    </cdr:to>
    <cdr:sp macro="" textlink="">
      <cdr:nvSpPr>
        <cdr:cNvPr id="832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04" y="506153"/>
          <a:ext cx="129896" cy="353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Entered</a:t>
          </a:r>
        </a:p>
      </cdr:txBody>
    </cdr:sp>
  </cdr:relSizeAnchor>
  <cdr:relSizeAnchor xmlns:cdr="http://schemas.openxmlformats.org/drawingml/2006/chartDrawing">
    <cdr:from>
      <cdr:x>0.00814</cdr:x>
      <cdr:y>0.59797</cdr:y>
    </cdr:from>
    <cdr:to>
      <cdr:x>0.0463</cdr:x>
      <cdr:y>0.74326</cdr:y>
    </cdr:to>
    <cdr:sp macro="" textlink="">
      <cdr:nvSpPr>
        <cdr:cNvPr id="832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09" y="1297274"/>
          <a:ext cx="137380" cy="31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Exited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0.0035</cdr:x>
      <cdr:y>0.22582</cdr:y>
    </cdr:from>
    <cdr:to>
      <cdr:x>0.05021</cdr:x>
      <cdr:y>0.39986</cdr:y>
    </cdr:to>
    <cdr:sp macro="" textlink="">
      <cdr:nvSpPr>
        <cdr:cNvPr id="387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99" y="489823"/>
          <a:ext cx="168156" cy="377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Entered</a:t>
          </a:r>
        </a:p>
      </cdr:txBody>
    </cdr:sp>
  </cdr:relSizeAnchor>
  <cdr:relSizeAnchor xmlns:cdr="http://schemas.openxmlformats.org/drawingml/2006/chartDrawing">
    <cdr:from>
      <cdr:x>0.00833</cdr:x>
      <cdr:y>0.61316</cdr:y>
    </cdr:from>
    <cdr:to>
      <cdr:x>0.04871</cdr:x>
      <cdr:y>0.76624</cdr:y>
    </cdr:to>
    <cdr:sp macro="" textlink="">
      <cdr:nvSpPr>
        <cdr:cNvPr id="387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88" y="1330603"/>
          <a:ext cx="146225" cy="332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Exited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0.01251</cdr:x>
      <cdr:y>0.22724</cdr:y>
    </cdr:from>
    <cdr:to>
      <cdr:x>0.05873</cdr:x>
      <cdr:y>0.40153</cdr:y>
    </cdr:to>
    <cdr:sp macro="" textlink="">
      <cdr:nvSpPr>
        <cdr:cNvPr id="387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84" y="868974"/>
          <a:ext cx="264128" cy="664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Entered</a:t>
          </a:r>
        </a:p>
      </cdr:txBody>
    </cdr:sp>
  </cdr:relSizeAnchor>
  <cdr:relSizeAnchor xmlns:cdr="http://schemas.openxmlformats.org/drawingml/2006/chartDrawing">
    <cdr:from>
      <cdr:x>0.00833</cdr:x>
      <cdr:y>0.54558</cdr:y>
    </cdr:from>
    <cdr:to>
      <cdr:x>0.05873</cdr:x>
      <cdr:y>0.76886</cdr:y>
    </cdr:to>
    <cdr:sp macro="" textlink="">
      <cdr:nvSpPr>
        <cdr:cNvPr id="387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081840"/>
          <a:ext cx="288012" cy="850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Exited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0.00132</cdr:x>
      <cdr:y>0.21751</cdr:y>
    </cdr:from>
    <cdr:to>
      <cdr:x>0.06539</cdr:x>
      <cdr:y>0.39082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" y="469822"/>
          <a:ext cx="230641" cy="37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Entered</a:t>
          </a:r>
        </a:p>
      </cdr:txBody>
    </cdr:sp>
  </cdr:relSizeAnchor>
  <cdr:relSizeAnchor xmlns:cdr="http://schemas.openxmlformats.org/drawingml/2006/chartDrawing">
    <cdr:from>
      <cdr:x>0.00397</cdr:x>
      <cdr:y>0.58531</cdr:y>
    </cdr:from>
    <cdr:to>
      <cdr:x>0.06587</cdr:x>
      <cdr:y>0.7625</cdr:y>
    </cdr:to>
    <cdr:sp macro="" textlink="">
      <cdr:nvSpPr>
        <cdr:cNvPr id="388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8" y="1264270"/>
          <a:ext cx="222844" cy="382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NZ" sz="700" b="0" i="0" strike="noStrike">
              <a:solidFill>
                <a:srgbClr val="000000"/>
              </a:solidFill>
              <a:latin typeface="Arial"/>
              <a:cs typeface="Arial"/>
            </a:rPr>
            <a:t>Exited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0.01128</cdr:x>
      <cdr:y>0.24216</cdr:y>
    </cdr:from>
    <cdr:to>
      <cdr:x>0.04918</cdr:x>
      <cdr:y>0.40371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4" y="983590"/>
          <a:ext cx="301637" cy="51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0.01176</cdr:x>
      <cdr:y>0.66552</cdr:y>
    </cdr:from>
    <cdr:to>
      <cdr:x>0.04347</cdr:x>
      <cdr:y>0.83549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70" y="1952625"/>
          <a:ext cx="159805" cy="49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endParaRPr lang="en-NZ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46</xdr:row>
      <xdr:rowOff>9525</xdr:rowOff>
    </xdr:from>
    <xdr:to>
      <xdr:col>10</xdr:col>
      <xdr:colOff>457200</xdr:colOff>
      <xdr:row>59</xdr:row>
      <xdr:rowOff>66675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59</xdr:row>
      <xdr:rowOff>114300</xdr:rowOff>
    </xdr:from>
    <xdr:to>
      <xdr:col>10</xdr:col>
      <xdr:colOff>419100</xdr:colOff>
      <xdr:row>73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46</xdr:row>
      <xdr:rowOff>104775</xdr:rowOff>
    </xdr:from>
    <xdr:to>
      <xdr:col>17</xdr:col>
      <xdr:colOff>38100</xdr:colOff>
      <xdr:row>59</xdr:row>
      <xdr:rowOff>161925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552450</xdr:colOff>
      <xdr:row>60</xdr:row>
      <xdr:rowOff>9525</xdr:rowOff>
    </xdr:from>
    <xdr:to>
      <xdr:col>17</xdr:col>
      <xdr:colOff>19050</xdr:colOff>
      <xdr:row>73</xdr:row>
      <xdr:rowOff>66675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17</xdr:row>
      <xdr:rowOff>152400</xdr:rowOff>
    </xdr:from>
    <xdr:to>
      <xdr:col>16</xdr:col>
      <xdr:colOff>133350</xdr:colOff>
      <xdr:row>31</xdr:row>
      <xdr:rowOff>47625</xdr:rowOff>
    </xdr:to>
    <xdr:graphicFrame macro="">
      <xdr:nvGraphicFramePr>
        <xdr:cNvPr id="121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4</xdr:row>
      <xdr:rowOff>47625</xdr:rowOff>
    </xdr:from>
    <xdr:to>
      <xdr:col>16</xdr:col>
      <xdr:colOff>180975</xdr:colOff>
      <xdr:row>17</xdr:row>
      <xdr:rowOff>104775</xdr:rowOff>
    </xdr:to>
    <xdr:graphicFrame macro="">
      <xdr:nvGraphicFramePr>
        <xdr:cNvPr id="1218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16</xdr:row>
      <xdr:rowOff>19050</xdr:rowOff>
    </xdr:from>
    <xdr:to>
      <xdr:col>13</xdr:col>
      <xdr:colOff>276225</xdr:colOff>
      <xdr:row>29</xdr:row>
      <xdr:rowOff>76200</xdr:rowOff>
    </xdr:to>
    <xdr:graphicFrame macro="">
      <xdr:nvGraphicFramePr>
        <xdr:cNvPr id="124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</xdr:row>
      <xdr:rowOff>47625</xdr:rowOff>
    </xdr:from>
    <xdr:to>
      <xdr:col>13</xdr:col>
      <xdr:colOff>276225</xdr:colOff>
      <xdr:row>15</xdr:row>
      <xdr:rowOff>104775</xdr:rowOff>
    </xdr:to>
    <xdr:graphicFrame macro="">
      <xdr:nvGraphicFramePr>
        <xdr:cNvPr id="124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219075</xdr:colOff>
      <xdr:row>30</xdr:row>
      <xdr:rowOff>38100</xdr:rowOff>
    </xdr:from>
    <xdr:to>
      <xdr:col>13</xdr:col>
      <xdr:colOff>276225</xdr:colOff>
      <xdr:row>43</xdr:row>
      <xdr:rowOff>95250</xdr:rowOff>
    </xdr:to>
    <xdr:graphicFrame macro="">
      <xdr:nvGraphicFramePr>
        <xdr:cNvPr id="1249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32</xdr:row>
      <xdr:rowOff>28575</xdr:rowOff>
    </xdr:from>
    <xdr:to>
      <xdr:col>16</xdr:col>
      <xdr:colOff>285750</xdr:colOff>
      <xdr:row>45</xdr:row>
      <xdr:rowOff>28575</xdr:rowOff>
    </xdr:to>
    <xdr:graphicFrame macro="">
      <xdr:nvGraphicFramePr>
        <xdr:cNvPr id="129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</xdr:row>
      <xdr:rowOff>142875</xdr:rowOff>
    </xdr:from>
    <xdr:to>
      <xdr:col>10</xdr:col>
      <xdr:colOff>28575</xdr:colOff>
      <xdr:row>15</xdr:row>
      <xdr:rowOff>38100</xdr:rowOff>
    </xdr:to>
    <xdr:graphicFrame macro="">
      <xdr:nvGraphicFramePr>
        <xdr:cNvPr id="13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28575</xdr:rowOff>
    </xdr:from>
    <xdr:to>
      <xdr:col>6</xdr:col>
      <xdr:colOff>133350</xdr:colOff>
      <xdr:row>33</xdr:row>
      <xdr:rowOff>85725</xdr:rowOff>
    </xdr:to>
    <xdr:graphicFrame macro="">
      <xdr:nvGraphicFramePr>
        <xdr:cNvPr id="133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13</xdr:col>
      <xdr:colOff>57150</xdr:colOff>
      <xdr:row>33</xdr:row>
      <xdr:rowOff>57150</xdr:rowOff>
    </xdr:to>
    <xdr:graphicFrame macro="">
      <xdr:nvGraphicFramePr>
        <xdr:cNvPr id="133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266700</xdr:rowOff>
    </xdr:from>
    <xdr:to>
      <xdr:col>11</xdr:col>
      <xdr:colOff>476250</xdr:colOff>
      <xdr:row>34</xdr:row>
      <xdr:rowOff>161925</xdr:rowOff>
    </xdr:to>
    <xdr:graphicFrame macro="">
      <xdr:nvGraphicFramePr>
        <xdr:cNvPr id="136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21</xdr:row>
      <xdr:rowOff>276225</xdr:rowOff>
    </xdr:from>
    <xdr:to>
      <xdr:col>18</xdr:col>
      <xdr:colOff>247650</xdr:colOff>
      <xdr:row>35</xdr:row>
      <xdr:rowOff>9525</xdr:rowOff>
    </xdr:to>
    <xdr:graphicFrame macro="">
      <xdr:nvGraphicFramePr>
        <xdr:cNvPr id="136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12</xdr:col>
      <xdr:colOff>57150</xdr:colOff>
      <xdr:row>50</xdr:row>
      <xdr:rowOff>57150</xdr:rowOff>
    </xdr:to>
    <xdr:graphicFrame macro="">
      <xdr:nvGraphicFramePr>
        <xdr:cNvPr id="136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19</xdr:col>
      <xdr:colOff>57150</xdr:colOff>
      <xdr:row>50</xdr:row>
      <xdr:rowOff>57150</xdr:rowOff>
    </xdr:to>
    <xdr:graphicFrame macro="">
      <xdr:nvGraphicFramePr>
        <xdr:cNvPr id="136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3</xdr:row>
      <xdr:rowOff>0</xdr:rowOff>
    </xdr:from>
    <xdr:to>
      <xdr:col>18</xdr:col>
      <xdr:colOff>400050</xdr:colOff>
      <xdr:row>19</xdr:row>
      <xdr:rowOff>57150</xdr:rowOff>
    </xdr:to>
    <xdr:graphicFrame macro="">
      <xdr:nvGraphicFramePr>
        <xdr:cNvPr id="141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20</xdr:row>
      <xdr:rowOff>0</xdr:rowOff>
    </xdr:from>
    <xdr:to>
      <xdr:col>18</xdr:col>
      <xdr:colOff>476250</xdr:colOff>
      <xdr:row>33</xdr:row>
      <xdr:rowOff>133350</xdr:rowOff>
    </xdr:to>
    <xdr:graphicFrame macro="">
      <xdr:nvGraphicFramePr>
        <xdr:cNvPr id="141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514350</xdr:colOff>
      <xdr:row>34</xdr:row>
      <xdr:rowOff>9525</xdr:rowOff>
    </xdr:from>
    <xdr:to>
      <xdr:col>18</xdr:col>
      <xdr:colOff>485775</xdr:colOff>
      <xdr:row>48</xdr:row>
      <xdr:rowOff>142875</xdr:rowOff>
    </xdr:to>
    <xdr:graphicFrame macro="">
      <xdr:nvGraphicFramePr>
        <xdr:cNvPr id="141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49</xdr:row>
      <xdr:rowOff>85725</xdr:rowOff>
    </xdr:from>
    <xdr:to>
      <xdr:col>18</xdr:col>
      <xdr:colOff>485775</xdr:colOff>
      <xdr:row>65</xdr:row>
      <xdr:rowOff>19050</xdr:rowOff>
    </xdr:to>
    <xdr:graphicFrame macro="">
      <xdr:nvGraphicFramePr>
        <xdr:cNvPr id="14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26</xdr:col>
      <xdr:colOff>533400</xdr:colOff>
      <xdr:row>19</xdr:row>
      <xdr:rowOff>57150</xdr:rowOff>
    </xdr:to>
    <xdr:graphicFrame macro="">
      <xdr:nvGraphicFramePr>
        <xdr:cNvPr id="14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95250</xdr:rowOff>
    </xdr:from>
    <xdr:to>
      <xdr:col>17</xdr:col>
      <xdr:colOff>161925</xdr:colOff>
      <xdr:row>37</xdr:row>
      <xdr:rowOff>114300</xdr:rowOff>
    </xdr:to>
    <xdr:graphicFrame macro="">
      <xdr:nvGraphicFramePr>
        <xdr:cNvPr id="147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19</xdr:row>
      <xdr:rowOff>104775</xdr:rowOff>
    </xdr:from>
    <xdr:to>
      <xdr:col>8</xdr:col>
      <xdr:colOff>542925</xdr:colOff>
      <xdr:row>37</xdr:row>
      <xdr:rowOff>123825</xdr:rowOff>
    </xdr:to>
    <xdr:graphicFrame macro="">
      <xdr:nvGraphicFramePr>
        <xdr:cNvPr id="147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13</xdr:row>
      <xdr:rowOff>19050</xdr:rowOff>
    </xdr:from>
    <xdr:to>
      <xdr:col>14</xdr:col>
      <xdr:colOff>228600</xdr:colOff>
      <xdr:row>26</xdr:row>
      <xdr:rowOff>76200</xdr:rowOff>
    </xdr:to>
    <xdr:graphicFrame macro="">
      <xdr:nvGraphicFramePr>
        <xdr:cNvPr id="1505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1</xdr:row>
      <xdr:rowOff>209550</xdr:rowOff>
    </xdr:from>
    <xdr:to>
      <xdr:col>14</xdr:col>
      <xdr:colOff>228600</xdr:colOff>
      <xdr:row>12</xdr:row>
      <xdr:rowOff>104775</xdr:rowOff>
    </xdr:to>
    <xdr:graphicFrame macro="">
      <xdr:nvGraphicFramePr>
        <xdr:cNvPr id="1505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295275</xdr:colOff>
      <xdr:row>1</xdr:row>
      <xdr:rowOff>247650</xdr:rowOff>
    </xdr:from>
    <xdr:to>
      <xdr:col>20</xdr:col>
      <xdr:colOff>352425</xdr:colOff>
      <xdr:row>12</xdr:row>
      <xdr:rowOff>142875</xdr:rowOff>
    </xdr:to>
    <xdr:graphicFrame macro="">
      <xdr:nvGraphicFramePr>
        <xdr:cNvPr id="1505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390525</xdr:colOff>
      <xdr:row>13</xdr:row>
      <xdr:rowOff>38100</xdr:rowOff>
    </xdr:from>
    <xdr:to>
      <xdr:col>20</xdr:col>
      <xdr:colOff>447675</xdr:colOff>
      <xdr:row>26</xdr:row>
      <xdr:rowOff>95250</xdr:rowOff>
    </xdr:to>
    <xdr:graphicFrame macro="">
      <xdr:nvGraphicFramePr>
        <xdr:cNvPr id="1505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266700</xdr:colOff>
      <xdr:row>29</xdr:row>
      <xdr:rowOff>104775</xdr:rowOff>
    </xdr:from>
    <xdr:to>
      <xdr:col>14</xdr:col>
      <xdr:colOff>228600</xdr:colOff>
      <xdr:row>42</xdr:row>
      <xdr:rowOff>161925</xdr:rowOff>
    </xdr:to>
    <xdr:graphicFrame macro="">
      <xdr:nvGraphicFramePr>
        <xdr:cNvPr id="1505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361950</xdr:colOff>
      <xdr:row>46</xdr:row>
      <xdr:rowOff>19050</xdr:rowOff>
    </xdr:from>
    <xdr:to>
      <xdr:col>15</xdr:col>
      <xdr:colOff>114300</xdr:colOff>
      <xdr:row>55</xdr:row>
      <xdr:rowOff>38100</xdr:rowOff>
    </xdr:to>
    <xdr:graphicFrame macro="">
      <xdr:nvGraphicFramePr>
        <xdr:cNvPr id="1505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114300</xdr:colOff>
      <xdr:row>58</xdr:row>
      <xdr:rowOff>142875</xdr:rowOff>
    </xdr:from>
    <xdr:to>
      <xdr:col>15</xdr:col>
      <xdr:colOff>276225</xdr:colOff>
      <xdr:row>67</xdr:row>
      <xdr:rowOff>85725</xdr:rowOff>
    </xdr:to>
    <xdr:graphicFrame macro="">
      <xdr:nvGraphicFramePr>
        <xdr:cNvPr id="15053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0.65556</cdr:x>
      <cdr:y>0.15003</cdr:y>
    </cdr:from>
    <cdr:to>
      <cdr:x>0.93534</cdr:x>
      <cdr:y>0.21172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60010" y="324068"/>
          <a:ext cx="1007208" cy="1332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NZ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Left the fleet in 2014</a:t>
          </a:r>
        </a:p>
      </cdr:txBody>
    </cdr:sp>
  </cdr:relSizeAnchor>
  <cdr:relSizeAnchor xmlns:cdr="http://schemas.openxmlformats.org/drawingml/2006/chartDrawing">
    <cdr:from>
      <cdr:x>0.27978</cdr:x>
      <cdr:y>0.57793</cdr:y>
    </cdr:from>
    <cdr:to>
      <cdr:x>0.52741</cdr:x>
      <cdr:y>0.6591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09747" y="1695461"/>
          <a:ext cx="1247739" cy="238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NZ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Left the fleet in 2001</a:t>
          </a:r>
        </a:p>
      </cdr:txBody>
    </cdr:sp>
  </cdr:relSizeAnchor>
  <cdr:relSizeAnchor xmlns:cdr="http://schemas.openxmlformats.org/drawingml/2006/chartDrawing">
    <cdr:from>
      <cdr:x>0.81492</cdr:x>
      <cdr:y>0.41893</cdr:y>
    </cdr:from>
    <cdr:to>
      <cdr:x>0.95238</cdr:x>
      <cdr:y>0.50906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33697" y="904879"/>
          <a:ext cx="494856" cy="19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2008</a:t>
          </a:r>
        </a:p>
      </cdr:txBody>
    </cdr:sp>
  </cdr:relSizeAnchor>
  <cdr:relSizeAnchor xmlns:cdr="http://schemas.openxmlformats.org/drawingml/2006/chartDrawing">
    <cdr:from>
      <cdr:x>0.56259</cdr:x>
      <cdr:y>0.54362</cdr:y>
    </cdr:from>
    <cdr:to>
      <cdr:x>0.68925</cdr:x>
      <cdr:y>0.62479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25321" y="1174217"/>
          <a:ext cx="455976" cy="175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142875</xdr:rowOff>
    </xdr:from>
    <xdr:to>
      <xdr:col>13</xdr:col>
      <xdr:colOff>9525</xdr:colOff>
      <xdr:row>14</xdr:row>
      <xdr:rowOff>38100</xdr:rowOff>
    </xdr:to>
    <xdr:graphicFrame macro="">
      <xdr:nvGraphicFramePr>
        <xdr:cNvPr id="1587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</xdr:row>
      <xdr:rowOff>0</xdr:rowOff>
    </xdr:from>
    <xdr:to>
      <xdr:col>14</xdr:col>
      <xdr:colOff>276225</xdr:colOff>
      <xdr:row>15</xdr:row>
      <xdr:rowOff>57150</xdr:rowOff>
    </xdr:to>
    <xdr:graphicFrame macro="">
      <xdr:nvGraphicFramePr>
        <xdr:cNvPr id="1607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15</xdr:row>
      <xdr:rowOff>104775</xdr:rowOff>
    </xdr:from>
    <xdr:to>
      <xdr:col>14</xdr:col>
      <xdr:colOff>219075</xdr:colOff>
      <xdr:row>28</xdr:row>
      <xdr:rowOff>161925</xdr:rowOff>
    </xdr:to>
    <xdr:graphicFrame macro="">
      <xdr:nvGraphicFramePr>
        <xdr:cNvPr id="1607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29</xdr:row>
      <xdr:rowOff>123825</xdr:rowOff>
    </xdr:from>
    <xdr:to>
      <xdr:col>14</xdr:col>
      <xdr:colOff>171450</xdr:colOff>
      <xdr:row>43</xdr:row>
      <xdr:rowOff>19050</xdr:rowOff>
    </xdr:to>
    <xdr:graphicFrame macro="">
      <xdr:nvGraphicFramePr>
        <xdr:cNvPr id="1607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19</xdr:row>
      <xdr:rowOff>85725</xdr:rowOff>
    </xdr:from>
    <xdr:to>
      <xdr:col>7</xdr:col>
      <xdr:colOff>28575</xdr:colOff>
      <xdr:row>32</xdr:row>
      <xdr:rowOff>142875</xdr:rowOff>
    </xdr:to>
    <xdr:graphicFrame macro="">
      <xdr:nvGraphicFramePr>
        <xdr:cNvPr id="1648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66675</xdr:rowOff>
    </xdr:from>
    <xdr:to>
      <xdr:col>6</xdr:col>
      <xdr:colOff>552450</xdr:colOff>
      <xdr:row>46</xdr:row>
      <xdr:rowOff>123825</xdr:rowOff>
    </xdr:to>
    <xdr:graphicFrame macro="">
      <xdr:nvGraphicFramePr>
        <xdr:cNvPr id="164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19</xdr:row>
      <xdr:rowOff>57150</xdr:rowOff>
    </xdr:from>
    <xdr:to>
      <xdr:col>17</xdr:col>
      <xdr:colOff>428625</xdr:colOff>
      <xdr:row>32</xdr:row>
      <xdr:rowOff>114300</xdr:rowOff>
    </xdr:to>
    <xdr:graphicFrame macro="">
      <xdr:nvGraphicFramePr>
        <xdr:cNvPr id="1648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571500</xdr:rowOff>
    </xdr:from>
    <xdr:to>
      <xdr:col>18</xdr:col>
      <xdr:colOff>438150</xdr:colOff>
      <xdr:row>25</xdr:row>
      <xdr:rowOff>66675</xdr:rowOff>
    </xdr:to>
    <xdr:graphicFrame macro="">
      <xdr:nvGraphicFramePr>
        <xdr:cNvPr id="1689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55</xdr:row>
      <xdr:rowOff>0</xdr:rowOff>
    </xdr:from>
    <xdr:to>
      <xdr:col>4</xdr:col>
      <xdr:colOff>676275</xdr:colOff>
      <xdr:row>68</xdr:row>
      <xdr:rowOff>57150</xdr:rowOff>
    </xdr:to>
    <xdr:graphicFrame macro="">
      <xdr:nvGraphicFramePr>
        <xdr:cNvPr id="171009" name="Chart 1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69</xdr:row>
      <xdr:rowOff>47625</xdr:rowOff>
    </xdr:from>
    <xdr:to>
      <xdr:col>4</xdr:col>
      <xdr:colOff>647700</xdr:colOff>
      <xdr:row>82</xdr:row>
      <xdr:rowOff>104775</xdr:rowOff>
    </xdr:to>
    <xdr:graphicFrame macro="">
      <xdr:nvGraphicFramePr>
        <xdr:cNvPr id="171010" name="Chart 1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55</xdr:row>
      <xdr:rowOff>9525</xdr:rowOff>
    </xdr:from>
    <xdr:to>
      <xdr:col>9</xdr:col>
      <xdr:colOff>495300</xdr:colOff>
      <xdr:row>68</xdr:row>
      <xdr:rowOff>66675</xdr:rowOff>
    </xdr:to>
    <xdr:graphicFrame macro="">
      <xdr:nvGraphicFramePr>
        <xdr:cNvPr id="17101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104775</xdr:colOff>
      <xdr:row>35</xdr:row>
      <xdr:rowOff>57150</xdr:rowOff>
    </xdr:to>
    <xdr:graphicFrame macro="">
      <xdr:nvGraphicFramePr>
        <xdr:cNvPr id="175105" name="Chart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21</xdr:row>
      <xdr:rowOff>95250</xdr:rowOff>
    </xdr:from>
    <xdr:to>
      <xdr:col>13</xdr:col>
      <xdr:colOff>342900</xdr:colOff>
      <xdr:row>34</xdr:row>
      <xdr:rowOff>152400</xdr:rowOff>
    </xdr:to>
    <xdr:graphicFrame macro="">
      <xdr:nvGraphicFramePr>
        <xdr:cNvPr id="175106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36</xdr:row>
      <xdr:rowOff>66675</xdr:rowOff>
    </xdr:from>
    <xdr:to>
      <xdr:col>7</xdr:col>
      <xdr:colOff>180975</xdr:colOff>
      <xdr:row>49</xdr:row>
      <xdr:rowOff>123825</xdr:rowOff>
    </xdr:to>
    <xdr:graphicFrame macro="">
      <xdr:nvGraphicFramePr>
        <xdr:cNvPr id="175107" name="Chart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4</xdr:row>
      <xdr:rowOff>161925</xdr:rowOff>
    </xdr:from>
    <xdr:to>
      <xdr:col>25</xdr:col>
      <xdr:colOff>581025</xdr:colOff>
      <xdr:row>18</xdr:row>
      <xdr:rowOff>104775</xdr:rowOff>
    </xdr:to>
    <xdr:graphicFrame macro="">
      <xdr:nvGraphicFramePr>
        <xdr:cNvPr id="179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257175</xdr:colOff>
      <xdr:row>18</xdr:row>
      <xdr:rowOff>152400</xdr:rowOff>
    </xdr:from>
    <xdr:to>
      <xdr:col>26</xdr:col>
      <xdr:colOff>0</xdr:colOff>
      <xdr:row>35</xdr:row>
      <xdr:rowOff>38100</xdr:rowOff>
    </xdr:to>
    <xdr:graphicFrame macro="">
      <xdr:nvGraphicFramePr>
        <xdr:cNvPr id="179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0</xdr:rowOff>
    </xdr:from>
    <xdr:to>
      <xdr:col>15</xdr:col>
      <xdr:colOff>180975</xdr:colOff>
      <xdr:row>16</xdr:row>
      <xdr:rowOff>57150</xdr:rowOff>
    </xdr:to>
    <xdr:graphicFrame macro="">
      <xdr:nvGraphicFramePr>
        <xdr:cNvPr id="182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21</xdr:row>
      <xdr:rowOff>142875</xdr:rowOff>
    </xdr:from>
    <xdr:to>
      <xdr:col>15</xdr:col>
      <xdr:colOff>238125</xdr:colOff>
      <xdr:row>35</xdr:row>
      <xdr:rowOff>38100</xdr:rowOff>
    </xdr:to>
    <xdr:graphicFrame macro="">
      <xdr:nvGraphicFramePr>
        <xdr:cNvPr id="182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</xdr:row>
      <xdr:rowOff>104775</xdr:rowOff>
    </xdr:from>
    <xdr:to>
      <xdr:col>20</xdr:col>
      <xdr:colOff>504825</xdr:colOff>
      <xdr:row>17</xdr:row>
      <xdr:rowOff>123825</xdr:rowOff>
    </xdr:to>
    <xdr:graphicFrame macro="">
      <xdr:nvGraphicFramePr>
        <xdr:cNvPr id="185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9525</xdr:rowOff>
    </xdr:from>
    <xdr:to>
      <xdr:col>15</xdr:col>
      <xdr:colOff>409575</xdr:colOff>
      <xdr:row>23</xdr:row>
      <xdr:rowOff>28575</xdr:rowOff>
    </xdr:to>
    <xdr:graphicFrame macro="">
      <xdr:nvGraphicFramePr>
        <xdr:cNvPr id="187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</xdr:row>
      <xdr:rowOff>9525</xdr:rowOff>
    </xdr:from>
    <xdr:to>
      <xdr:col>18</xdr:col>
      <xdr:colOff>9525</xdr:colOff>
      <xdr:row>21</xdr:row>
      <xdr:rowOff>28575</xdr:rowOff>
    </xdr:to>
    <xdr:graphicFrame macro="">
      <xdr:nvGraphicFramePr>
        <xdr:cNvPr id="1894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28</xdr:row>
      <xdr:rowOff>19050</xdr:rowOff>
    </xdr:from>
    <xdr:to>
      <xdr:col>18</xdr:col>
      <xdr:colOff>219075</xdr:colOff>
      <xdr:row>46</xdr:row>
      <xdr:rowOff>38100</xdr:rowOff>
    </xdr:to>
    <xdr:graphicFrame macro="">
      <xdr:nvGraphicFramePr>
        <xdr:cNvPr id="1894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0.14174</cdr:x>
      <cdr:y>0.59084</cdr:y>
    </cdr:from>
    <cdr:to>
      <cdr:x>0.24191</cdr:x>
      <cdr:y>0.87003</cdr:y>
    </cdr:to>
    <cdr:sp macro="" textlink="">
      <cdr:nvSpPr>
        <cdr:cNvPr id="337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4198" y="1733355"/>
          <a:ext cx="504729" cy="8190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66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0.01967</cdr:x>
      <cdr:y>0.87004</cdr:y>
    </cdr:from>
    <cdr:to>
      <cdr:x>0.2778</cdr:x>
      <cdr:y>0.99016</cdr:y>
    </cdr:to>
    <cdr:sp macro="" textlink="">
      <cdr:nvSpPr>
        <cdr:cNvPr id="3922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33" y="2552700"/>
          <a:ext cx="1300975" cy="352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NZ" sz="1000" b="1" i="0" strike="noStrike">
              <a:solidFill>
                <a:srgbClr val="3366FF"/>
              </a:solidFill>
              <a:latin typeface="Arial"/>
              <a:cs typeface="Arial"/>
            </a:rPr>
            <a:t>Different test, not directly comparable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0.01838</cdr:x>
      <cdr:y>0.87329</cdr:y>
    </cdr:from>
    <cdr:to>
      <cdr:x>0.27403</cdr:x>
      <cdr:y>0.9934</cdr:y>
    </cdr:to>
    <cdr:sp macro="" textlink="">
      <cdr:nvSpPr>
        <cdr:cNvPr id="3923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48" y="2562225"/>
          <a:ext cx="1288477" cy="352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NZ" sz="1000" b="1" i="0" strike="noStrike">
              <a:solidFill>
                <a:srgbClr val="3366FF"/>
              </a:solidFill>
              <a:latin typeface="Arial"/>
              <a:cs typeface="Arial"/>
            </a:rPr>
            <a:t>Different test, not directly comparable</a:t>
          </a:r>
        </a:p>
      </cdr:txBody>
    </cdr:sp>
  </cdr:relSizeAnchor>
  <cdr:relSizeAnchor xmlns:cdr="http://schemas.openxmlformats.org/drawingml/2006/chartDrawing">
    <cdr:from>
      <cdr:x>0.13611</cdr:x>
      <cdr:y>0.47403</cdr:y>
    </cdr:from>
    <cdr:to>
      <cdr:x>0.17202</cdr:x>
      <cdr:y>0.88312</cdr:y>
    </cdr:to>
    <cdr:sp macro="" textlink="">
      <cdr:nvSpPr>
        <cdr:cNvPr id="3481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5800" y="1390650"/>
          <a:ext cx="180975" cy="1200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66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N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2</xdr:row>
      <xdr:rowOff>142875</xdr:rowOff>
    </xdr:from>
    <xdr:to>
      <xdr:col>18</xdr:col>
      <xdr:colOff>19050</xdr:colOff>
      <xdr:row>15</xdr:row>
      <xdr:rowOff>0</xdr:rowOff>
    </xdr:to>
    <xdr:graphicFrame macro="">
      <xdr:nvGraphicFramePr>
        <xdr:cNvPr id="192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504825</xdr:colOff>
      <xdr:row>15</xdr:row>
      <xdr:rowOff>123825</xdr:rowOff>
    </xdr:from>
    <xdr:to>
      <xdr:col>18</xdr:col>
      <xdr:colOff>57150</xdr:colOff>
      <xdr:row>33</xdr:row>
      <xdr:rowOff>142875</xdr:rowOff>
    </xdr:to>
    <xdr:graphicFrame macro="">
      <xdr:nvGraphicFramePr>
        <xdr:cNvPr id="1925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45</xdr:row>
      <xdr:rowOff>200025</xdr:rowOff>
    </xdr:from>
    <xdr:to>
      <xdr:col>18</xdr:col>
      <xdr:colOff>238125</xdr:colOff>
      <xdr:row>58</xdr:row>
      <xdr:rowOff>95250</xdr:rowOff>
    </xdr:to>
    <xdr:graphicFrame macro="">
      <xdr:nvGraphicFramePr>
        <xdr:cNvPr id="195585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59</xdr:row>
      <xdr:rowOff>28575</xdr:rowOff>
    </xdr:from>
    <xdr:to>
      <xdr:col>18</xdr:col>
      <xdr:colOff>247650</xdr:colOff>
      <xdr:row>72</xdr:row>
      <xdr:rowOff>85725</xdr:rowOff>
    </xdr:to>
    <xdr:graphicFrame macro="">
      <xdr:nvGraphicFramePr>
        <xdr:cNvPr id="195586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66675</xdr:rowOff>
    </xdr:from>
    <xdr:to>
      <xdr:col>16</xdr:col>
      <xdr:colOff>561975</xdr:colOff>
      <xdr:row>16</xdr:row>
      <xdr:rowOff>123825</xdr:rowOff>
    </xdr:to>
    <xdr:graphicFrame macro="">
      <xdr:nvGraphicFramePr>
        <xdr:cNvPr id="19865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17</xdr:row>
      <xdr:rowOff>76200</xdr:rowOff>
    </xdr:from>
    <xdr:to>
      <xdr:col>17</xdr:col>
      <xdr:colOff>85725</xdr:colOff>
      <xdr:row>30</xdr:row>
      <xdr:rowOff>133350</xdr:rowOff>
    </xdr:to>
    <xdr:graphicFrame macro="">
      <xdr:nvGraphicFramePr>
        <xdr:cNvPr id="19865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44</xdr:row>
      <xdr:rowOff>123825</xdr:rowOff>
    </xdr:from>
    <xdr:to>
      <xdr:col>6</xdr:col>
      <xdr:colOff>647700</xdr:colOff>
      <xdr:row>58</xdr:row>
      <xdr:rowOff>19050</xdr:rowOff>
    </xdr:to>
    <xdr:graphicFrame macro="">
      <xdr:nvGraphicFramePr>
        <xdr:cNvPr id="201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59</xdr:row>
      <xdr:rowOff>19050</xdr:rowOff>
    </xdr:from>
    <xdr:to>
      <xdr:col>6</xdr:col>
      <xdr:colOff>666750</xdr:colOff>
      <xdr:row>72</xdr:row>
      <xdr:rowOff>76200</xdr:rowOff>
    </xdr:to>
    <xdr:graphicFrame macro="">
      <xdr:nvGraphicFramePr>
        <xdr:cNvPr id="2017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44</xdr:row>
      <xdr:rowOff>57150</xdr:rowOff>
    </xdr:from>
    <xdr:to>
      <xdr:col>16</xdr:col>
      <xdr:colOff>228600</xdr:colOff>
      <xdr:row>57</xdr:row>
      <xdr:rowOff>114300</xdr:rowOff>
    </xdr:to>
    <xdr:graphicFrame macro="">
      <xdr:nvGraphicFramePr>
        <xdr:cNvPr id="201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58</xdr:row>
      <xdr:rowOff>0</xdr:rowOff>
    </xdr:from>
    <xdr:to>
      <xdr:col>16</xdr:col>
      <xdr:colOff>276225</xdr:colOff>
      <xdr:row>71</xdr:row>
      <xdr:rowOff>57150</xdr:rowOff>
    </xdr:to>
    <xdr:graphicFrame macro="">
      <xdr:nvGraphicFramePr>
        <xdr:cNvPr id="201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</xdr:row>
      <xdr:rowOff>76200</xdr:rowOff>
    </xdr:from>
    <xdr:to>
      <xdr:col>17</xdr:col>
      <xdr:colOff>19050</xdr:colOff>
      <xdr:row>18</xdr:row>
      <xdr:rowOff>133350</xdr:rowOff>
    </xdr:to>
    <xdr:graphicFrame macro="">
      <xdr:nvGraphicFramePr>
        <xdr:cNvPr id="2068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22</xdr:row>
      <xdr:rowOff>76200</xdr:rowOff>
    </xdr:from>
    <xdr:to>
      <xdr:col>15</xdr:col>
      <xdr:colOff>133350</xdr:colOff>
      <xdr:row>35</xdr:row>
      <xdr:rowOff>133350</xdr:rowOff>
    </xdr:to>
    <xdr:graphicFrame macro="">
      <xdr:nvGraphicFramePr>
        <xdr:cNvPr id="2088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22</xdr:row>
      <xdr:rowOff>142875</xdr:rowOff>
    </xdr:from>
    <xdr:to>
      <xdr:col>6</xdr:col>
      <xdr:colOff>171450</xdr:colOff>
      <xdr:row>36</xdr:row>
      <xdr:rowOff>38100</xdr:rowOff>
    </xdr:to>
    <xdr:graphicFrame macro="">
      <xdr:nvGraphicFramePr>
        <xdr:cNvPr id="2088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3</xdr:row>
      <xdr:rowOff>247650</xdr:rowOff>
    </xdr:from>
    <xdr:to>
      <xdr:col>20</xdr:col>
      <xdr:colOff>19050</xdr:colOff>
      <xdr:row>25</xdr:row>
      <xdr:rowOff>28575</xdr:rowOff>
    </xdr:to>
    <xdr:graphicFrame macro="">
      <xdr:nvGraphicFramePr>
        <xdr:cNvPr id="2119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3</xdr:row>
      <xdr:rowOff>323850</xdr:rowOff>
    </xdr:from>
    <xdr:to>
      <xdr:col>20</xdr:col>
      <xdr:colOff>76200</xdr:colOff>
      <xdr:row>25</xdr:row>
      <xdr:rowOff>95250</xdr:rowOff>
    </xdr:to>
    <xdr:graphicFrame macro="">
      <xdr:nvGraphicFramePr>
        <xdr:cNvPr id="214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2</xdr:row>
      <xdr:rowOff>152400</xdr:rowOff>
    </xdr:from>
    <xdr:to>
      <xdr:col>22</xdr:col>
      <xdr:colOff>66675</xdr:colOff>
      <xdr:row>26</xdr:row>
      <xdr:rowOff>85725</xdr:rowOff>
    </xdr:to>
    <xdr:graphicFrame macro="">
      <xdr:nvGraphicFramePr>
        <xdr:cNvPr id="216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514350</xdr:colOff>
      <xdr:row>28</xdr:row>
      <xdr:rowOff>19050</xdr:rowOff>
    </xdr:from>
    <xdr:to>
      <xdr:col>22</xdr:col>
      <xdr:colOff>323850</xdr:colOff>
      <xdr:row>51</xdr:row>
      <xdr:rowOff>123825</xdr:rowOff>
    </xdr:to>
    <xdr:graphicFrame macro="">
      <xdr:nvGraphicFramePr>
        <xdr:cNvPr id="2160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14</xdr:row>
      <xdr:rowOff>66675</xdr:rowOff>
    </xdr:from>
    <xdr:to>
      <xdr:col>20</xdr:col>
      <xdr:colOff>142875</xdr:colOff>
      <xdr:row>31</xdr:row>
      <xdr:rowOff>57150</xdr:rowOff>
    </xdr:to>
    <xdr:graphicFrame macro="">
      <xdr:nvGraphicFramePr>
        <xdr:cNvPr id="219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</xdr:colOff>
      <xdr:row>14</xdr:row>
      <xdr:rowOff>85725</xdr:rowOff>
    </xdr:from>
    <xdr:to>
      <xdr:col>34</xdr:col>
      <xdr:colOff>209550</xdr:colOff>
      <xdr:row>31</xdr:row>
      <xdr:rowOff>76200</xdr:rowOff>
    </xdr:to>
    <xdr:graphicFrame macro="">
      <xdr:nvGraphicFramePr>
        <xdr:cNvPr id="2191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85725</xdr:colOff>
      <xdr:row>32</xdr:row>
      <xdr:rowOff>85725</xdr:rowOff>
    </xdr:from>
    <xdr:to>
      <xdr:col>20</xdr:col>
      <xdr:colOff>171450</xdr:colOff>
      <xdr:row>49</xdr:row>
      <xdr:rowOff>76200</xdr:rowOff>
    </xdr:to>
    <xdr:graphicFrame macro="">
      <xdr:nvGraphicFramePr>
        <xdr:cNvPr id="2191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257175</xdr:colOff>
      <xdr:row>32</xdr:row>
      <xdr:rowOff>66675</xdr:rowOff>
    </xdr:from>
    <xdr:to>
      <xdr:col>34</xdr:col>
      <xdr:colOff>123825</xdr:colOff>
      <xdr:row>49</xdr:row>
      <xdr:rowOff>57150</xdr:rowOff>
    </xdr:to>
    <xdr:graphicFrame macro="">
      <xdr:nvGraphicFramePr>
        <xdr:cNvPr id="2191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33</xdr:row>
      <xdr:rowOff>47625</xdr:rowOff>
    </xdr:from>
    <xdr:to>
      <xdr:col>13</xdr:col>
      <xdr:colOff>257175</xdr:colOff>
      <xdr:row>46</xdr:row>
      <xdr:rowOff>104775</xdr:rowOff>
    </xdr:to>
    <xdr:graphicFrame macro="">
      <xdr:nvGraphicFramePr>
        <xdr:cNvPr id="224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33</xdr:row>
      <xdr:rowOff>38100</xdr:rowOff>
    </xdr:from>
    <xdr:to>
      <xdr:col>5</xdr:col>
      <xdr:colOff>142875</xdr:colOff>
      <xdr:row>46</xdr:row>
      <xdr:rowOff>95250</xdr:rowOff>
    </xdr:to>
    <xdr:graphicFrame macro="">
      <xdr:nvGraphicFramePr>
        <xdr:cNvPr id="2242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6</xdr:row>
      <xdr:rowOff>95250</xdr:rowOff>
    </xdr:from>
    <xdr:to>
      <xdr:col>17</xdr:col>
      <xdr:colOff>180975</xdr:colOff>
      <xdr:row>15</xdr:row>
      <xdr:rowOff>19050</xdr:rowOff>
    </xdr:to>
    <xdr:graphicFrame macro="">
      <xdr:nvGraphicFramePr>
        <xdr:cNvPr id="2273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16</xdr:row>
      <xdr:rowOff>19050</xdr:rowOff>
    </xdr:from>
    <xdr:to>
      <xdr:col>17</xdr:col>
      <xdr:colOff>219075</xdr:colOff>
      <xdr:row>26</xdr:row>
      <xdr:rowOff>190500</xdr:rowOff>
    </xdr:to>
    <xdr:graphicFrame macro="">
      <xdr:nvGraphicFramePr>
        <xdr:cNvPr id="2273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28</xdr:row>
      <xdr:rowOff>104775</xdr:rowOff>
    </xdr:from>
    <xdr:to>
      <xdr:col>19</xdr:col>
      <xdr:colOff>38100</xdr:colOff>
      <xdr:row>45</xdr:row>
      <xdr:rowOff>95250</xdr:rowOff>
    </xdr:to>
    <xdr:graphicFrame macro="">
      <xdr:nvGraphicFramePr>
        <xdr:cNvPr id="2273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ransport.govt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opLeftCell="A19" workbookViewId="0">
      <selection activeCell="C38" sqref="C38"/>
    </sheetView>
  </sheetViews>
  <sheetFormatPr defaultRowHeight="12.75"/>
  <cols>
    <col min="1" max="1" width="72.85546875" style="32" customWidth="1"/>
    <col min="2" max="2" width="7.85546875" style="32" customWidth="1"/>
    <col min="3" max="3" width="46" style="32" customWidth="1"/>
    <col min="4" max="4" width="44.28515625" style="32" customWidth="1"/>
    <col min="5" max="16384" width="9.140625" style="32"/>
  </cols>
  <sheetData>
    <row r="1" spans="1:5" ht="33" customHeight="1">
      <c r="A1" s="217" t="s">
        <v>1512</v>
      </c>
      <c r="B1" s="38"/>
      <c r="C1" s="38"/>
      <c r="D1" s="218" t="s">
        <v>1198</v>
      </c>
      <c r="E1" s="38"/>
    </row>
    <row r="2" spans="1:5" ht="12.75" customHeight="1">
      <c r="A2" s="39" t="s">
        <v>1513</v>
      </c>
      <c r="B2" s="38"/>
      <c r="C2" s="38"/>
      <c r="D2" s="219" t="s">
        <v>679</v>
      </c>
      <c r="E2" s="38"/>
    </row>
    <row r="4" spans="1:5" ht="15">
      <c r="A4" s="39" t="s">
        <v>576</v>
      </c>
      <c r="C4" s="39" t="s">
        <v>152</v>
      </c>
    </row>
    <row r="5" spans="1:5">
      <c r="A5" s="33" t="s">
        <v>395</v>
      </c>
      <c r="B5" s="32" t="s">
        <v>1555</v>
      </c>
      <c r="C5" s="193" t="s">
        <v>155</v>
      </c>
    </row>
    <row r="6" spans="1:5">
      <c r="A6" s="33" t="s">
        <v>74</v>
      </c>
      <c r="B6" s="35"/>
      <c r="C6" s="33" t="s">
        <v>1107</v>
      </c>
    </row>
    <row r="7" spans="1:5">
      <c r="A7" s="33" t="s">
        <v>396</v>
      </c>
      <c r="C7" s="33" t="s">
        <v>1108</v>
      </c>
    </row>
    <row r="8" spans="1:5">
      <c r="A8" s="33" t="s">
        <v>1094</v>
      </c>
      <c r="C8" s="33" t="s">
        <v>1109</v>
      </c>
      <c r="D8" s="34"/>
    </row>
    <row r="9" spans="1:5">
      <c r="A9" s="33" t="s">
        <v>1095</v>
      </c>
    </row>
    <row r="10" spans="1:5">
      <c r="A10" s="33" t="s">
        <v>682</v>
      </c>
      <c r="C10" s="192" t="s">
        <v>154</v>
      </c>
    </row>
    <row r="11" spans="1:5">
      <c r="A11" s="33" t="s">
        <v>476</v>
      </c>
      <c r="C11" s="33" t="s">
        <v>500</v>
      </c>
      <c r="D11" s="32" t="s">
        <v>1555</v>
      </c>
    </row>
    <row r="12" spans="1:5">
      <c r="A12" s="33" t="s">
        <v>1401</v>
      </c>
      <c r="B12" s="32" t="s">
        <v>1555</v>
      </c>
      <c r="C12" s="33" t="s">
        <v>407</v>
      </c>
      <c r="D12" s="32" t="s">
        <v>1555</v>
      </c>
    </row>
    <row r="13" spans="1:5">
      <c r="A13" s="34" t="s">
        <v>680</v>
      </c>
      <c r="C13" s="33" t="s">
        <v>1110</v>
      </c>
    </row>
    <row r="14" spans="1:5">
      <c r="A14" s="34" t="s">
        <v>681</v>
      </c>
      <c r="C14" s="33" t="s">
        <v>408</v>
      </c>
    </row>
    <row r="15" spans="1:5">
      <c r="A15" s="33" t="s">
        <v>1096</v>
      </c>
      <c r="C15" s="33" t="s">
        <v>428</v>
      </c>
    </row>
    <row r="16" spans="1:5">
      <c r="A16" s="535" t="s">
        <v>1097</v>
      </c>
      <c r="C16" s="33" t="s">
        <v>429</v>
      </c>
      <c r="D16" s="32" t="s">
        <v>1555</v>
      </c>
    </row>
    <row r="17" spans="1:4">
      <c r="A17" s="534" t="s">
        <v>1117</v>
      </c>
      <c r="C17" s="33" t="s">
        <v>430</v>
      </c>
    </row>
    <row r="18" spans="1:4">
      <c r="A18" s="536" t="s">
        <v>747</v>
      </c>
      <c r="C18" s="33" t="s">
        <v>431</v>
      </c>
      <c r="D18" s="32" t="s">
        <v>1555</v>
      </c>
    </row>
    <row r="19" spans="1:4">
      <c r="A19" s="534" t="s">
        <v>2</v>
      </c>
      <c r="C19" s="33" t="s">
        <v>432</v>
      </c>
    </row>
    <row r="20" spans="1:4">
      <c r="A20" s="536" t="s">
        <v>165</v>
      </c>
      <c r="C20" s="33" t="s">
        <v>501</v>
      </c>
      <c r="D20" s="32" t="s">
        <v>1555</v>
      </c>
    </row>
    <row r="21" spans="1:4">
      <c r="A21" s="534" t="s">
        <v>1468</v>
      </c>
    </row>
    <row r="22" spans="1:4">
      <c r="A22" s="33" t="s">
        <v>1469</v>
      </c>
      <c r="C22" s="192" t="s">
        <v>153</v>
      </c>
    </row>
    <row r="23" spans="1:4">
      <c r="C23" s="33" t="s">
        <v>410</v>
      </c>
    </row>
    <row r="24" spans="1:4" ht="15">
      <c r="A24" s="39" t="s">
        <v>78</v>
      </c>
      <c r="C24" s="33" t="s">
        <v>411</v>
      </c>
    </row>
    <row r="25" spans="1:4">
      <c r="A25" s="33" t="s">
        <v>477</v>
      </c>
      <c r="C25" s="33" t="s">
        <v>412</v>
      </c>
    </row>
    <row r="26" spans="1:4">
      <c r="A26" s="33" t="s">
        <v>493</v>
      </c>
      <c r="C26" s="33" t="s">
        <v>413</v>
      </c>
    </row>
    <row r="27" spans="1:4">
      <c r="A27" s="33" t="s">
        <v>457</v>
      </c>
      <c r="C27" s="33" t="s">
        <v>1002</v>
      </c>
    </row>
    <row r="28" spans="1:4">
      <c r="A28" s="33" t="s">
        <v>458</v>
      </c>
      <c r="C28" s="33" t="s">
        <v>1003</v>
      </c>
    </row>
    <row r="29" spans="1:4">
      <c r="A29" s="33" t="s">
        <v>1098</v>
      </c>
      <c r="C29" s="33" t="s">
        <v>1111</v>
      </c>
    </row>
    <row r="30" spans="1:4">
      <c r="A30" s="33" t="s">
        <v>1210</v>
      </c>
    </row>
    <row r="31" spans="1:4" ht="15">
      <c r="A31" s="33" t="s">
        <v>1099</v>
      </c>
      <c r="B31" s="32" t="s">
        <v>1555</v>
      </c>
      <c r="C31" s="39" t="s">
        <v>1436</v>
      </c>
      <c r="D31" s="39"/>
    </row>
    <row r="32" spans="1:4">
      <c r="A32" s="33" t="s">
        <v>1412</v>
      </c>
      <c r="C32" s="535" t="s">
        <v>502</v>
      </c>
      <c r="D32" s="497"/>
    </row>
    <row r="33" spans="1:4">
      <c r="A33" s="33" t="s">
        <v>1100</v>
      </c>
      <c r="C33" s="535" t="s">
        <v>1470</v>
      </c>
    </row>
    <row r="34" spans="1:4">
      <c r="A34" s="33" t="s">
        <v>1101</v>
      </c>
      <c r="C34" s="535" t="s">
        <v>443</v>
      </c>
      <c r="D34" s="497"/>
    </row>
    <row r="35" spans="1:4">
      <c r="A35" s="33" t="s">
        <v>1102</v>
      </c>
      <c r="C35" s="535" t="s">
        <v>444</v>
      </c>
      <c r="D35" s="497"/>
    </row>
    <row r="36" spans="1:4">
      <c r="A36" s="33" t="s">
        <v>1103</v>
      </c>
      <c r="C36" s="535" t="s">
        <v>456</v>
      </c>
      <c r="D36" s="497"/>
    </row>
    <row r="37" spans="1:4">
      <c r="A37" s="33" t="s">
        <v>1104</v>
      </c>
      <c r="C37" s="535" t="s">
        <v>1355</v>
      </c>
      <c r="D37" s="497"/>
    </row>
    <row r="38" spans="1:4">
      <c r="A38" s="33" t="s">
        <v>1105</v>
      </c>
      <c r="C38" s="535" t="s">
        <v>1356</v>
      </c>
      <c r="D38" s="497" t="s">
        <v>1555</v>
      </c>
    </row>
    <row r="39" spans="1:4">
      <c r="A39" s="34" t="s">
        <v>196</v>
      </c>
      <c r="C39" s="535" t="s">
        <v>1116</v>
      </c>
      <c r="D39" s="497"/>
    </row>
    <row r="40" spans="1:4">
      <c r="A40" s="33" t="s">
        <v>1176</v>
      </c>
      <c r="B40" s="496"/>
    </row>
    <row r="41" spans="1:4" ht="15">
      <c r="A41" s="33" t="s">
        <v>1309</v>
      </c>
      <c r="B41" s="496"/>
      <c r="C41" s="39" t="s">
        <v>470</v>
      </c>
    </row>
    <row r="42" spans="1:4">
      <c r="A42" s="33" t="s">
        <v>1293</v>
      </c>
      <c r="B42" s="496"/>
      <c r="C42" s="33" t="s">
        <v>1177</v>
      </c>
    </row>
    <row r="43" spans="1:4">
      <c r="B43" s="496"/>
      <c r="C43" s="33" t="s">
        <v>1178</v>
      </c>
    </row>
    <row r="44" spans="1:4" ht="15">
      <c r="A44" s="39" t="s">
        <v>879</v>
      </c>
      <c r="B44" s="496"/>
      <c r="C44" s="33" t="s">
        <v>1179</v>
      </c>
    </row>
    <row r="45" spans="1:4">
      <c r="A45" s="534" t="s">
        <v>494</v>
      </c>
      <c r="B45" s="496"/>
      <c r="C45" s="33" t="s">
        <v>1180</v>
      </c>
    </row>
    <row r="46" spans="1:4">
      <c r="A46" s="534" t="s">
        <v>495</v>
      </c>
      <c r="B46" s="496"/>
      <c r="C46" s="33" t="s">
        <v>1181</v>
      </c>
    </row>
    <row r="47" spans="1:4">
      <c r="A47" s="534" t="s">
        <v>964</v>
      </c>
      <c r="B47" s="497"/>
      <c r="C47" s="33" t="s">
        <v>1182</v>
      </c>
    </row>
    <row r="48" spans="1:4">
      <c r="A48" s="534" t="s">
        <v>194</v>
      </c>
      <c r="B48" s="497"/>
      <c r="C48" s="33" t="s">
        <v>1183</v>
      </c>
    </row>
    <row r="49" spans="1:3">
      <c r="A49" s="534" t="s">
        <v>1106</v>
      </c>
      <c r="C49" s="33" t="s">
        <v>1184</v>
      </c>
    </row>
    <row r="50" spans="1:3">
      <c r="A50" s="534" t="s">
        <v>1354</v>
      </c>
      <c r="C50" s="33" t="s">
        <v>1185</v>
      </c>
    </row>
    <row r="51" spans="1:3">
      <c r="C51" s="33" t="s">
        <v>1186</v>
      </c>
    </row>
    <row r="52" spans="1:3" ht="15">
      <c r="A52" s="216" t="s">
        <v>683</v>
      </c>
      <c r="B52" s="32" t="s">
        <v>1556</v>
      </c>
      <c r="C52" s="33" t="s">
        <v>1114</v>
      </c>
    </row>
    <row r="53" spans="1:3">
      <c r="A53" s="33" t="s">
        <v>854</v>
      </c>
      <c r="B53" s="32" t="s">
        <v>1555</v>
      </c>
      <c r="C53" s="33" t="s">
        <v>1115</v>
      </c>
    </row>
    <row r="54" spans="1:3">
      <c r="A54" s="33" t="s">
        <v>496</v>
      </c>
      <c r="B54" s="32" t="s">
        <v>1555</v>
      </c>
      <c r="C54" s="33" t="s">
        <v>1187</v>
      </c>
    </row>
    <row r="55" spans="1:3">
      <c r="A55" s="33" t="s">
        <v>497</v>
      </c>
      <c r="B55" s="32" t="s">
        <v>1555</v>
      </c>
      <c r="C55" s="33" t="s">
        <v>1188</v>
      </c>
    </row>
    <row r="56" spans="1:3">
      <c r="A56" s="33" t="s">
        <v>498</v>
      </c>
      <c r="C56" s="33" t="s">
        <v>1189</v>
      </c>
    </row>
    <row r="57" spans="1:3">
      <c r="A57" s="33" t="s">
        <v>1112</v>
      </c>
      <c r="B57" s="32" t="s">
        <v>1555</v>
      </c>
      <c r="C57" s="33" t="s">
        <v>1190</v>
      </c>
    </row>
    <row r="58" spans="1:3">
      <c r="A58" s="33" t="s">
        <v>1113</v>
      </c>
      <c r="C58" s="33" t="s">
        <v>1191</v>
      </c>
    </row>
    <row r="59" spans="1:3">
      <c r="A59" s="33" t="s">
        <v>419</v>
      </c>
      <c r="B59" s="32" t="s">
        <v>1555</v>
      </c>
      <c r="C59" s="33" t="s">
        <v>1288</v>
      </c>
    </row>
    <row r="60" spans="1:3">
      <c r="A60" s="33" t="s">
        <v>499</v>
      </c>
      <c r="B60" s="32" t="s">
        <v>1555</v>
      </c>
    </row>
    <row r="61" spans="1:3" ht="15">
      <c r="C61" s="39" t="s">
        <v>748</v>
      </c>
    </row>
    <row r="62" spans="1:3">
      <c r="C62" s="33" t="s">
        <v>466</v>
      </c>
    </row>
    <row r="63" spans="1:3">
      <c r="C63" s="33" t="s">
        <v>467</v>
      </c>
    </row>
    <row r="65" spans="3:3" ht="15">
      <c r="C65" s="39" t="s">
        <v>195</v>
      </c>
    </row>
    <row r="66" spans="3:3">
      <c r="C66" s="33" t="s">
        <v>468</v>
      </c>
    </row>
    <row r="67" spans="3:3">
      <c r="C67" s="33" t="s">
        <v>469</v>
      </c>
    </row>
  </sheetData>
  <phoneticPr fontId="5" type="noConversion"/>
  <hyperlinks>
    <hyperlink ref="A5" location="'1.1, 1.2'!A1" display="Figure 1.1  Composition of the NZ Fleet"/>
    <hyperlink ref="D2" r:id="rId1"/>
    <hyperlink ref="A10" location="'1.4 to 1.7'!A1" display="Figure 1.4  Light fleet travel by year"/>
    <hyperlink ref="A11" location="'1.4 to 1.7'!A1" display="Figure 1.5  Light fleet ownership per capita by year"/>
    <hyperlink ref="A13" location="'1.4 to 1.7'!A1" display="Figure 1.6  Light fleet travel per capita by year"/>
    <hyperlink ref="A14" location="'1.4 to 1.7'!A1" display="Figure 1.7  Light fleet average vehicle travel by year"/>
    <hyperlink ref="A17" location="'1.8'!Print_Area" display="Figure 1.8  International comparisons of fleet ages"/>
    <hyperlink ref="A18" location="'1.9'!A1" display="Figure 1.9  Light fleet petrol economy by year"/>
    <hyperlink ref="A20" location="'1.10'!A1" display="Figure 1.10  Light fleet share of CO2 emissions"/>
    <hyperlink ref="A25" location="'2.1, 2.2, 2.3,2.4'!Print_Area" display="Figure 2.1  Number of new/used light vehicles by year "/>
    <hyperlink ref="A26" location="'2.1, 2.2, 2.3,2.4'!Print_Area" display="Figure 2.2  Percentage of used imports in the light/truck/bus fleets, by year"/>
    <hyperlink ref="A45" location="'3.1,3.2,3.4,8.3'!Print_Area" display="Figure 3.1  Total LPV, LCV, Truck and Bus travel by year of manufacture in 5 year blocks"/>
    <hyperlink ref="A48" location="'3.1,3.2,3.4,8.3'!Print_Area" display="Figure 3.4  LPV, LCV, Truck and Bus travel per vehicle by year of manufacture in 5 year blocks"/>
    <hyperlink ref="A46" location="'3.1,3.2,3.4,8.3'!Print_Area" display="Figure 3.2 Light, truck, bus travel by new/used, by year of manufacture in 5 year blocks"/>
    <hyperlink ref="A49" location="'3.5'!A1" display="Figure 3.5  Average light travel in 2007 by year of manufacture"/>
    <hyperlink ref="A53" location="'4.1a'!A1" display="Figure 4.1a  Light fleet average engine capacity by year"/>
    <hyperlink ref="A54" location="'4.1b'!A1" display="Figure 4.1b  Light fleet average engine capacity by petrol/diesel by year "/>
    <hyperlink ref="A55" location="'4.2a,b'!A1" display="Figure 4.2a  Light fleet numbers within cc bands, by month"/>
    <hyperlink ref="A56" location="'4.2a,b'!A1" display="Figure 4.2b  Light fleet numbers within cc bands, relative to Jan 2000"/>
    <hyperlink ref="A57" location="'4.3a,b'!A1" display="Figure 4.3a  Light passenger average travel in 2007 by cc band, by year of manufacture"/>
    <hyperlink ref="A58" location="'4.3a,b'!Print_Area" display="Figure 4.3b  Light commercial average travel by cc band, by year of manufacture"/>
    <hyperlink ref="C11" location="'6.1,6.2a,c'!A1" display="Figure 6.1  Number of NZ new/used imports entering the light fleet by year"/>
    <hyperlink ref="C12" location="'6.1,6.2a,c'!Print_Area" display="Figure 6.2a  Average age of used imports entering the light fleet by year"/>
    <hyperlink ref="C15" location="'6.3'!A1" display="Figure 6.3  Average engine size of vehicles entering the light fleet, by petrol/diesel and year"/>
    <hyperlink ref="C16" location="'6.4a,b'!A1" display="Figure 6.4a  Numbers of used imports entering the light fleet, by engize size band and year"/>
    <hyperlink ref="C17" location="'6.4a,b'!Print_Area" display="Figure 6.4b  Numbers of NZ new entering the light fleet, by engize size band and year"/>
    <hyperlink ref="C23" location="'7.1,7.2'!A1" display="Figure 7.1a  Number of light fleet used imports/NZ new scrapped, by year"/>
    <hyperlink ref="C25" location="'7.1,7.2'!Print_Area" display="Figure 7.2a  Average age of light fleet used imports/NZ new when scrapped, by year"/>
    <hyperlink ref="C29" location="'7.4'!Print_Area" display="Figure 7.4  2010 Scrappage curves"/>
    <hyperlink ref="C34" location="'8.2a,b,c'!A1" display="Figure 8.2a  Percentage of light passenger/commercial vehicles by petrol/diesel"/>
    <hyperlink ref="C35" location="'8.2a,b,c'!A1" display="Figure 8.2b  Percentage of light passenger/commercial travel by petrol/diesel"/>
    <hyperlink ref="C42" location="'9.0a'!A1" display="Figure 9.0a  Vehicles with fuel test cycle values, by registration month"/>
    <hyperlink ref="C43" location="'9.0b'!A1" display="Figure 9.0b  Vehicles registered by month"/>
    <hyperlink ref="C44" location="'9.0c,d'!A1" display="Figure 9.0c  Petrol fuel consumption by test regime by registration month"/>
    <hyperlink ref="C45" location="'9.0c,d'!A1" display="Figure 9.0d  Diesel fuel consumption by test regime by registration month"/>
    <hyperlink ref="C62" location="'10.1, 10.2'!A1" display="Figure 10.1  Travel weighted vehicle age by year"/>
    <hyperlink ref="C63" location="'10.1, 10.2'!A1" display="Figure 10.2  Travel weighted engine size by year"/>
    <hyperlink ref="A7" location="'1.1, 1.2'!A1" display="Figure 1.2  Composition of the NZ fleet relative to Jan 2000"/>
    <hyperlink ref="A8" location="'1.3a,c'!A1" display="Figure 1.3a  Travel by light passenger/light commercial/other"/>
    <hyperlink ref="A9" location="'1.3a,c'!A1" display="Figure 1.3b  Travel by light new/used import, other"/>
    <hyperlink ref="C7" location="'5.2abcd'!A1" display="Figure 5.2abcd  Vehicles entering/leaving the fleet in 2010 by Year of Manufacture"/>
    <hyperlink ref="A19" location="Offroad!A1" display="Off road fuel estimates"/>
    <hyperlink ref="A6" location="'1.1extra'!A1" display="Figure 1.1extra Vehicle average ages"/>
    <hyperlink ref="A39" location="'2.9'!A1" display="Figure 2.9 Heavy vehicle mass"/>
    <hyperlink ref="C36" location="'3.1,3.2,3.4,8.3'!Print_Area" display="Figure 8.3  Light fleet petrol and diesel travel by year of manufacture in 5 year blocks"/>
    <hyperlink ref="C8" location="'5.3'!A1" display="Figure 5.3  Detailed engine size breakdown of vehicles entering and leaving the light fleet, 2005-2010"/>
    <hyperlink ref="C20" location="'6.7'!A1" display="Figure 6.7  Country of Origin of vehicles entering the fleet"/>
    <hyperlink ref="C33" location="'8.2a,b,c'!A1" display="Figure 8.2  Petrol and diesel travel"/>
    <hyperlink ref="C66" location="'11.1,11.2'!A1" display="Figure 11.1  Truck and trailer travel"/>
    <hyperlink ref="C67" location="'11.1,11.2'!A1" display="Figure 11.2  Truck+trailer tonne-km"/>
    <hyperlink ref="C6" location="'5.1'!A1" display="Figure 5.1  Entry and exit from the fleet, 2000-2010"/>
    <hyperlink ref="C14" location="'6.1,6.2a,c'!A1" display="Figure 6.2c  Average age of used imports entering the truck and bus fleets by year"/>
    <hyperlink ref="C24" location="'7.1,7.2'!A1" display="Figure 7.1b  Number of heavy fleet used imports/NZ new scrapped, by year"/>
    <hyperlink ref="C26" location="'7.1,7.2'!Print_Area" display="Figure 7.2b  Average age of heavy fleet used imports/NZ new when scrapped, by year"/>
    <hyperlink ref="C18" location="'6.5a,b'!A1" display="Figure 6.5a  Numbers of motorcycles entering the fleet, by engize size band and year"/>
    <hyperlink ref="C19" location="'6.5a,b'!Print_Area" display="Figure 6.5b  Average engine capacity of motorcycles entering the fleet, by year"/>
    <hyperlink ref="C46" location="'9.0e,f'!A1" display="Figure 9.0e  Average petrol consumption by test regime by year of registration"/>
    <hyperlink ref="C47" location="'9.0e,f'!A1" display="Figure 9.0f  Average diesel consumption by test regime by year of registration"/>
    <hyperlink ref="A15" location="'1.4 to 1.7'!A1" display="Table Fleet breakdown 2000-2010"/>
    <hyperlink ref="A16" location="'1.4 to 1.7'!A1" display="Table Fleet travel 2000-2007"/>
    <hyperlink ref="A27" location="'2.1, 2.2, 2.3,2.4'!A1" display="Figure 2.3 Average age of Light, Trucks and Buses by year"/>
    <hyperlink ref="A28" location="'2.1, 2.2, 2.3,2.4'!A1" display="Figure 2.4 Light fleet average age in detail, by year"/>
    <hyperlink ref="A29" location="'2.5a-2.8a'!A1" display="Figure 2.5a Light fleet year of manufacture, Dec 2010"/>
    <hyperlink ref="A31" location="'2.5b- 2.8'!A1" display="Figure 2.5b Light passenger fleet year of manufacture in 5 year blocks"/>
    <hyperlink ref="A32" location="'2.5b- 2.8'!A1" display="Figure 2.5c Light passenger fleet year of manufacture in 5 year blocks"/>
    <hyperlink ref="A33" location="'2.5a-2.8a'!Print_Area" display="Figure 2.6a Motorcycle year of manufacture, Dec 2010"/>
    <hyperlink ref="A34" location="'2.5b- 2.8'!A1" display="Figure 2.6b Motorcycle year of manufacture in 5 year blocks"/>
    <hyperlink ref="A35" location="'2.5a-2.8a'!Print_Area" display="Figure 2.7a Truck year of manufacture, Dec 2010"/>
    <hyperlink ref="A36" location="'2.5b- 2.8'!Print_Area" display="Figure 2.7b Truck year of manufacture in 5 year blocks"/>
    <hyperlink ref="A37" location="'2.5a-2.8a'!Print_Area" display="Figure 2.8a Bus year of manufacture, Dec 2010"/>
    <hyperlink ref="A38" location="'2.5b- 2.8'!Print_Area" display="Figure 2.8b Bus year of manufacture in 5 year blocks"/>
    <hyperlink ref="A47" location="'3.2b'!Print_Area" display="Figure 3.2b Travel by new/used passenger light fleet"/>
    <hyperlink ref="A59" location="'4.4'!A1" display="Figure 4.4 Motorcycle fleet engine composition by year"/>
    <hyperlink ref="A60" location="'4.5'!A1" display="Figure 4.5 Average motorcycle/moped fleet engine capacity by year"/>
    <hyperlink ref="C13" location="'6.2b'!A1" display="Figure 6.2b 2010 used light imports : Year of manufacture and fuel"/>
    <hyperlink ref="C32" location="'8.1a,b,c'!A1" display="Figure 8.1 Diesel vehicles in the light, truck and bus fleets"/>
    <hyperlink ref="C48" location="'9.1a,b'!A1" display="Figure 9.1 New lights : quarterly CO2 emissions bands"/>
    <hyperlink ref="C49" location="'9.2a,b'!A1" display="Figure 9.2 Used lights : quarterly CO2 emissions bands"/>
    <hyperlink ref="C50" location="'9.3abcd'!A1" display="Figure 9.3 Used+new lights : quarterly CO2 emissions bands"/>
    <hyperlink ref="C51" location="'9.4'!A1" display="Figure 9.4 Average quarterly CO2 emissions of light fleet registrations"/>
    <hyperlink ref="C52" location="'Table 6'!A1" display="Table 5 Unknown used diesel fuel values by cc and quarter"/>
    <hyperlink ref="C53" location="'Table 7'!A1" display="Table 6 Unknown used petrol fuel values by cc and quarter"/>
    <hyperlink ref="C54" location="'9.5a'!A1" display="Figure 9.5a Percentage of petrol vehicles with fuel test values"/>
    <hyperlink ref="C55" location="'9.5b'!A1" display="Figure 9.5b Percentage of diesel vehicles with fuel test values"/>
    <hyperlink ref="C56" location="'9.5c,d'!A1" display="Figure 9.5c Average petrol consumption by test regime by year/month of registration"/>
    <hyperlink ref="C57" location="'9.5c,d'!A1" display="Figure 9.5d Average diesel consumption by test regime by year/month of registration"/>
    <hyperlink ref="A50" location="'Table 3'!A1" display="Table 3 Light fleet travel by engine size"/>
    <hyperlink ref="C27" location="'7.3abc'!A1" display="Figure 7.3a,b,c Last odometer reading of scrapped vehicles"/>
    <hyperlink ref="C28" location="'7.3de'!A1" display="Figure 7.3d,e Last odometer reading of scrapped vehicles"/>
    <hyperlink ref="A40" location="'2.11'!A1" display="NEW Figure 2.11 Light fleet age structure"/>
    <hyperlink ref="C58" location="'9.6'!A1" display="Figure 9.6 NZ new petrol/diesel consumption by engine size"/>
    <hyperlink ref="A42" location="'2.13'!A1" display="Figure 2.13 Light diesel fleet age breakdown"/>
    <hyperlink ref="C37" location="Table5!A1" display="Table 5 Fleet fuel and alternative fuel types"/>
    <hyperlink ref="C39" location="'8.4'!A1" display="Figure 8.4ab LPG, CNG and electric light vehicles"/>
    <hyperlink ref="A30" location="'2.5a-2.8a'!Print_Area" display="Table1 Light fleet age"/>
    <hyperlink ref="C59" location="'9.11'!A1" display="Figure 9.11abcd Emissions standards of vehicles in the light fleet"/>
    <hyperlink ref="A41" location="'2.12'!A1" display="Figure 2.12 Scrappage of 1990s vehicles"/>
    <hyperlink ref="C38" location="Table5!A1" display="Table 5 Fleet fuel and alternative fuel types"/>
    <hyperlink ref="A12" location="'1.5b'!A1" display="Figure 1.5b Regional light fleet ownership per capita"/>
    <hyperlink ref="A21" location="'1.11'!A1" display="Figure 1.11 Population and fleet growth"/>
    <hyperlink ref="A22" location="'1.12'!A1" display="Figure 1.12 Trip purpose"/>
  </hyperlinks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41"/>
  <sheetViews>
    <sheetView zoomScale="85" zoomScaleNormal="85" workbookViewId="0"/>
  </sheetViews>
  <sheetFormatPr defaultColWidth="8.85546875" defaultRowHeight="12.75"/>
  <cols>
    <col min="1" max="13" width="8.85546875" customWidth="1"/>
    <col min="14" max="14" width="10.42578125" bestFit="1" customWidth="1"/>
    <col min="19" max="19" width="13.5703125" customWidth="1"/>
    <col min="20" max="20" width="12.42578125" customWidth="1"/>
  </cols>
  <sheetData>
    <row r="1" spans="1:23" ht="27" customHeight="1">
      <c r="A1" s="42" t="s">
        <v>393</v>
      </c>
      <c r="B1" s="43"/>
      <c r="C1" s="43"/>
      <c r="D1" s="43"/>
      <c r="E1" s="43"/>
      <c r="F1" s="43"/>
      <c r="G1" s="43"/>
      <c r="H1" s="42" t="s">
        <v>730</v>
      </c>
      <c r="I1" s="43"/>
      <c r="J1" s="43"/>
      <c r="K1" s="38"/>
      <c r="L1" s="38"/>
      <c r="M1" s="782" t="s">
        <v>780</v>
      </c>
      <c r="N1" s="782"/>
      <c r="O1" s="38"/>
      <c r="P1" s="38"/>
      <c r="Q1" s="38"/>
      <c r="R1" s="38"/>
      <c r="S1" s="38"/>
    </row>
    <row r="2" spans="1:23" ht="51">
      <c r="A2" s="4" t="s">
        <v>595</v>
      </c>
      <c r="B2" s="4" t="s">
        <v>223</v>
      </c>
      <c r="C2" s="4" t="s">
        <v>278</v>
      </c>
      <c r="D2" s="4" t="s">
        <v>532</v>
      </c>
      <c r="E2" s="4" t="s">
        <v>174</v>
      </c>
      <c r="F2" s="4" t="s">
        <v>533</v>
      </c>
      <c r="G2" s="4" t="s">
        <v>534</v>
      </c>
      <c r="H2" s="4" t="s">
        <v>641</v>
      </c>
      <c r="J2" s="4" t="s">
        <v>223</v>
      </c>
      <c r="K2" s="4" t="s">
        <v>278</v>
      </c>
      <c r="L2" s="4" t="s">
        <v>532</v>
      </c>
      <c r="M2" s="4" t="s">
        <v>174</v>
      </c>
      <c r="N2" s="4" t="s">
        <v>533</v>
      </c>
      <c r="O2" s="4" t="s">
        <v>662</v>
      </c>
      <c r="P2" s="4" t="s">
        <v>970</v>
      </c>
      <c r="R2" s="4" t="s">
        <v>173</v>
      </c>
      <c r="S2" s="268" t="s">
        <v>1153</v>
      </c>
      <c r="T2" s="268" t="s">
        <v>1154</v>
      </c>
      <c r="U2" s="4" t="s">
        <v>1030</v>
      </c>
    </row>
    <row r="3" spans="1:23">
      <c r="A3">
        <v>2000</v>
      </c>
      <c r="B3">
        <v>2163234</v>
      </c>
      <c r="C3">
        <v>350793</v>
      </c>
      <c r="D3">
        <v>82417</v>
      </c>
      <c r="E3">
        <v>96283</v>
      </c>
      <c r="F3">
        <v>4873</v>
      </c>
      <c r="G3">
        <v>14933</v>
      </c>
      <c r="H3">
        <f>SUM(B3:G3)</f>
        <v>2712533</v>
      </c>
      <c r="J3" s="6">
        <f t="shared" ref="J3:J12" si="0">B3/B$3</f>
        <v>1</v>
      </c>
      <c r="K3" s="6">
        <f t="shared" ref="K3:K12" si="1">C3/C$3</f>
        <v>1</v>
      </c>
      <c r="L3" s="6">
        <f t="shared" ref="L3:L12" si="2">D3/D$3</f>
        <v>1</v>
      </c>
      <c r="M3" s="6">
        <f t="shared" ref="M3:M12" si="3">E3/E$3</f>
        <v>1</v>
      </c>
      <c r="N3" s="6">
        <f t="shared" ref="N3:N12" si="4">F3/F$3</f>
        <v>1</v>
      </c>
      <c r="O3" s="6">
        <f t="shared" ref="O3:O12" si="5">G3/G$3</f>
        <v>1</v>
      </c>
      <c r="P3" s="6">
        <f t="shared" ref="P3:P12" si="6">(B3+C3)/(B$3+C$3)</f>
        <v>1</v>
      </c>
      <c r="R3">
        <f t="shared" ref="R3:R12" si="7">B3+C3</f>
        <v>2514027</v>
      </c>
    </row>
    <row r="4" spans="1:23">
      <c r="A4">
        <v>2001</v>
      </c>
      <c r="B4">
        <v>2224279</v>
      </c>
      <c r="C4">
        <v>352322</v>
      </c>
      <c r="D4">
        <v>81942</v>
      </c>
      <c r="E4">
        <v>98197</v>
      </c>
      <c r="F4">
        <v>5201</v>
      </c>
      <c r="G4">
        <v>14734</v>
      </c>
      <c r="H4">
        <f t="shared" ref="H4:H12" si="8">SUM(B4:G4)</f>
        <v>2776675</v>
      </c>
      <c r="J4" s="6">
        <f t="shared" si="0"/>
        <v>1.0282193234758699</v>
      </c>
      <c r="K4" s="6">
        <f t="shared" si="1"/>
        <v>1.0043586958690738</v>
      </c>
      <c r="L4" s="6">
        <f t="shared" si="2"/>
        <v>0.99423662593882334</v>
      </c>
      <c r="M4" s="6">
        <f t="shared" si="3"/>
        <v>1.0198788986633154</v>
      </c>
      <c r="N4" s="6">
        <f t="shared" si="4"/>
        <v>1.0673096655037964</v>
      </c>
      <c r="O4" s="6">
        <f t="shared" si="5"/>
        <v>0.98667380968325191</v>
      </c>
      <c r="P4" s="6">
        <f t="shared" si="6"/>
        <v>1.0248899474826643</v>
      </c>
      <c r="R4">
        <f t="shared" si="7"/>
        <v>2576601</v>
      </c>
      <c r="S4">
        <f>R4-R3</f>
        <v>62574</v>
      </c>
      <c r="T4">
        <f>B4-B3</f>
        <v>61045</v>
      </c>
      <c r="U4" s="3">
        <f>B4/'1.4 to 1.7'!E3</f>
        <v>573.19391830949621</v>
      </c>
    </row>
    <row r="5" spans="1:23">
      <c r="A5">
        <v>2002</v>
      </c>
      <c r="B5">
        <v>2302498</v>
      </c>
      <c r="C5">
        <v>357763</v>
      </c>
      <c r="D5">
        <v>83073</v>
      </c>
      <c r="E5">
        <v>101874</v>
      </c>
      <c r="F5">
        <v>5685</v>
      </c>
      <c r="G5">
        <v>15398</v>
      </c>
      <c r="H5">
        <f t="shared" si="8"/>
        <v>2866291</v>
      </c>
      <c r="J5" s="6">
        <f t="shared" si="0"/>
        <v>1.0643776863714236</v>
      </c>
      <c r="K5" s="6">
        <f t="shared" si="1"/>
        <v>1.0198692676307679</v>
      </c>
      <c r="L5" s="6">
        <f t="shared" si="2"/>
        <v>1.007959522913962</v>
      </c>
      <c r="M5" s="6">
        <f t="shared" si="3"/>
        <v>1.0580684025217328</v>
      </c>
      <c r="N5" s="6">
        <f t="shared" si="4"/>
        <v>1.1666324646008619</v>
      </c>
      <c r="O5" s="6">
        <f t="shared" si="5"/>
        <v>1.0311390879260698</v>
      </c>
      <c r="P5" s="6">
        <f t="shared" si="6"/>
        <v>1.0581672352763116</v>
      </c>
      <c r="R5">
        <f t="shared" si="7"/>
        <v>2660261</v>
      </c>
      <c r="S5">
        <f t="shared" ref="S5:S15" si="9">R5-R4</f>
        <v>83660</v>
      </c>
      <c r="T5">
        <f t="shared" ref="T5:T15" si="10">B5-B4</f>
        <v>78219</v>
      </c>
      <c r="U5" s="3">
        <f>B5/'1.4 to 1.7'!E4</f>
        <v>583.13232873242998</v>
      </c>
    </row>
    <row r="6" spans="1:23">
      <c r="A6">
        <v>2003</v>
      </c>
      <c r="B6">
        <v>2405360</v>
      </c>
      <c r="C6">
        <v>366449</v>
      </c>
      <c r="D6">
        <v>85856</v>
      </c>
      <c r="E6">
        <v>106957</v>
      </c>
      <c r="F6">
        <v>6145</v>
      </c>
      <c r="G6">
        <v>16037</v>
      </c>
      <c r="H6">
        <f t="shared" si="8"/>
        <v>2986804</v>
      </c>
      <c r="J6" s="6">
        <f t="shared" si="0"/>
        <v>1.1119277895965023</v>
      </c>
      <c r="K6" s="6">
        <f t="shared" si="1"/>
        <v>1.0446303090426547</v>
      </c>
      <c r="L6" s="6">
        <f t="shared" si="2"/>
        <v>1.0417268282029193</v>
      </c>
      <c r="M6" s="6">
        <f t="shared" si="3"/>
        <v>1.1108606919186148</v>
      </c>
      <c r="N6" s="6">
        <f t="shared" si="4"/>
        <v>1.2610301662220398</v>
      </c>
      <c r="O6" s="6">
        <f t="shared" si="5"/>
        <v>1.0739302216567335</v>
      </c>
      <c r="P6" s="6">
        <f t="shared" si="6"/>
        <v>1.102537482692111</v>
      </c>
      <c r="R6">
        <f t="shared" si="7"/>
        <v>2771809</v>
      </c>
      <c r="S6">
        <f t="shared" si="9"/>
        <v>111548</v>
      </c>
      <c r="T6">
        <f t="shared" si="10"/>
        <v>102862</v>
      </c>
      <c r="U6" s="3">
        <f>B6/'1.4 to 1.7'!E5</f>
        <v>597.27850615812474</v>
      </c>
    </row>
    <row r="7" spans="1:23">
      <c r="A7">
        <v>2004</v>
      </c>
      <c r="B7">
        <v>2501686</v>
      </c>
      <c r="C7">
        <v>378188</v>
      </c>
      <c r="D7">
        <v>90670</v>
      </c>
      <c r="E7">
        <v>113739</v>
      </c>
      <c r="F7">
        <v>6643</v>
      </c>
      <c r="G7">
        <v>16789</v>
      </c>
      <c r="H7">
        <f t="shared" si="8"/>
        <v>3107715</v>
      </c>
      <c r="J7" s="6">
        <f t="shared" si="0"/>
        <v>1.1564564906061943</v>
      </c>
      <c r="K7" s="6">
        <f t="shared" si="1"/>
        <v>1.078094488772581</v>
      </c>
      <c r="L7" s="6">
        <f t="shared" si="2"/>
        <v>1.1001371076355606</v>
      </c>
      <c r="M7" s="6">
        <f t="shared" si="3"/>
        <v>1.1812988793452635</v>
      </c>
      <c r="N7" s="6">
        <f t="shared" si="4"/>
        <v>1.3632259388467063</v>
      </c>
      <c r="O7" s="6">
        <f t="shared" si="5"/>
        <v>1.1242884885823343</v>
      </c>
      <c r="P7" s="6">
        <f t="shared" si="6"/>
        <v>1.1455223034597481</v>
      </c>
      <c r="R7">
        <f t="shared" si="7"/>
        <v>2879874</v>
      </c>
      <c r="S7">
        <f t="shared" si="9"/>
        <v>108065</v>
      </c>
      <c r="T7">
        <f t="shared" si="10"/>
        <v>96326</v>
      </c>
      <c r="U7" s="3">
        <f>B7/'1.4 to 1.7'!E6</f>
        <v>612.03327217125377</v>
      </c>
    </row>
    <row r="8" spans="1:23">
      <c r="A8">
        <v>2005</v>
      </c>
      <c r="B8">
        <v>2591042</v>
      </c>
      <c r="C8">
        <v>390852</v>
      </c>
      <c r="D8">
        <v>99461</v>
      </c>
      <c r="E8">
        <v>119837</v>
      </c>
      <c r="F8">
        <v>7044</v>
      </c>
      <c r="G8">
        <v>17491</v>
      </c>
      <c r="H8">
        <f t="shared" si="8"/>
        <v>3225727</v>
      </c>
      <c r="J8" s="6">
        <f t="shared" si="0"/>
        <v>1.1977631638555977</v>
      </c>
      <c r="K8" s="6">
        <f t="shared" si="1"/>
        <v>1.1141955512225159</v>
      </c>
      <c r="L8" s="6">
        <f t="shared" si="2"/>
        <v>1.2068019947340962</v>
      </c>
      <c r="M8" s="6">
        <f t="shared" si="3"/>
        <v>1.2446330089423885</v>
      </c>
      <c r="N8" s="6">
        <f t="shared" si="4"/>
        <v>1.445516109172994</v>
      </c>
      <c r="O8" s="6">
        <f t="shared" si="5"/>
        <v>1.1712984664836268</v>
      </c>
      <c r="P8" s="6">
        <f t="shared" si="6"/>
        <v>1.1861026154452596</v>
      </c>
      <c r="R8">
        <f t="shared" si="7"/>
        <v>2981894</v>
      </c>
      <c r="S8">
        <f t="shared" si="9"/>
        <v>102020</v>
      </c>
      <c r="T8">
        <f t="shared" si="10"/>
        <v>89356</v>
      </c>
      <c r="U8" s="3">
        <f>B8/'1.4 to 1.7'!E7</f>
        <v>626.77907061128724</v>
      </c>
    </row>
    <row r="9" spans="1:23">
      <c r="A9">
        <v>2006</v>
      </c>
      <c r="B9">
        <v>2645215</v>
      </c>
      <c r="C9">
        <v>400525</v>
      </c>
      <c r="D9">
        <v>109880</v>
      </c>
      <c r="E9">
        <v>124404</v>
      </c>
      <c r="F9">
        <v>7366</v>
      </c>
      <c r="G9">
        <v>17880</v>
      </c>
      <c r="H9">
        <f t="shared" si="8"/>
        <v>3305270</v>
      </c>
      <c r="J9" s="6">
        <f t="shared" si="0"/>
        <v>1.2228057621135762</v>
      </c>
      <c r="K9" s="6">
        <f t="shared" si="1"/>
        <v>1.1417702177637523</v>
      </c>
      <c r="L9" s="6">
        <f t="shared" si="2"/>
        <v>1.3332200880886225</v>
      </c>
      <c r="M9" s="6">
        <f t="shared" si="3"/>
        <v>1.292066096818753</v>
      </c>
      <c r="N9" s="6">
        <f t="shared" si="4"/>
        <v>1.5115945003078186</v>
      </c>
      <c r="O9" s="6">
        <f t="shared" si="5"/>
        <v>1.1973481550927476</v>
      </c>
      <c r="P9" s="6">
        <f t="shared" si="6"/>
        <v>1.2114985240810858</v>
      </c>
      <c r="R9">
        <f t="shared" si="7"/>
        <v>3045740</v>
      </c>
      <c r="S9">
        <f t="shared" si="9"/>
        <v>63846</v>
      </c>
      <c r="T9">
        <f t="shared" si="10"/>
        <v>54173</v>
      </c>
      <c r="U9" s="3">
        <f>B9/'1.4 to 1.7'!E8</f>
        <v>632.13090856951669</v>
      </c>
    </row>
    <row r="10" spans="1:23">
      <c r="A10">
        <v>2007</v>
      </c>
      <c r="B10">
        <v>2693169</v>
      </c>
      <c r="C10">
        <v>411877</v>
      </c>
      <c r="D10">
        <v>121432</v>
      </c>
      <c r="E10">
        <v>128807</v>
      </c>
      <c r="F10">
        <v>7889</v>
      </c>
      <c r="G10">
        <v>18231</v>
      </c>
      <c r="H10">
        <f t="shared" si="8"/>
        <v>3381405</v>
      </c>
      <c r="J10" s="6">
        <f t="shared" si="0"/>
        <v>1.2449734980126976</v>
      </c>
      <c r="K10" s="6">
        <f t="shared" si="1"/>
        <v>1.1741311827773073</v>
      </c>
      <c r="L10" s="6">
        <f t="shared" si="2"/>
        <v>1.4733853452564398</v>
      </c>
      <c r="M10" s="6">
        <f t="shared" si="3"/>
        <v>1.3377958725839452</v>
      </c>
      <c r="N10" s="6">
        <f t="shared" si="4"/>
        <v>1.6189205828032014</v>
      </c>
      <c r="O10" s="6">
        <f t="shared" si="5"/>
        <v>1.2208531440433938</v>
      </c>
      <c r="P10" s="6">
        <f t="shared" si="6"/>
        <v>1.2350885650790544</v>
      </c>
      <c r="R10">
        <f t="shared" si="7"/>
        <v>3105046</v>
      </c>
      <c r="S10">
        <f t="shared" si="9"/>
        <v>59306</v>
      </c>
      <c r="T10">
        <f t="shared" si="10"/>
        <v>47954</v>
      </c>
      <c r="U10" s="3">
        <f>B10/'1.4 to 1.7'!E9</f>
        <v>637.61754817936458</v>
      </c>
    </row>
    <row r="11" spans="1:23">
      <c r="A11">
        <v>2008</v>
      </c>
      <c r="B11">
        <v>2707431</v>
      </c>
      <c r="C11">
        <v>418570</v>
      </c>
      <c r="D11">
        <v>135103</v>
      </c>
      <c r="E11">
        <v>132018</v>
      </c>
      <c r="F11">
        <v>8513</v>
      </c>
      <c r="G11">
        <v>18733</v>
      </c>
      <c r="H11">
        <f t="shared" si="8"/>
        <v>3420368</v>
      </c>
      <c r="J11" s="6">
        <f t="shared" si="0"/>
        <v>1.2515664047440083</v>
      </c>
      <c r="K11" s="6">
        <f t="shared" si="1"/>
        <v>1.1932108109340835</v>
      </c>
      <c r="L11" s="6">
        <f t="shared" si="2"/>
        <v>1.6392613174466433</v>
      </c>
      <c r="M11" s="6">
        <f t="shared" si="3"/>
        <v>1.3711454773947633</v>
      </c>
      <c r="N11" s="6">
        <f t="shared" si="4"/>
        <v>1.7469731171762775</v>
      </c>
      <c r="O11" s="6">
        <f t="shared" si="5"/>
        <v>1.2544699658474519</v>
      </c>
      <c r="P11" s="6">
        <f t="shared" si="6"/>
        <v>1.2434237977555531</v>
      </c>
      <c r="R11">
        <f t="shared" si="7"/>
        <v>3126001</v>
      </c>
      <c r="S11">
        <f t="shared" si="9"/>
        <v>20955</v>
      </c>
      <c r="T11">
        <f t="shared" si="10"/>
        <v>14262</v>
      </c>
      <c r="U11" s="3">
        <f>B11/'1.4 to 1.7'!E10</f>
        <v>635.57702239541754</v>
      </c>
      <c r="W11" t="s">
        <v>1343</v>
      </c>
    </row>
    <row r="12" spans="1:23">
      <c r="A12">
        <v>2009</v>
      </c>
      <c r="B12">
        <v>2698590</v>
      </c>
      <c r="C12">
        <v>418105</v>
      </c>
      <c r="D12">
        <v>139801</v>
      </c>
      <c r="E12">
        <v>130891</v>
      </c>
      <c r="F12">
        <v>8825</v>
      </c>
      <c r="G12">
        <v>18777</v>
      </c>
      <c r="H12">
        <f t="shared" si="8"/>
        <v>3414989</v>
      </c>
      <c r="J12" s="6">
        <f t="shared" si="0"/>
        <v>1.2474794682406065</v>
      </c>
      <c r="K12" s="6">
        <f t="shared" si="1"/>
        <v>1.1918852428640252</v>
      </c>
      <c r="L12" s="6">
        <f t="shared" si="2"/>
        <v>1.6962641202664499</v>
      </c>
      <c r="M12" s="6">
        <f t="shared" si="3"/>
        <v>1.3594403996551832</v>
      </c>
      <c r="N12" s="6">
        <f t="shared" si="4"/>
        <v>1.8109993843628156</v>
      </c>
      <c r="O12" s="6">
        <f t="shared" si="5"/>
        <v>1.2574164601888436</v>
      </c>
      <c r="P12" s="6">
        <f t="shared" si="6"/>
        <v>1.2397221668661473</v>
      </c>
      <c r="R12">
        <f t="shared" si="7"/>
        <v>3116695</v>
      </c>
      <c r="S12">
        <f t="shared" si="9"/>
        <v>-9306</v>
      </c>
      <c r="T12">
        <f t="shared" si="10"/>
        <v>-8841</v>
      </c>
      <c r="U12" s="3">
        <f>B12/'1.4 to 1.7'!E11</f>
        <v>627.19983265932217</v>
      </c>
    </row>
    <row r="13" spans="1:23">
      <c r="A13">
        <v>2010</v>
      </c>
      <c r="B13">
        <v>2718375</v>
      </c>
      <c r="C13">
        <v>420387</v>
      </c>
      <c r="D13">
        <v>141551</v>
      </c>
      <c r="E13">
        <v>129226</v>
      </c>
      <c r="F13">
        <v>8954</v>
      </c>
      <c r="G13">
        <v>18664</v>
      </c>
      <c r="H13">
        <f>SUM(B13:G13)</f>
        <v>3437157</v>
      </c>
      <c r="J13" s="6">
        <f t="shared" ref="J13:O14" si="11">B13/B$3</f>
        <v>1.2566254968255861</v>
      </c>
      <c r="K13" s="6">
        <f t="shared" si="11"/>
        <v>1.1983905038013871</v>
      </c>
      <c r="L13" s="6">
        <f t="shared" si="11"/>
        <v>1.7174976036497325</v>
      </c>
      <c r="M13" s="6">
        <f t="shared" si="11"/>
        <v>1.3421476273070012</v>
      </c>
      <c r="N13" s="6">
        <f t="shared" si="11"/>
        <v>1.837471783295711</v>
      </c>
      <c r="O13" s="6">
        <f t="shared" si="11"/>
        <v>1.2498493269939062</v>
      </c>
      <c r="P13" s="6">
        <f>(B13+C13)/(B$3+C$3)</f>
        <v>1.2484997177834605</v>
      </c>
      <c r="R13">
        <f>B13+C13</f>
        <v>3138762</v>
      </c>
      <c r="S13">
        <f t="shared" si="9"/>
        <v>22067</v>
      </c>
      <c r="T13">
        <f t="shared" si="10"/>
        <v>19785</v>
      </c>
      <c r="U13" s="3">
        <f>B13/'1.4 to 1.7'!E12</f>
        <v>624.81324844277935</v>
      </c>
      <c r="W13" t="s">
        <v>1344</v>
      </c>
    </row>
    <row r="14" spans="1:23">
      <c r="A14">
        <v>2011</v>
      </c>
      <c r="B14">
        <v>2710849</v>
      </c>
      <c r="C14">
        <v>422543</v>
      </c>
      <c r="D14">
        <v>141980</v>
      </c>
      <c r="E14">
        <v>127776</v>
      </c>
      <c r="F14">
        <v>9054</v>
      </c>
      <c r="G14">
        <v>19015</v>
      </c>
      <c r="H14">
        <f>SUM(B14:G14)</f>
        <v>3431217</v>
      </c>
      <c r="J14" s="6">
        <f t="shared" si="11"/>
        <v>1.2531464464778197</v>
      </c>
      <c r="K14" s="6">
        <f t="shared" si="11"/>
        <v>1.2045365785520235</v>
      </c>
      <c r="L14" s="6">
        <f t="shared" si="11"/>
        <v>1.7227028404334057</v>
      </c>
      <c r="M14" s="6">
        <f t="shared" si="11"/>
        <v>1.3270878555923684</v>
      </c>
      <c r="N14" s="6">
        <f t="shared" si="11"/>
        <v>1.8579930227785759</v>
      </c>
      <c r="O14" s="6">
        <f t="shared" si="11"/>
        <v>1.2733543159445524</v>
      </c>
      <c r="P14" s="6">
        <f>(B14+C14)/(B$3+C$3)</f>
        <v>1.2463637025378009</v>
      </c>
      <c r="R14">
        <f>B14+C14</f>
        <v>3133392</v>
      </c>
      <c r="S14">
        <f t="shared" si="9"/>
        <v>-5370</v>
      </c>
      <c r="T14">
        <f t="shared" si="10"/>
        <v>-7526</v>
      </c>
      <c r="U14" s="3">
        <f>B14/'1.4 to 1.7'!E13</f>
        <v>618.35059306569337</v>
      </c>
    </row>
    <row r="15" spans="1:23">
      <c r="A15">
        <v>2012</v>
      </c>
      <c r="B15">
        <v>2746118</v>
      </c>
      <c r="C15">
        <v>431862</v>
      </c>
      <c r="D15">
        <v>144168</v>
      </c>
      <c r="E15">
        <v>127473</v>
      </c>
      <c r="F15">
        <v>9178</v>
      </c>
      <c r="G15">
        <v>19600</v>
      </c>
      <c r="H15">
        <f>SUM(B15:G15)</f>
        <v>3478399</v>
      </c>
      <c r="J15" s="6">
        <f t="shared" ref="J15:O15" si="12">B15/B$3</f>
        <v>1.2694502767615523</v>
      </c>
      <c r="K15" s="6">
        <f t="shared" si="12"/>
        <v>1.2311021029496028</v>
      </c>
      <c r="L15" s="6">
        <f t="shared" si="12"/>
        <v>1.7492507613720469</v>
      </c>
      <c r="M15" s="6">
        <f t="shared" si="12"/>
        <v>1.3239408826064829</v>
      </c>
      <c r="N15" s="6">
        <f t="shared" si="12"/>
        <v>1.8834393597373282</v>
      </c>
      <c r="O15" s="6">
        <f t="shared" si="12"/>
        <v>1.3125292975289626</v>
      </c>
      <c r="P15" s="6">
        <f>(B15+C15)/(B$3+C$3)</f>
        <v>1.2640993911362128</v>
      </c>
      <c r="R15">
        <f>B15+C15</f>
        <v>3177980</v>
      </c>
      <c r="S15">
        <f t="shared" si="9"/>
        <v>44588</v>
      </c>
      <c r="T15">
        <f t="shared" si="10"/>
        <v>35269</v>
      </c>
      <c r="U15" s="3">
        <f>B15/'1.4 to 1.7'!E14</f>
        <v>622.97089448968939</v>
      </c>
    </row>
    <row r="16" spans="1:23">
      <c r="A16">
        <v>2013</v>
      </c>
      <c r="B16">
        <v>2804326</v>
      </c>
      <c r="C16">
        <v>450613</v>
      </c>
      <c r="D16">
        <v>147954</v>
      </c>
      <c r="E16">
        <v>129284</v>
      </c>
      <c r="F16">
        <v>9404</v>
      </c>
      <c r="G16">
        <v>20950</v>
      </c>
      <c r="H16">
        <f>SUM(B16:G16)</f>
        <v>3562531</v>
      </c>
      <c r="J16" s="6">
        <f t="shared" ref="J16:O16" si="13">B16/B$3</f>
        <v>1.2963581378621083</v>
      </c>
      <c r="K16" s="6">
        <f t="shared" si="13"/>
        <v>1.2845552790392054</v>
      </c>
      <c r="L16" s="6">
        <f t="shared" si="13"/>
        <v>1.7951878859943944</v>
      </c>
      <c r="M16" s="6">
        <f t="shared" si="13"/>
        <v>1.3427500181755865</v>
      </c>
      <c r="N16" s="6">
        <f t="shared" si="13"/>
        <v>1.9298173609686025</v>
      </c>
      <c r="O16" s="6">
        <f t="shared" si="13"/>
        <v>1.4029331011852944</v>
      </c>
      <c r="P16" s="6">
        <f>(B16+C16)/(B$3+C$3)</f>
        <v>1.2947112342071108</v>
      </c>
      <c r="R16">
        <f>B16+C16</f>
        <v>3254939</v>
      </c>
      <c r="S16">
        <f>R16-R15</f>
        <v>76959</v>
      </c>
      <c r="T16">
        <f>B16-B15</f>
        <v>58208</v>
      </c>
      <c r="U16" s="3">
        <f>B16/'1.4 to 1.7'!E16</f>
        <v>621.8155613206502</v>
      </c>
    </row>
    <row r="17" spans="1:23">
      <c r="A17">
        <v>2014</v>
      </c>
      <c r="B17">
        <v>2880427</v>
      </c>
      <c r="C17">
        <v>474146</v>
      </c>
      <c r="D17">
        <v>151606</v>
      </c>
      <c r="E17">
        <v>132316</v>
      </c>
      <c r="F17">
        <v>9644</v>
      </c>
      <c r="G17">
        <v>23728</v>
      </c>
      <c r="H17">
        <f>SUM(B17:G17)</f>
        <v>3671867</v>
      </c>
      <c r="J17" s="6">
        <f t="shared" ref="J17:O17" si="14">B17/B$3</f>
        <v>1.3315374111168741</v>
      </c>
      <c r="K17" s="6">
        <f t="shared" si="14"/>
        <v>1.3516404261202475</v>
      </c>
      <c r="L17" s="6">
        <f t="shared" si="14"/>
        <v>1.8394991324605361</v>
      </c>
      <c r="M17" s="6">
        <f t="shared" si="14"/>
        <v>1.374240520133357</v>
      </c>
      <c r="N17" s="6">
        <f t="shared" si="14"/>
        <v>1.9790683357274779</v>
      </c>
      <c r="O17" s="6">
        <f t="shared" si="14"/>
        <v>1.5889640393758788</v>
      </c>
      <c r="P17" s="6">
        <f>(B17+C17)/(B$3+C$3)</f>
        <v>1.3343424712622418</v>
      </c>
      <c r="R17">
        <f>B17+C17</f>
        <v>3354573</v>
      </c>
      <c r="S17">
        <f>R17-R16</f>
        <v>99634</v>
      </c>
      <c r="T17">
        <f>B17-B16</f>
        <v>76101</v>
      </c>
      <c r="U17" s="3">
        <f>B17/'1.4 to 1.7'!E16</f>
        <v>638.68977139182687</v>
      </c>
    </row>
    <row r="19" spans="1:23">
      <c r="S19" t="s">
        <v>1120</v>
      </c>
    </row>
    <row r="20" spans="1:23">
      <c r="S20" t="s">
        <v>1119</v>
      </c>
      <c r="T20" s="16">
        <f>R9/R3-1</f>
        <v>0.21149852408108583</v>
      </c>
    </row>
    <row r="21" spans="1:23">
      <c r="S21" s="271" t="s">
        <v>1127</v>
      </c>
      <c r="T21" s="16">
        <f>R15/R9-1</f>
        <v>4.3418019922908613E-2</v>
      </c>
    </row>
    <row r="22" spans="1:23">
      <c r="S22" s="271" t="s">
        <v>1289</v>
      </c>
      <c r="T22" s="16">
        <f>R16/R9-1</f>
        <v>6.8685770945648761E-2</v>
      </c>
    </row>
    <row r="24" spans="1:23">
      <c r="S24" s="271" t="s">
        <v>1419</v>
      </c>
      <c r="T24" s="143">
        <f t="shared" ref="T24:T36" si="15">R4/R3-1</f>
        <v>2.4889947482664265E-2</v>
      </c>
      <c r="U24">
        <v>2001</v>
      </c>
    </row>
    <row r="25" spans="1:23">
      <c r="S25" s="7" t="s">
        <v>1327</v>
      </c>
      <c r="T25" s="143">
        <f t="shared" si="15"/>
        <v>3.2469132783849775E-2</v>
      </c>
      <c r="U25">
        <v>2002</v>
      </c>
      <c r="W25" t="s">
        <v>1345</v>
      </c>
    </row>
    <row r="26" spans="1:23">
      <c r="S26" s="7" t="s">
        <v>1326</v>
      </c>
      <c r="T26" s="143">
        <f t="shared" si="15"/>
        <v>4.1931224041550808E-2</v>
      </c>
      <c r="U26">
        <v>2003</v>
      </c>
    </row>
    <row r="27" spans="1:23">
      <c r="S27" s="7" t="s">
        <v>1325</v>
      </c>
      <c r="T27" s="143">
        <f t="shared" si="15"/>
        <v>3.8987174080176601E-2</v>
      </c>
      <c r="U27">
        <v>2004</v>
      </c>
    </row>
    <row r="28" spans="1:23">
      <c r="S28" s="7" t="s">
        <v>1324</v>
      </c>
      <c r="T28" s="143">
        <f t="shared" si="15"/>
        <v>3.5425160961903179E-2</v>
      </c>
      <c r="U28">
        <v>2005</v>
      </c>
    </row>
    <row r="29" spans="1:23">
      <c r="S29" s="7" t="s">
        <v>1323</v>
      </c>
      <c r="T29" s="143">
        <f t="shared" si="15"/>
        <v>2.1411223873148977E-2</v>
      </c>
      <c r="U29">
        <v>2006</v>
      </c>
    </row>
    <row r="30" spans="1:23">
      <c r="S30" s="7" t="s">
        <v>1322</v>
      </c>
      <c r="T30" s="143">
        <f t="shared" si="15"/>
        <v>1.9471786823563431E-2</v>
      </c>
      <c r="U30">
        <v>2007</v>
      </c>
    </row>
    <row r="31" spans="1:23">
      <c r="S31" t="s">
        <v>1303</v>
      </c>
      <c r="T31" s="143">
        <f t="shared" si="15"/>
        <v>6.748692289904934E-3</v>
      </c>
      <c r="U31">
        <v>2008</v>
      </c>
    </row>
    <row r="32" spans="1:23">
      <c r="S32" t="s">
        <v>1304</v>
      </c>
      <c r="T32" s="143">
        <f t="shared" si="15"/>
        <v>-2.9769664181169553E-3</v>
      </c>
      <c r="U32">
        <v>2009</v>
      </c>
    </row>
    <row r="33" spans="11:21">
      <c r="S33" t="s">
        <v>1305</v>
      </c>
      <c r="T33" s="143">
        <f t="shared" si="15"/>
        <v>7.0802564896468301E-3</v>
      </c>
      <c r="U33">
        <v>2010</v>
      </c>
    </row>
    <row r="34" spans="11:21">
      <c r="S34" t="s">
        <v>1306</v>
      </c>
      <c r="T34" s="143">
        <f t="shared" si="15"/>
        <v>-1.7108656215412132E-3</v>
      </c>
      <c r="U34">
        <v>2011</v>
      </c>
    </row>
    <row r="35" spans="11:21">
      <c r="S35" t="s">
        <v>1307</v>
      </c>
      <c r="T35" s="143">
        <f t="shared" si="15"/>
        <v>1.422994633291963E-2</v>
      </c>
      <c r="U35">
        <v>2012</v>
      </c>
    </row>
    <row r="36" spans="11:21">
      <c r="K36" t="s">
        <v>1343</v>
      </c>
      <c r="S36" t="s">
        <v>1308</v>
      </c>
      <c r="T36" s="143">
        <f t="shared" si="15"/>
        <v>2.4216326093933871E-2</v>
      </c>
      <c r="U36">
        <v>2013</v>
      </c>
    </row>
    <row r="37" spans="11:21">
      <c r="S37" s="271" t="s">
        <v>1474</v>
      </c>
      <c r="T37" s="143">
        <f>R17/R16-1</f>
        <v>3.0610097454975449E-2</v>
      </c>
      <c r="U37">
        <v>2014</v>
      </c>
    </row>
    <row r="39" spans="11:21">
      <c r="S39" s="271" t="s">
        <v>1302</v>
      </c>
    </row>
    <row r="40" spans="11:21">
      <c r="S40" s="271" t="s">
        <v>970</v>
      </c>
      <c r="T40" s="16">
        <f>R16/R10-1</f>
        <v>4.8274003026042234E-2</v>
      </c>
    </row>
    <row r="41" spans="11:21">
      <c r="S41" s="271" t="s">
        <v>1152</v>
      </c>
      <c r="T41" s="16">
        <f>H16/H10-1</f>
        <v>5.3565307911947802E-2</v>
      </c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17"/>
  <sheetViews>
    <sheetView workbookViewId="0"/>
  </sheetViews>
  <sheetFormatPr defaultColWidth="8.85546875" defaultRowHeight="12.75"/>
  <cols>
    <col min="1" max="1" width="8.85546875" customWidth="1"/>
    <col min="2" max="2" width="6.5703125" bestFit="1" customWidth="1"/>
    <col min="3" max="3" width="11.140625" customWidth="1"/>
    <col min="4" max="4" width="7.85546875" bestFit="1" customWidth="1"/>
    <col min="5" max="5" width="9.85546875" bestFit="1" customWidth="1"/>
    <col min="6" max="6" width="6" bestFit="1" customWidth="1"/>
    <col min="7" max="7" width="7.28515625" bestFit="1" customWidth="1"/>
    <col min="8" max="8" width="10.85546875" bestFit="1" customWidth="1"/>
    <col min="9" max="9" width="6.85546875" customWidth="1"/>
    <col min="10" max="10" width="7.85546875" customWidth="1"/>
    <col min="11" max="11" width="8.5703125" bestFit="1" customWidth="1"/>
    <col min="12" max="12" width="1.7109375" customWidth="1"/>
    <col min="13" max="14" width="5.5703125" bestFit="1" customWidth="1"/>
    <col min="15" max="16" width="5.85546875" bestFit="1" customWidth="1"/>
    <col min="17" max="17" width="10.28515625" bestFit="1" customWidth="1"/>
    <col min="18" max="18" width="10.42578125" bestFit="1" customWidth="1"/>
    <col min="19" max="19" width="10" bestFit="1" customWidth="1"/>
    <col min="20" max="20" width="10.7109375" bestFit="1" customWidth="1"/>
  </cols>
  <sheetData>
    <row r="1" spans="1:20" ht="24.75" customHeight="1">
      <c r="A1" s="42" t="s">
        <v>394</v>
      </c>
      <c r="B1" s="43"/>
      <c r="C1" s="43"/>
      <c r="D1" s="43"/>
      <c r="E1" s="43"/>
      <c r="F1" s="43"/>
      <c r="G1" s="43"/>
      <c r="H1" s="42"/>
      <c r="I1" s="43"/>
      <c r="J1" s="43"/>
      <c r="K1" s="38"/>
      <c r="L1" s="782" t="s">
        <v>780</v>
      </c>
      <c r="M1" s="782"/>
      <c r="N1" s="441"/>
      <c r="O1" s="441"/>
      <c r="P1" s="441"/>
      <c r="Q1" s="441"/>
      <c r="R1" s="441"/>
      <c r="S1" s="441"/>
      <c r="T1" s="441"/>
    </row>
    <row r="2" spans="1:20" ht="45.75" customHeight="1">
      <c r="A2" s="645" t="s">
        <v>595</v>
      </c>
      <c r="B2" s="646" t="s">
        <v>967</v>
      </c>
      <c r="C2" s="647" t="s">
        <v>585</v>
      </c>
      <c r="D2" s="646" t="s">
        <v>968</v>
      </c>
      <c r="E2" s="647" t="s">
        <v>969</v>
      </c>
      <c r="F2" s="648" t="s">
        <v>970</v>
      </c>
      <c r="G2" s="630" t="s">
        <v>532</v>
      </c>
      <c r="H2" s="645" t="s">
        <v>586</v>
      </c>
      <c r="I2" s="645" t="s">
        <v>533</v>
      </c>
      <c r="J2" s="645" t="s">
        <v>534</v>
      </c>
      <c r="K2" s="648" t="s">
        <v>1260</v>
      </c>
      <c r="L2" s="649"/>
      <c r="M2" s="650" t="s">
        <v>1252</v>
      </c>
      <c r="N2" s="645" t="s">
        <v>1253</v>
      </c>
      <c r="O2" s="645" t="s">
        <v>1254</v>
      </c>
      <c r="P2" s="645" t="s">
        <v>1255</v>
      </c>
      <c r="Q2" s="646" t="s">
        <v>1256</v>
      </c>
      <c r="R2" s="645" t="s">
        <v>1257</v>
      </c>
      <c r="S2" s="645" t="s">
        <v>1258</v>
      </c>
      <c r="T2" s="645" t="s">
        <v>1259</v>
      </c>
    </row>
    <row r="3" spans="1:20">
      <c r="A3" s="366">
        <v>2000</v>
      </c>
      <c r="B3" s="624">
        <v>11.800390064</v>
      </c>
      <c r="C3" s="625">
        <v>12.504055098</v>
      </c>
      <c r="D3" s="624">
        <v>12.42165741</v>
      </c>
      <c r="E3" s="625">
        <v>11.068020398</v>
      </c>
      <c r="F3" s="626">
        <v>11.898575472999999</v>
      </c>
      <c r="G3" s="627">
        <v>16.189184269999998</v>
      </c>
      <c r="H3" s="627">
        <v>14.423080918</v>
      </c>
      <c r="I3" s="627">
        <v>16.063718449</v>
      </c>
      <c r="J3" s="627">
        <v>17.077780753999999</v>
      </c>
      <c r="K3" s="628">
        <v>12.031420762</v>
      </c>
      <c r="L3" s="366"/>
      <c r="M3" s="629">
        <v>12.8</v>
      </c>
      <c r="N3" s="630">
        <v>11.1</v>
      </c>
      <c r="O3" s="630">
        <v>7.1</v>
      </c>
      <c r="P3" s="630">
        <v>10.8</v>
      </c>
      <c r="Q3" s="631">
        <v>1436373</v>
      </c>
      <c r="R3" s="632">
        <v>782582</v>
      </c>
      <c r="S3" s="632">
        <v>106166</v>
      </c>
      <c r="T3" s="632">
        <v>188906</v>
      </c>
    </row>
    <row r="4" spans="1:20">
      <c r="A4" s="366">
        <v>2001</v>
      </c>
      <c r="B4" s="624">
        <v>11.916416735</v>
      </c>
      <c r="C4" s="625">
        <v>12.652071117</v>
      </c>
      <c r="D4" s="624">
        <v>12.450164207</v>
      </c>
      <c r="E4" s="625">
        <v>11.394152545000001</v>
      </c>
      <c r="F4" s="626">
        <v>12.017009423999999</v>
      </c>
      <c r="G4" s="627">
        <v>16.487960996999998</v>
      </c>
      <c r="H4" s="627">
        <v>14.663273826999999</v>
      </c>
      <c r="I4" s="627">
        <v>16.133532013</v>
      </c>
      <c r="J4" s="627">
        <v>16.838400976999999</v>
      </c>
      <c r="K4" s="628">
        <v>12.151256632000001</v>
      </c>
      <c r="L4" s="366"/>
      <c r="M4" s="629">
        <v>12.9</v>
      </c>
      <c r="N4" s="630">
        <v>11.4</v>
      </c>
      <c r="O4" s="630">
        <v>7.1</v>
      </c>
      <c r="P4" s="630">
        <v>11.4</v>
      </c>
      <c r="Q4" s="631">
        <v>1402445</v>
      </c>
      <c r="R4" s="632">
        <v>859086</v>
      </c>
      <c r="S4" s="632">
        <v>117286</v>
      </c>
      <c r="T4" s="632">
        <v>197784</v>
      </c>
    </row>
    <row r="5" spans="1:20">
      <c r="A5" s="366">
        <v>2002</v>
      </c>
      <c r="B5" s="624">
        <v>11.990985877</v>
      </c>
      <c r="C5" s="625">
        <v>12.710406051</v>
      </c>
      <c r="D5" s="624">
        <v>12.423168145</v>
      </c>
      <c r="E5" s="625">
        <v>11.64579571</v>
      </c>
      <c r="F5" s="626">
        <v>12.087736504</v>
      </c>
      <c r="G5" s="627">
        <v>16.638871836</v>
      </c>
      <c r="H5" s="627">
        <v>14.755015999999999</v>
      </c>
      <c r="I5" s="627">
        <v>16.114599823999999</v>
      </c>
      <c r="J5" s="627">
        <v>16.497467203999999</v>
      </c>
      <c r="K5" s="628">
        <v>12.221743503000001</v>
      </c>
      <c r="L5" s="366"/>
      <c r="M5" s="629">
        <v>12.9</v>
      </c>
      <c r="N5" s="630">
        <v>11.6</v>
      </c>
      <c r="O5" s="630">
        <v>7.1</v>
      </c>
      <c r="P5" s="630">
        <v>11.9</v>
      </c>
      <c r="Q5" s="631">
        <v>1383189</v>
      </c>
      <c r="R5" s="632">
        <v>936646</v>
      </c>
      <c r="S5" s="632">
        <v>129185</v>
      </c>
      <c r="T5" s="632">
        <v>211241</v>
      </c>
    </row>
    <row r="6" spans="1:20">
      <c r="A6" s="366">
        <v>2003</v>
      </c>
      <c r="B6" s="624">
        <v>12.039069619999999</v>
      </c>
      <c r="C6" s="625">
        <v>12.72457286</v>
      </c>
      <c r="D6" s="624">
        <v>12.365201186</v>
      </c>
      <c r="E6" s="625">
        <v>11.844663948999999</v>
      </c>
      <c r="F6" s="626">
        <v>12.129697068</v>
      </c>
      <c r="G6" s="627">
        <v>16.617697073999999</v>
      </c>
      <c r="H6" s="627">
        <v>14.779285133</v>
      </c>
      <c r="I6" s="627">
        <v>16.096257120000001</v>
      </c>
      <c r="J6" s="627">
        <v>16.304826339000002</v>
      </c>
      <c r="K6" s="628">
        <v>12.261681068</v>
      </c>
      <c r="L6" s="366"/>
      <c r="M6" s="629">
        <v>12.9</v>
      </c>
      <c r="N6" s="630">
        <v>11.7</v>
      </c>
      <c r="O6" s="630">
        <v>7.1</v>
      </c>
      <c r="P6" s="630">
        <v>12.3</v>
      </c>
      <c r="Q6" s="631">
        <v>1376047</v>
      </c>
      <c r="R6" s="632">
        <v>1022996</v>
      </c>
      <c r="S6" s="632">
        <v>141726</v>
      </c>
      <c r="T6" s="632">
        <v>231040</v>
      </c>
    </row>
    <row r="7" spans="1:20">
      <c r="A7" s="366">
        <v>2004</v>
      </c>
      <c r="B7" s="624">
        <v>12.119893943999999</v>
      </c>
      <c r="C7" s="625">
        <v>12.673626608999999</v>
      </c>
      <c r="D7" s="624">
        <v>12.264329897</v>
      </c>
      <c r="E7" s="625">
        <v>12.11128368</v>
      </c>
      <c r="F7" s="626">
        <v>12.192610684</v>
      </c>
      <c r="G7" s="627">
        <v>16.267089445</v>
      </c>
      <c r="H7" s="627">
        <v>14.749351586</v>
      </c>
      <c r="I7" s="627">
        <v>16.026870389999999</v>
      </c>
      <c r="J7" s="627">
        <v>16.135535172000001</v>
      </c>
      <c r="K7" s="628">
        <v>12.318187588000001</v>
      </c>
      <c r="L7" s="366"/>
      <c r="M7" s="629">
        <v>12.8</v>
      </c>
      <c r="N7" s="630">
        <v>12</v>
      </c>
      <c r="O7" s="630">
        <v>7.2</v>
      </c>
      <c r="P7" s="630">
        <v>12.7</v>
      </c>
      <c r="Q7" s="631">
        <v>1374168</v>
      </c>
      <c r="R7" s="632">
        <v>1101950</v>
      </c>
      <c r="S7" s="632">
        <v>156164</v>
      </c>
      <c r="T7" s="632">
        <v>247592</v>
      </c>
    </row>
    <row r="8" spans="1:20">
      <c r="A8" s="366">
        <v>2005</v>
      </c>
      <c r="B8" s="624">
        <v>12.237369366999999</v>
      </c>
      <c r="C8" s="625">
        <v>12.603065866</v>
      </c>
      <c r="D8" s="624">
        <v>12.152483118999999</v>
      </c>
      <c r="E8" s="625">
        <v>12.428951270000001</v>
      </c>
      <c r="F8" s="626">
        <v>12.285303066000001</v>
      </c>
      <c r="G8" s="627">
        <v>15.490161972999999</v>
      </c>
      <c r="H8" s="627">
        <v>14.761647071000001</v>
      </c>
      <c r="I8" s="627">
        <v>16.165885859999999</v>
      </c>
      <c r="J8" s="627">
        <v>15.857383797000001</v>
      </c>
      <c r="K8" s="628">
        <v>12.398926336000001</v>
      </c>
      <c r="L8" s="366"/>
      <c r="M8" s="629">
        <v>12.8</v>
      </c>
      <c r="N8" s="630">
        <v>12.3</v>
      </c>
      <c r="O8" s="630">
        <v>7.1</v>
      </c>
      <c r="P8" s="630">
        <v>13.2</v>
      </c>
      <c r="Q8" s="631">
        <v>1375324</v>
      </c>
      <c r="R8" s="632">
        <v>1172455</v>
      </c>
      <c r="S8" s="632">
        <v>174018</v>
      </c>
      <c r="T8" s="632">
        <v>260097</v>
      </c>
    </row>
    <row r="9" spans="1:20">
      <c r="A9" s="366">
        <v>2006</v>
      </c>
      <c r="B9" s="624">
        <v>12.425362399999999</v>
      </c>
      <c r="C9" s="625">
        <v>12.619071219</v>
      </c>
      <c r="D9" s="624">
        <v>12.085281897</v>
      </c>
      <c r="E9" s="625">
        <v>12.838953697000001</v>
      </c>
      <c r="F9" s="626">
        <v>12.450835757</v>
      </c>
      <c r="G9" s="627">
        <v>14.812782126</v>
      </c>
      <c r="H9" s="627">
        <v>14.946090962</v>
      </c>
      <c r="I9" s="627">
        <v>16.528102091000001</v>
      </c>
      <c r="J9" s="627">
        <v>15.955984340000001</v>
      </c>
      <c r="K9" s="628">
        <v>12.555174374</v>
      </c>
      <c r="L9" s="366"/>
      <c r="M9" s="629">
        <v>12.8</v>
      </c>
      <c r="N9" s="630">
        <v>12.6</v>
      </c>
      <c r="O9" s="630">
        <v>7.2</v>
      </c>
      <c r="P9" s="630">
        <v>13.8</v>
      </c>
      <c r="Q9" s="631">
        <v>1375778</v>
      </c>
      <c r="R9" s="632">
        <v>1215702</v>
      </c>
      <c r="S9" s="632">
        <v>192685</v>
      </c>
      <c r="T9" s="632">
        <v>261575</v>
      </c>
    </row>
    <row r="10" spans="1:20">
      <c r="A10" s="366">
        <v>2007</v>
      </c>
      <c r="B10" s="633">
        <v>12.613199356999999</v>
      </c>
      <c r="C10" s="634">
        <v>12.593129745000001</v>
      </c>
      <c r="D10" s="633">
        <v>12.023805486000001</v>
      </c>
      <c r="E10" s="634">
        <v>13.22789135</v>
      </c>
      <c r="F10" s="628">
        <v>12.610537171000001</v>
      </c>
      <c r="G10" s="627">
        <v>14.153007444</v>
      </c>
      <c r="H10" s="627">
        <v>15.112769492</v>
      </c>
      <c r="I10" s="627">
        <v>16.626758777999999</v>
      </c>
      <c r="J10" s="627">
        <v>16.048461412000002</v>
      </c>
      <c r="K10" s="628">
        <v>12.703649885000001</v>
      </c>
      <c r="L10" s="366"/>
      <c r="M10" s="629">
        <v>12.8</v>
      </c>
      <c r="N10" s="630">
        <v>13</v>
      </c>
      <c r="O10" s="630">
        <v>7.1</v>
      </c>
      <c r="P10" s="630">
        <v>14.3</v>
      </c>
      <c r="Q10" s="631">
        <v>1377189</v>
      </c>
      <c r="R10" s="632">
        <v>1254100</v>
      </c>
      <c r="S10" s="632">
        <v>214818</v>
      </c>
      <c r="T10" s="632">
        <v>258939</v>
      </c>
    </row>
    <row r="11" spans="1:20">
      <c r="A11" s="366">
        <v>2008</v>
      </c>
      <c r="B11" s="633">
        <v>12.86529906</v>
      </c>
      <c r="C11" s="634">
        <v>12.657836204000001</v>
      </c>
      <c r="D11" s="633">
        <v>12.030847008</v>
      </c>
      <c r="E11" s="634">
        <v>13.697179013</v>
      </c>
      <c r="F11" s="628">
        <v>12.837519886000001</v>
      </c>
      <c r="G11" s="627">
        <v>13.536442566</v>
      </c>
      <c r="H11" s="627">
        <v>15.303746458999999</v>
      </c>
      <c r="I11" s="627">
        <v>16.562257722999998</v>
      </c>
      <c r="J11" s="627">
        <v>15.971894517999999</v>
      </c>
      <c r="K11" s="628">
        <v>12.915492542999999</v>
      </c>
      <c r="L11" s="366"/>
      <c r="M11" s="629">
        <v>12.9</v>
      </c>
      <c r="N11" s="630">
        <v>13.4</v>
      </c>
      <c r="O11" s="630">
        <v>7.2</v>
      </c>
      <c r="P11" s="630">
        <v>15</v>
      </c>
      <c r="Q11" s="631">
        <v>1375376</v>
      </c>
      <c r="R11" s="632">
        <v>1265340</v>
      </c>
      <c r="S11" s="632">
        <v>237325</v>
      </c>
      <c r="T11" s="632">
        <v>247960</v>
      </c>
    </row>
    <row r="12" spans="1:20">
      <c r="A12" s="366">
        <v>2009</v>
      </c>
      <c r="B12" s="633">
        <v>13.251337920999999</v>
      </c>
      <c r="C12" s="634">
        <v>12.984554119</v>
      </c>
      <c r="D12" s="633">
        <v>12.271751007000001</v>
      </c>
      <c r="E12" s="634">
        <v>14.234591211</v>
      </c>
      <c r="F12" s="628">
        <v>13.215548843000001</v>
      </c>
      <c r="G12" s="627">
        <v>13.781382107000001</v>
      </c>
      <c r="H12" s="627">
        <v>15.782639754</v>
      </c>
      <c r="I12" s="627">
        <v>16.537847025000001</v>
      </c>
      <c r="J12" s="627">
        <v>16.234888427000001</v>
      </c>
      <c r="K12" s="628">
        <v>13.292271258</v>
      </c>
      <c r="L12" s="366"/>
      <c r="M12" s="629">
        <v>13.2</v>
      </c>
      <c r="N12" s="630">
        <v>13.9</v>
      </c>
      <c r="O12" s="630">
        <v>7.5</v>
      </c>
      <c r="P12" s="630">
        <v>15.8</v>
      </c>
      <c r="Q12" s="631">
        <v>1364661</v>
      </c>
      <c r="R12" s="632">
        <v>1263434</v>
      </c>
      <c r="S12" s="632">
        <v>253425</v>
      </c>
      <c r="T12" s="632">
        <v>235175</v>
      </c>
    </row>
    <row r="13" spans="1:20">
      <c r="A13" s="366">
        <v>2010</v>
      </c>
      <c r="B13" s="633">
        <v>13.546753299000001</v>
      </c>
      <c r="C13" s="634">
        <v>13.198688350999999</v>
      </c>
      <c r="D13" s="633">
        <v>12.429578915</v>
      </c>
      <c r="E13" s="634">
        <v>14.665559397000001</v>
      </c>
      <c r="F13" s="628">
        <v>13.500135563000001</v>
      </c>
      <c r="G13" s="627">
        <v>14.193696971</v>
      </c>
      <c r="H13" s="627">
        <v>16.258775323999998</v>
      </c>
      <c r="I13" s="627">
        <v>16.820973865999999</v>
      </c>
      <c r="J13" s="627">
        <v>16.638448350000001</v>
      </c>
      <c r="K13" s="628">
        <v>13.582705094</v>
      </c>
      <c r="L13" s="366"/>
      <c r="M13" s="629">
        <v>13.4</v>
      </c>
      <c r="N13" s="630">
        <v>14.3</v>
      </c>
      <c r="O13" s="630">
        <v>7.7</v>
      </c>
      <c r="P13" s="630">
        <v>16.600000000000001</v>
      </c>
      <c r="Q13" s="631">
        <v>1363212</v>
      </c>
      <c r="R13" s="632">
        <v>1281362</v>
      </c>
      <c r="S13" s="632">
        <v>272754</v>
      </c>
      <c r="T13" s="632">
        <v>221434</v>
      </c>
    </row>
    <row r="14" spans="1:20">
      <c r="A14" s="366">
        <v>2011</v>
      </c>
      <c r="B14" s="633">
        <v>13.821330512999999</v>
      </c>
      <c r="C14" s="635">
        <v>13.322374290999999</v>
      </c>
      <c r="D14" s="633">
        <v>12.542946327999999</v>
      </c>
      <c r="E14" s="635">
        <v>15.102317217</v>
      </c>
      <c r="F14" s="633">
        <v>13.754045456</v>
      </c>
      <c r="G14" s="633">
        <v>14.683550500000001</v>
      </c>
      <c r="H14" s="627">
        <v>16.645348109</v>
      </c>
      <c r="I14" s="627">
        <v>16.947426552</v>
      </c>
      <c r="J14" s="627">
        <v>16.896476465999999</v>
      </c>
      <c r="K14" s="628">
        <v>13.843932975</v>
      </c>
      <c r="L14" s="366"/>
      <c r="M14" s="629">
        <v>13.6</v>
      </c>
      <c r="N14" s="630">
        <v>14.7</v>
      </c>
      <c r="O14" s="630">
        <v>7.8</v>
      </c>
      <c r="P14" s="630">
        <v>17.399999999999999</v>
      </c>
      <c r="Q14" s="631">
        <v>1356896</v>
      </c>
      <c r="R14" s="632">
        <v>1277493</v>
      </c>
      <c r="S14" s="632">
        <v>293769</v>
      </c>
      <c r="T14" s="632">
        <v>205234</v>
      </c>
    </row>
    <row r="15" spans="1:20">
      <c r="A15" s="366">
        <v>2012</v>
      </c>
      <c r="B15" s="633">
        <v>14.051091940999999</v>
      </c>
      <c r="C15" s="635">
        <v>13.419401337</v>
      </c>
      <c r="D15" s="633">
        <v>12.606354307</v>
      </c>
      <c r="E15" s="635">
        <v>15.520420523</v>
      </c>
      <c r="F15" s="633">
        <v>13.965250253000001</v>
      </c>
      <c r="G15" s="633">
        <v>15.138428778</v>
      </c>
      <c r="H15" s="627">
        <v>17.030877127</v>
      </c>
      <c r="I15" s="627">
        <v>17.115929395999999</v>
      </c>
      <c r="J15" s="627">
        <v>16.983163265000002</v>
      </c>
      <c r="K15" s="628">
        <v>14.062598598999999</v>
      </c>
      <c r="L15" s="366"/>
      <c r="M15" s="629">
        <v>13.7</v>
      </c>
      <c r="N15" s="630">
        <v>15.1</v>
      </c>
      <c r="O15" s="630">
        <v>7.8</v>
      </c>
      <c r="P15" s="630">
        <v>18.100000000000001</v>
      </c>
      <c r="Q15" s="631">
        <v>1374631</v>
      </c>
      <c r="R15" s="632">
        <v>1287904</v>
      </c>
      <c r="S15" s="632">
        <v>321384</v>
      </c>
      <c r="T15" s="632">
        <v>194061</v>
      </c>
    </row>
    <row r="16" spans="1:20">
      <c r="A16" s="640">
        <v>2013</v>
      </c>
      <c r="B16" s="636">
        <v>14.200097635000001</v>
      </c>
      <c r="C16" s="637">
        <v>13.357020326000001</v>
      </c>
      <c r="D16" s="636">
        <v>12.621690957</v>
      </c>
      <c r="E16" s="637">
        <v>15.790520717</v>
      </c>
      <c r="F16" s="636">
        <v>14.083382208</v>
      </c>
      <c r="G16" s="636">
        <v>15.49420428</v>
      </c>
      <c r="H16" s="638">
        <v>17.310022894999999</v>
      </c>
      <c r="I16" s="638">
        <v>17.223202892</v>
      </c>
      <c r="J16" s="638">
        <v>17.046921241</v>
      </c>
      <c r="K16" s="639">
        <v>14.188626939000001</v>
      </c>
      <c r="L16" s="640"/>
      <c r="M16" s="641">
        <v>13.9</v>
      </c>
      <c r="N16" s="642">
        <v>15.4</v>
      </c>
      <c r="O16" s="642">
        <v>7.8</v>
      </c>
      <c r="P16" s="642">
        <v>18.600000000000001</v>
      </c>
      <c r="Q16" s="643">
        <v>1397516</v>
      </c>
      <c r="R16" s="644">
        <v>1315283</v>
      </c>
      <c r="S16" s="644">
        <v>356012</v>
      </c>
      <c r="T16" s="644">
        <v>186128</v>
      </c>
    </row>
    <row r="17" spans="1:20">
      <c r="A17" s="640">
        <v>2014</v>
      </c>
      <c r="B17" s="636">
        <v>14.252418131000001</v>
      </c>
      <c r="C17" s="637">
        <v>13.181139354000001</v>
      </c>
      <c r="D17" s="636">
        <v>12.573612406000001</v>
      </c>
      <c r="E17" s="637">
        <v>15.902750839999999</v>
      </c>
      <c r="F17" s="636">
        <v>14.101000187</v>
      </c>
      <c r="G17" s="636">
        <v>15.866034325999999</v>
      </c>
      <c r="H17" s="638">
        <v>17.460998669999999</v>
      </c>
      <c r="I17" s="638">
        <v>17.408855247000002</v>
      </c>
      <c r="J17" s="638">
        <v>16.720541133000001</v>
      </c>
      <c r="K17" s="639">
        <v>14.215742325000001</v>
      </c>
      <c r="L17" s="640"/>
      <c r="M17" s="641">
        <v>13.9</v>
      </c>
      <c r="N17" s="642">
        <v>15.5</v>
      </c>
      <c r="O17" s="642">
        <v>7.8</v>
      </c>
      <c r="P17" s="642">
        <v>19.2</v>
      </c>
      <c r="Q17" s="643">
        <v>1421778</v>
      </c>
      <c r="R17" s="644">
        <v>1361092</v>
      </c>
      <c r="S17" s="644">
        <v>393738</v>
      </c>
      <c r="T17" s="644">
        <v>177965</v>
      </c>
    </row>
  </sheetData>
  <mergeCells count="1">
    <mergeCell ref="L1:M1"/>
  </mergeCells>
  <phoneticPr fontId="5" type="noConversion"/>
  <hyperlinks>
    <hyperlink ref="L1:M1" location="Contents!A1" display="Back to Contents"/>
  </hyperlinks>
  <pageMargins left="0.46" right="0.55000000000000004" top="0.53" bottom="0.5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T13"/>
  <sheetViews>
    <sheetView workbookViewId="0"/>
  </sheetViews>
  <sheetFormatPr defaultColWidth="8.85546875" defaultRowHeight="12.75"/>
  <cols>
    <col min="1" max="1" width="15.140625" style="2" customWidth="1"/>
    <col min="2" max="2" width="12.7109375" style="2" customWidth="1"/>
    <col min="3" max="3" width="11.140625" style="2" customWidth="1"/>
    <col min="4" max="4" width="13.28515625" style="2" customWidth="1"/>
    <col min="5" max="5" width="11.85546875" style="2" customWidth="1"/>
    <col min="6" max="6" width="10.42578125" style="2" bestFit="1" customWidth="1"/>
  </cols>
  <sheetData>
    <row r="1" spans="1:20" ht="26.25" customHeight="1">
      <c r="A1" s="208" t="s">
        <v>471</v>
      </c>
      <c r="B1" s="209"/>
      <c r="C1" s="209"/>
      <c r="D1" s="209"/>
      <c r="E1" s="209"/>
      <c r="F1" s="209"/>
      <c r="G1" s="38"/>
      <c r="H1" s="38"/>
      <c r="I1" s="38"/>
      <c r="J1" s="782" t="s">
        <v>780</v>
      </c>
      <c r="K1" s="782"/>
      <c r="L1" s="38"/>
      <c r="M1" s="38"/>
      <c r="N1" s="38"/>
      <c r="O1" s="38"/>
      <c r="P1" s="38"/>
      <c r="Q1" s="38"/>
      <c r="R1" s="38"/>
      <c r="S1" s="38"/>
      <c r="T1" s="38"/>
    </row>
    <row r="2" spans="1:20" ht="38.25">
      <c r="A2" s="162" t="s">
        <v>14</v>
      </c>
      <c r="B2" s="162" t="s">
        <v>15</v>
      </c>
      <c r="C2" s="162" t="s">
        <v>648</v>
      </c>
      <c r="D2" s="162" t="s">
        <v>649</v>
      </c>
      <c r="E2" s="162" t="s">
        <v>472</v>
      </c>
      <c r="F2" s="110"/>
    </row>
    <row r="3" spans="1:20">
      <c r="A3" s="8">
        <v>16061.652682</v>
      </c>
      <c r="B3" s="8">
        <v>15473.180849</v>
      </c>
      <c r="C3" s="8">
        <v>5638.364302</v>
      </c>
      <c r="D3" s="8">
        <v>1044.3643843</v>
      </c>
      <c r="E3" s="8">
        <v>3368.4351265999999</v>
      </c>
      <c r="F3" s="207">
        <f>SUM(A3:E3)</f>
        <v>41585.997343900002</v>
      </c>
    </row>
    <row r="4" spans="1:20">
      <c r="A4" s="210"/>
      <c r="B4" s="210">
        <f>SUM(A3:B3)</f>
        <v>31534.833531</v>
      </c>
      <c r="C4" s="210"/>
      <c r="D4" s="210">
        <f>SUM(C3:D3)</f>
        <v>6682.7286862999999</v>
      </c>
      <c r="E4" s="210"/>
      <c r="F4" s="210"/>
    </row>
    <row r="5" spans="1:20">
      <c r="A5" s="212"/>
    </row>
    <row r="7" spans="1:20">
      <c r="A7" s="211"/>
    </row>
    <row r="8" spans="1:20" ht="38.25">
      <c r="A8" s="4" t="s">
        <v>19</v>
      </c>
      <c r="B8" s="4" t="s">
        <v>20</v>
      </c>
      <c r="C8" s="4" t="s">
        <v>472</v>
      </c>
    </row>
    <row r="9" spans="1:20">
      <c r="A9" s="8">
        <f>B4</f>
        <v>31534.833531</v>
      </c>
      <c r="B9" s="8">
        <f>D4</f>
        <v>6682.7286862999999</v>
      </c>
      <c r="C9" s="8">
        <f>E3</f>
        <v>3368.4351265999999</v>
      </c>
      <c r="D9" s="5">
        <f>SUM(A9:C9)</f>
        <v>41585.997343900002</v>
      </c>
    </row>
    <row r="12" spans="1:20">
      <c r="A12" s="356"/>
    </row>
    <row r="13" spans="1:20">
      <c r="A13"/>
      <c r="B13"/>
      <c r="C13"/>
      <c r="D13"/>
      <c r="E13"/>
    </row>
  </sheetData>
  <mergeCells count="1">
    <mergeCell ref="J1:K1"/>
  </mergeCells>
  <phoneticPr fontId="0" type="noConversion"/>
  <hyperlinks>
    <hyperlink ref="J1:K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I93"/>
  <sheetViews>
    <sheetView zoomScale="75" zoomScaleNormal="75" workbookViewId="0"/>
  </sheetViews>
  <sheetFormatPr defaultColWidth="8.85546875" defaultRowHeight="12.75"/>
  <cols>
    <col min="1" max="2" width="11.42578125" customWidth="1"/>
    <col min="3" max="3" width="13" customWidth="1"/>
    <col min="4" max="4" width="8.85546875" customWidth="1"/>
    <col min="5" max="5" width="11.28515625" customWidth="1"/>
    <col min="6" max="6" width="10.42578125" bestFit="1" customWidth="1"/>
    <col min="7" max="9" width="8.85546875" customWidth="1"/>
    <col min="10" max="10" width="10.7109375" style="2" customWidth="1"/>
    <col min="11" max="11" width="10.7109375" customWidth="1"/>
    <col min="12" max="12" width="10" customWidth="1"/>
    <col min="19" max="19" width="12.42578125" bestFit="1" customWidth="1"/>
    <col min="29" max="29" width="10.85546875" customWidth="1"/>
  </cols>
  <sheetData>
    <row r="1" spans="1:35" ht="30" customHeight="1">
      <c r="A1" s="42" t="s">
        <v>677</v>
      </c>
      <c r="B1" s="43"/>
      <c r="C1" s="43"/>
      <c r="D1" s="43"/>
      <c r="E1" s="43"/>
      <c r="F1" s="43"/>
      <c r="G1" s="43"/>
      <c r="H1" s="43"/>
      <c r="I1" s="43"/>
      <c r="J1" s="44"/>
      <c r="K1" s="783" t="s">
        <v>780</v>
      </c>
      <c r="L1" s="783"/>
      <c r="M1" s="782"/>
      <c r="N1" s="782"/>
      <c r="O1" s="43"/>
      <c r="P1" s="42" t="s">
        <v>18</v>
      </c>
      <c r="Q1" s="43"/>
      <c r="R1" s="38"/>
      <c r="S1" s="38"/>
      <c r="T1" s="38"/>
      <c r="U1" s="38"/>
      <c r="V1" s="441"/>
      <c r="W1" s="441"/>
      <c r="AA1" s="42"/>
      <c r="AB1" s="42" t="s">
        <v>883</v>
      </c>
      <c r="AC1" s="42"/>
      <c r="AD1" s="42"/>
      <c r="AE1" s="42"/>
      <c r="AF1" s="42" t="s">
        <v>185</v>
      </c>
      <c r="AG1" s="42"/>
      <c r="AH1" s="42"/>
      <c r="AI1" s="42"/>
    </row>
    <row r="2" spans="1:35" ht="63.75">
      <c r="A2" s="18" t="s">
        <v>595</v>
      </c>
      <c r="B2" s="4" t="s">
        <v>171</v>
      </c>
      <c r="C2" s="4" t="s">
        <v>224</v>
      </c>
      <c r="D2" s="4" t="s">
        <v>518</v>
      </c>
      <c r="E2" s="4" t="s">
        <v>1128</v>
      </c>
      <c r="F2" s="4" t="s">
        <v>525</v>
      </c>
      <c r="G2" s="442" t="s">
        <v>1212</v>
      </c>
      <c r="H2" s="442" t="s">
        <v>1213</v>
      </c>
      <c r="I2" s="4" t="s">
        <v>524</v>
      </c>
      <c r="J2" s="4" t="s">
        <v>526</v>
      </c>
      <c r="K2" s="4" t="s">
        <v>527</v>
      </c>
      <c r="L2" s="4" t="s">
        <v>858</v>
      </c>
      <c r="M2" s="4" t="s">
        <v>564</v>
      </c>
      <c r="N2" s="268" t="s">
        <v>1373</v>
      </c>
      <c r="O2" s="4" t="s">
        <v>1345</v>
      </c>
      <c r="P2" s="268" t="s">
        <v>1417</v>
      </c>
      <c r="Q2" s="317"/>
      <c r="R2" s="318" t="s">
        <v>19</v>
      </c>
      <c r="S2" s="318" t="s">
        <v>20</v>
      </c>
      <c r="T2" s="318" t="s">
        <v>21</v>
      </c>
      <c r="U2" s="318" t="s">
        <v>22</v>
      </c>
      <c r="V2" s="318" t="s">
        <v>23</v>
      </c>
      <c r="W2" s="318" t="s">
        <v>24</v>
      </c>
      <c r="X2" s="319" t="s">
        <v>25</v>
      </c>
      <c r="Y2" s="579" t="s">
        <v>1456</v>
      </c>
      <c r="Z2" s="579" t="s">
        <v>1457</v>
      </c>
      <c r="AA2" s="261"/>
      <c r="AB2" s="262" t="s">
        <v>174</v>
      </c>
      <c r="AC2" s="262" t="s">
        <v>533</v>
      </c>
      <c r="AD2" s="262" t="s">
        <v>532</v>
      </c>
      <c r="AE2" s="261"/>
      <c r="AF2" s="262" t="s">
        <v>174</v>
      </c>
      <c r="AG2" s="262" t="s">
        <v>533</v>
      </c>
      <c r="AH2" s="262" t="s">
        <v>532</v>
      </c>
      <c r="AI2" s="261"/>
    </row>
    <row r="3" spans="1:35">
      <c r="A3">
        <v>2001</v>
      </c>
      <c r="B3">
        <f>'1.1, 1.2'!R4</f>
        <v>2576601</v>
      </c>
      <c r="C3" s="6">
        <v>33.657110334000002</v>
      </c>
      <c r="D3" s="6">
        <v>2.5945299058</v>
      </c>
      <c r="E3" s="3">
        <v>3880.5</v>
      </c>
      <c r="F3" s="3">
        <f t="shared" ref="F3:F10" si="0">B3/E3</f>
        <v>663.98685736374182</v>
      </c>
      <c r="G3" s="3">
        <f>'1.1, 1.2'!B4/E3</f>
        <v>573.19391830949621</v>
      </c>
      <c r="H3" s="3">
        <f>'1.1, 1.2'!C4/E3</f>
        <v>90.792939054245593</v>
      </c>
      <c r="I3" s="3">
        <f t="shared" ref="I3:I14" si="1">C3*1000000/E3</f>
        <v>8673.3952671047537</v>
      </c>
      <c r="J3" s="5">
        <f t="shared" ref="J3:J14" si="2">C3/B3*1000000000</f>
        <v>13062.600819451673</v>
      </c>
      <c r="K3" s="3">
        <f t="shared" ref="K3:K15" si="3">C3+D3</f>
        <v>36.251640239800004</v>
      </c>
      <c r="L3" s="2">
        <f>1.62+(1.74-1.62)*2/6</f>
        <v>1.6600000000000001</v>
      </c>
      <c r="M3" s="3">
        <f t="shared" ref="M3:M14" si="4">C3*L3</f>
        <v>55.870803154440011</v>
      </c>
      <c r="P3" s="3">
        <f>(G3+H3)</f>
        <v>663.98685736374182</v>
      </c>
      <c r="Q3" s="320">
        <v>2001</v>
      </c>
      <c r="R3" s="321">
        <v>28.533975302000002</v>
      </c>
      <c r="S3" s="321">
        <v>5.1231350325999996</v>
      </c>
      <c r="T3" s="321">
        <v>2.1925201488999999</v>
      </c>
      <c r="U3" s="321">
        <v>0.1576550685</v>
      </c>
      <c r="V3" s="321">
        <v>0.22051127349999999</v>
      </c>
      <c r="W3" s="321">
        <f t="shared" ref="W3:W16" si="5">K3</f>
        <v>36.251640239800004</v>
      </c>
      <c r="X3" s="322">
        <f t="shared" ref="X3:X16" si="6">W3/E3*1000000</f>
        <v>9342.0023810849125</v>
      </c>
      <c r="Y3" s="1">
        <f>R3/E3*1000000</f>
        <v>7353.1697724520036</v>
      </c>
      <c r="Z3" s="1">
        <f>S3/E3*1000000</f>
        <v>1320.2254948073701</v>
      </c>
      <c r="AA3" s="261">
        <v>2001</v>
      </c>
      <c r="AB3" s="261">
        <v>89104</v>
      </c>
      <c r="AC3" s="261">
        <v>6124</v>
      </c>
      <c r="AD3" s="261">
        <v>69510</v>
      </c>
      <c r="AE3" s="261"/>
      <c r="AF3" s="263">
        <f t="shared" ref="AF3:AF12" si="7">T3*1000000000/AB3</f>
        <v>24606.304418432395</v>
      </c>
      <c r="AG3" s="263">
        <f t="shared" ref="AG3:AG12" si="8">U3*1000000000/AC3</f>
        <v>25743.806090790335</v>
      </c>
      <c r="AH3" s="263">
        <f t="shared" ref="AH3:AH12" si="9">V3*1000000000/AD3</f>
        <v>3172.3676233635447</v>
      </c>
      <c r="AI3" s="261"/>
    </row>
    <row r="4" spans="1:35">
      <c r="A4">
        <v>2002</v>
      </c>
      <c r="B4">
        <f>'1.1, 1.2'!R5</f>
        <v>2660261</v>
      </c>
      <c r="C4" s="6">
        <v>34.779235161000003</v>
      </c>
      <c r="D4" s="6">
        <v>2.7011714972999998</v>
      </c>
      <c r="E4" s="3">
        <v>3948.5</v>
      </c>
      <c r="F4" s="3">
        <f t="shared" si="0"/>
        <v>673.73964796758264</v>
      </c>
      <c r="G4" s="3">
        <f>'1.1, 1.2'!B5/E4</f>
        <v>583.13232873242998</v>
      </c>
      <c r="H4" s="3">
        <f>'1.1, 1.2'!C5/E4</f>
        <v>90.607319235152588</v>
      </c>
      <c r="I4" s="3">
        <f t="shared" si="1"/>
        <v>8808.2145526149179</v>
      </c>
      <c r="J4" s="5">
        <f t="shared" si="2"/>
        <v>13073.617649170514</v>
      </c>
      <c r="K4" s="3">
        <f t="shared" si="3"/>
        <v>37.480406658300005</v>
      </c>
      <c r="L4" s="2">
        <f>1.62+(1.74-1.62)*1/6</f>
        <v>1.6400000000000001</v>
      </c>
      <c r="M4" s="3">
        <f t="shared" si="4"/>
        <v>57.037945664040009</v>
      </c>
      <c r="N4" s="143">
        <f>C4/C3-1</f>
        <v>3.333990398654163E-2</v>
      </c>
      <c r="O4" s="143">
        <f>B4/B3-1</f>
        <v>3.2469132783849775E-2</v>
      </c>
      <c r="P4" s="3">
        <f t="shared" ref="P4:P16" si="10">(G4+H4)</f>
        <v>673.73964796758253</v>
      </c>
      <c r="Q4" s="320">
        <v>2002</v>
      </c>
      <c r="R4" s="321">
        <v>29.555514967000001</v>
      </c>
      <c r="S4" s="321">
        <v>5.2237201942000002</v>
      </c>
      <c r="T4" s="321">
        <v>2.2809081986000002</v>
      </c>
      <c r="U4" s="321">
        <v>0.166434112</v>
      </c>
      <c r="V4" s="321">
        <v>0.22438830370000001</v>
      </c>
      <c r="W4" s="321">
        <f t="shared" si="5"/>
        <v>37.480406658300005</v>
      </c>
      <c r="X4" s="322">
        <f t="shared" si="6"/>
        <v>9492.3152230720534</v>
      </c>
      <c r="Y4" s="1">
        <f t="shared" ref="Y4:Y15" si="11">R4/E4*1000000</f>
        <v>7485.2513529188309</v>
      </c>
      <c r="Z4" s="1">
        <f t="shared" ref="Z4:Z15" si="12">S4/E4*1000000</f>
        <v>1322.9631997467393</v>
      </c>
      <c r="AA4" s="261">
        <v>2002</v>
      </c>
      <c r="AB4" s="261">
        <v>91872</v>
      </c>
      <c r="AC4" s="261">
        <v>6601</v>
      </c>
      <c r="AD4" s="261">
        <v>67227</v>
      </c>
      <c r="AE4" s="261"/>
      <c r="AF4" s="263">
        <f t="shared" si="7"/>
        <v>24827.022363723445</v>
      </c>
      <c r="AG4" s="263">
        <f t="shared" si="8"/>
        <v>25213.469474322072</v>
      </c>
      <c r="AH4" s="263">
        <f t="shared" si="9"/>
        <v>3337.7705936602856</v>
      </c>
      <c r="AI4" s="261"/>
    </row>
    <row r="5" spans="1:35">
      <c r="A5">
        <v>2003</v>
      </c>
      <c r="B5">
        <f>'1.1, 1.2'!R6</f>
        <v>2771809</v>
      </c>
      <c r="C5" s="6">
        <v>35.802590156000001</v>
      </c>
      <c r="D5" s="6">
        <v>2.8011052432999999</v>
      </c>
      <c r="E5" s="3">
        <v>4027.2</v>
      </c>
      <c r="F5" s="3">
        <f t="shared" si="0"/>
        <v>688.27200039729837</v>
      </c>
      <c r="G5" s="3">
        <f>'1.1, 1.2'!B6/E5</f>
        <v>597.27850615812474</v>
      </c>
      <c r="H5" s="3">
        <f>'1.1, 1.2'!C6/E5</f>
        <v>90.993494239173629</v>
      </c>
      <c r="I5" s="3">
        <f t="shared" si="1"/>
        <v>8890.194218315457</v>
      </c>
      <c r="J5" s="5">
        <f t="shared" si="2"/>
        <v>12916.687317199705</v>
      </c>
      <c r="K5" s="3">
        <f t="shared" si="3"/>
        <v>38.603695399300001</v>
      </c>
      <c r="L5" s="2">
        <v>1.62</v>
      </c>
      <c r="M5" s="3">
        <f t="shared" si="4"/>
        <v>58.000196052720007</v>
      </c>
      <c r="N5" s="143">
        <f t="shared" ref="N5:N15" si="13">C5/C4-1</f>
        <v>2.9424309944214855E-2</v>
      </c>
      <c r="O5" s="143">
        <f t="shared" ref="O5:O15" si="14">B5/B4-1</f>
        <v>4.1931224041550808E-2</v>
      </c>
      <c r="P5" s="3">
        <f t="shared" si="10"/>
        <v>688.27200039729837</v>
      </c>
      <c r="Q5" s="320">
        <v>2003</v>
      </c>
      <c r="R5" s="321">
        <v>30.470259565999999</v>
      </c>
      <c r="S5" s="321">
        <v>5.3323305905999998</v>
      </c>
      <c r="T5" s="321">
        <v>2.3570852953000001</v>
      </c>
      <c r="U5" s="321">
        <v>0.1788672251</v>
      </c>
      <c r="V5" s="321">
        <v>0.2291400341</v>
      </c>
      <c r="W5" s="321">
        <f t="shared" si="5"/>
        <v>38.603695399300001</v>
      </c>
      <c r="X5" s="322">
        <f t="shared" si="6"/>
        <v>9585.740812301352</v>
      </c>
      <c r="Y5" s="1">
        <f t="shared" si="11"/>
        <v>7566.1153074096155</v>
      </c>
      <c r="Z5" s="1">
        <f t="shared" si="12"/>
        <v>1324.0789110548271</v>
      </c>
      <c r="AA5" s="261">
        <v>2003</v>
      </c>
      <c r="AB5" s="261">
        <v>96120</v>
      </c>
      <c r="AC5" s="261">
        <v>7018</v>
      </c>
      <c r="AD5" s="261">
        <v>67368</v>
      </c>
      <c r="AE5" s="261"/>
      <c r="AF5" s="263">
        <f t="shared" si="7"/>
        <v>24522.318927382439</v>
      </c>
      <c r="AG5" s="263">
        <f t="shared" si="8"/>
        <v>25486.922926759758</v>
      </c>
      <c r="AH5" s="263">
        <f t="shared" si="9"/>
        <v>3401.3186394133713</v>
      </c>
      <c r="AI5" s="261"/>
    </row>
    <row r="6" spans="1:35">
      <c r="A6">
        <v>2004</v>
      </c>
      <c r="B6">
        <f>'1.1, 1.2'!R7</f>
        <v>2879874</v>
      </c>
      <c r="C6" s="6">
        <v>36.800135820999998</v>
      </c>
      <c r="D6" s="6">
        <v>2.9760537107</v>
      </c>
      <c r="E6" s="3">
        <v>4087.5</v>
      </c>
      <c r="F6" s="3">
        <f t="shared" si="0"/>
        <v>704.55633027522936</v>
      </c>
      <c r="G6" s="3">
        <f>'1.1, 1.2'!B7/E6</f>
        <v>612.03327217125377</v>
      </c>
      <c r="H6" s="3">
        <f>'1.1, 1.2'!C7/E6</f>
        <v>92.523058103975529</v>
      </c>
      <c r="I6" s="3">
        <f t="shared" si="1"/>
        <v>9003.0913323547393</v>
      </c>
      <c r="J6" s="5">
        <f t="shared" si="2"/>
        <v>12778.383992146877</v>
      </c>
      <c r="K6" s="3">
        <f t="shared" si="3"/>
        <v>39.776189531699998</v>
      </c>
      <c r="L6" s="2">
        <v>1.62</v>
      </c>
      <c r="M6" s="3">
        <f t="shared" si="4"/>
        <v>59.616220030020003</v>
      </c>
      <c r="N6" s="143">
        <f t="shared" si="13"/>
        <v>2.7862388186258746E-2</v>
      </c>
      <c r="O6" s="143">
        <f t="shared" si="14"/>
        <v>3.8987174080176601E-2</v>
      </c>
      <c r="P6" s="3">
        <f t="shared" si="10"/>
        <v>704.55633027522936</v>
      </c>
      <c r="Q6" s="320">
        <v>2004</v>
      </c>
      <c r="R6" s="321">
        <v>31.299440917999998</v>
      </c>
      <c r="S6" s="321">
        <v>5.5006949024000003</v>
      </c>
      <c r="T6" s="321">
        <v>2.5017181737</v>
      </c>
      <c r="U6" s="321">
        <v>0.1973536065</v>
      </c>
      <c r="V6" s="321">
        <v>0.2362743574</v>
      </c>
      <c r="W6" s="321">
        <f t="shared" si="5"/>
        <v>39.776189531699998</v>
      </c>
      <c r="X6" s="322">
        <f t="shared" si="6"/>
        <v>9731.1778670825679</v>
      </c>
      <c r="Y6" s="1">
        <f t="shared" si="11"/>
        <v>7657.3555762691121</v>
      </c>
      <c r="Z6" s="1">
        <f t="shared" si="12"/>
        <v>1345.7357559388381</v>
      </c>
      <c r="AA6" s="261">
        <v>2004</v>
      </c>
      <c r="AB6" s="261">
        <v>101979</v>
      </c>
      <c r="AC6" s="261">
        <v>7458</v>
      </c>
      <c r="AD6" s="261">
        <v>70265</v>
      </c>
      <c r="AE6" s="261"/>
      <c r="AF6" s="263">
        <f t="shared" si="7"/>
        <v>24531.699405760006</v>
      </c>
      <c r="AG6" s="263">
        <f t="shared" si="8"/>
        <v>26462.001407884152</v>
      </c>
      <c r="AH6" s="263">
        <f t="shared" si="9"/>
        <v>3362.6180516615668</v>
      </c>
      <c r="AI6" s="261"/>
    </row>
    <row r="7" spans="1:35">
      <c r="A7">
        <v>2005</v>
      </c>
      <c r="B7">
        <f>'1.1, 1.2'!R8</f>
        <v>2981894</v>
      </c>
      <c r="C7" s="6">
        <v>37.091566817</v>
      </c>
      <c r="D7" s="6">
        <v>3.1010348984</v>
      </c>
      <c r="E7" s="3">
        <v>4133.8999999999996</v>
      </c>
      <c r="F7" s="3">
        <f t="shared" si="0"/>
        <v>721.32707612666013</v>
      </c>
      <c r="G7" s="3">
        <f>'1.1, 1.2'!B8/E7</f>
        <v>626.77907061128724</v>
      </c>
      <c r="H7" s="3">
        <f>'1.1, 1.2'!C8/E7</f>
        <v>94.548005515372907</v>
      </c>
      <c r="I7" s="3">
        <f t="shared" si="1"/>
        <v>8972.5360596531136</v>
      </c>
      <c r="J7" s="5">
        <f t="shared" si="2"/>
        <v>12438.928686599858</v>
      </c>
      <c r="K7" s="3">
        <f t="shared" si="3"/>
        <v>40.192601715400002</v>
      </c>
      <c r="L7" s="2">
        <v>1.62</v>
      </c>
      <c r="M7" s="3">
        <f t="shared" si="4"/>
        <v>60.088338243540008</v>
      </c>
      <c r="N7" s="143">
        <f t="shared" si="13"/>
        <v>7.9192913150525346E-3</v>
      </c>
      <c r="O7" s="143">
        <f t="shared" si="14"/>
        <v>3.5425160961903179E-2</v>
      </c>
      <c r="P7" s="3">
        <f t="shared" si="10"/>
        <v>721.32707612666013</v>
      </c>
      <c r="Q7" s="320">
        <v>2005</v>
      </c>
      <c r="R7" s="321">
        <v>31.484061627999999</v>
      </c>
      <c r="S7" s="321">
        <v>5.6075051896000003</v>
      </c>
      <c r="T7" s="321">
        <v>2.5746661974</v>
      </c>
      <c r="U7" s="321">
        <v>0.2111361387</v>
      </c>
      <c r="V7" s="321">
        <v>0.26719459699999998</v>
      </c>
      <c r="W7" s="321">
        <f t="shared" si="5"/>
        <v>40.192601715400002</v>
      </c>
      <c r="X7" s="322">
        <f t="shared" si="6"/>
        <v>9722.683595490942</v>
      </c>
      <c r="Y7" s="1">
        <f t="shared" si="11"/>
        <v>7616.0675459009653</v>
      </c>
      <c r="Z7" s="1">
        <f t="shared" si="12"/>
        <v>1356.4685138972884</v>
      </c>
      <c r="AA7" s="261">
        <v>2005</v>
      </c>
      <c r="AB7" s="261">
        <v>106923</v>
      </c>
      <c r="AC7" s="261">
        <v>7772</v>
      </c>
      <c r="AD7" s="261">
        <v>78680</v>
      </c>
      <c r="AE7" s="261"/>
      <c r="AF7" s="263">
        <f t="shared" si="7"/>
        <v>24079.629241603772</v>
      </c>
      <c r="AG7" s="263">
        <f t="shared" si="8"/>
        <v>27166.255622748329</v>
      </c>
      <c r="AH7" s="263">
        <f t="shared" si="9"/>
        <v>3395.9658998474829</v>
      </c>
      <c r="AI7" s="261"/>
    </row>
    <row r="8" spans="1:35">
      <c r="A8">
        <v>2006</v>
      </c>
      <c r="B8">
        <f>'1.1, 1.2'!R9</f>
        <v>3045740</v>
      </c>
      <c r="C8" s="6">
        <v>37.043065802000001</v>
      </c>
      <c r="D8" s="6">
        <v>3.1892626481000002</v>
      </c>
      <c r="E8" s="3">
        <v>4184.6000000000004</v>
      </c>
      <c r="F8" s="3">
        <f t="shared" si="0"/>
        <v>727.84495531233563</v>
      </c>
      <c r="G8" s="3">
        <f>'1.1, 1.2'!B9/E8</f>
        <v>632.13090856951669</v>
      </c>
      <c r="H8" s="3">
        <f>'1.1, 1.2'!C9/E8</f>
        <v>95.714046742818894</v>
      </c>
      <c r="I8" s="3">
        <f t="shared" si="1"/>
        <v>8852.2357697270945</v>
      </c>
      <c r="J8" s="5">
        <f t="shared" si="2"/>
        <v>12162.254756479542</v>
      </c>
      <c r="K8" s="3">
        <f t="shared" si="3"/>
        <v>40.232328450099999</v>
      </c>
      <c r="L8" s="2">
        <v>1.62</v>
      </c>
      <c r="M8" s="3">
        <f t="shared" si="4"/>
        <v>60.009766599240002</v>
      </c>
      <c r="N8" s="143">
        <f t="shared" si="13"/>
        <v>-1.307602216948367E-3</v>
      </c>
      <c r="O8" s="143">
        <f t="shared" si="14"/>
        <v>2.1411223873148977E-2</v>
      </c>
      <c r="P8" s="3">
        <f t="shared" si="10"/>
        <v>727.84495531233563</v>
      </c>
      <c r="Q8" s="320">
        <v>2006</v>
      </c>
      <c r="R8" s="321">
        <v>31.338736448999999</v>
      </c>
      <c r="S8" s="321">
        <v>5.7043293535000004</v>
      </c>
      <c r="T8" s="321">
        <v>2.6034314101999998</v>
      </c>
      <c r="U8" s="321">
        <v>0.2194928522</v>
      </c>
      <c r="V8" s="321">
        <v>0.3157688763</v>
      </c>
      <c r="W8" s="321">
        <f t="shared" si="5"/>
        <v>40.232328450099999</v>
      </c>
      <c r="X8" s="322">
        <f t="shared" si="6"/>
        <v>9614.3785427758921</v>
      </c>
      <c r="Y8" s="1">
        <f t="shared" si="11"/>
        <v>7489.063817091238</v>
      </c>
      <c r="Z8" s="1">
        <f t="shared" si="12"/>
        <v>1363.171952755341</v>
      </c>
      <c r="AA8" s="261">
        <v>2006</v>
      </c>
      <c r="AB8" s="261">
        <v>110220</v>
      </c>
      <c r="AC8" s="261">
        <v>7979</v>
      </c>
      <c r="AD8" s="261">
        <v>88922</v>
      </c>
      <c r="AE8" s="261"/>
      <c r="AF8" s="263">
        <f t="shared" si="7"/>
        <v>23620.317639266919</v>
      </c>
      <c r="AG8" s="263">
        <f t="shared" si="8"/>
        <v>27508.817170071441</v>
      </c>
      <c r="AH8" s="263">
        <f t="shared" si="9"/>
        <v>3551.0770821618949</v>
      </c>
      <c r="AI8" s="261"/>
    </row>
    <row r="9" spans="1:35">
      <c r="A9">
        <v>2007</v>
      </c>
      <c r="B9">
        <f>'1.1, 1.2'!R10</f>
        <v>3105046</v>
      </c>
      <c r="C9" s="6">
        <v>37.598155556999998</v>
      </c>
      <c r="D9" s="6">
        <v>3.2881791016999999</v>
      </c>
      <c r="E9" s="3">
        <v>4223.8</v>
      </c>
      <c r="F9" s="3">
        <f t="shared" si="0"/>
        <v>735.13092475969506</v>
      </c>
      <c r="G9" s="3">
        <f>'1.1, 1.2'!B10/E9</f>
        <v>637.61754817936458</v>
      </c>
      <c r="H9" s="3">
        <f>'1.1, 1.2'!C10/E9</f>
        <v>97.513376580330501</v>
      </c>
      <c r="I9" s="3">
        <f t="shared" si="1"/>
        <v>8901.4999661442289</v>
      </c>
      <c r="J9" s="5">
        <f t="shared" si="2"/>
        <v>12108.72739308854</v>
      </c>
      <c r="K9" s="3">
        <f t="shared" si="3"/>
        <v>40.886334658700001</v>
      </c>
      <c r="L9" s="2">
        <v>1.62</v>
      </c>
      <c r="M9" s="3">
        <f t="shared" si="4"/>
        <v>60.909012002339999</v>
      </c>
      <c r="N9" s="143">
        <f t="shared" si="13"/>
        <v>1.4984984179414962E-2</v>
      </c>
      <c r="O9" s="143">
        <f t="shared" si="14"/>
        <v>1.9471786823563431E-2</v>
      </c>
      <c r="P9" s="3">
        <f t="shared" si="10"/>
        <v>735.13092475969506</v>
      </c>
      <c r="Q9" s="320">
        <v>2007</v>
      </c>
      <c r="R9" s="321">
        <v>31.714717403000002</v>
      </c>
      <c r="S9" s="321">
        <v>5.8834381543000003</v>
      </c>
      <c r="T9" s="321">
        <v>2.6714691733000002</v>
      </c>
      <c r="U9" s="321">
        <v>0.22734171359999999</v>
      </c>
      <c r="V9" s="321">
        <v>0.3435725892</v>
      </c>
      <c r="W9" s="321">
        <f t="shared" si="5"/>
        <v>40.886334658700001</v>
      </c>
      <c r="X9" s="322">
        <f t="shared" si="6"/>
        <v>9679.9883182679114</v>
      </c>
      <c r="Y9" s="1">
        <f t="shared" si="11"/>
        <v>7508.5746017803876</v>
      </c>
      <c r="Z9" s="1">
        <f t="shared" si="12"/>
        <v>1392.9253644348692</v>
      </c>
      <c r="AA9" s="261">
        <v>2007</v>
      </c>
      <c r="AB9" s="261">
        <v>113675</v>
      </c>
      <c r="AC9" s="261">
        <v>8370</v>
      </c>
      <c r="AD9" s="261">
        <v>99213</v>
      </c>
      <c r="AE9" s="261"/>
      <c r="AF9" s="263">
        <f t="shared" si="7"/>
        <v>23500.938405981968</v>
      </c>
      <c r="AG9" s="263">
        <f t="shared" si="8"/>
        <v>27161.49505376344</v>
      </c>
      <c r="AH9" s="263">
        <f t="shared" si="9"/>
        <v>3462.9795409875719</v>
      </c>
      <c r="AI9" s="261"/>
    </row>
    <row r="10" spans="1:35">
      <c r="A10">
        <v>2008</v>
      </c>
      <c r="B10">
        <f>'1.1, 1.2'!R11</f>
        <v>3126001</v>
      </c>
      <c r="C10" s="6">
        <v>37.062660657000002</v>
      </c>
      <c r="D10" s="6">
        <v>3.3372842103</v>
      </c>
      <c r="E10" s="3">
        <v>4259.8</v>
      </c>
      <c r="F10" s="3">
        <f t="shared" si="0"/>
        <v>733.83750410817402</v>
      </c>
      <c r="G10" s="3">
        <f>'1.1, 1.2'!B11/E10</f>
        <v>635.57702239541754</v>
      </c>
      <c r="H10" s="3">
        <f>'1.1, 1.2'!C11/E10</f>
        <v>98.260481712756459</v>
      </c>
      <c r="I10" s="3">
        <f t="shared" si="1"/>
        <v>8700.5635609653036</v>
      </c>
      <c r="J10" s="5">
        <f t="shared" si="2"/>
        <v>11856.253615082018</v>
      </c>
      <c r="K10" s="3">
        <f t="shared" si="3"/>
        <v>40.3999448673</v>
      </c>
      <c r="L10" s="2">
        <v>1.62</v>
      </c>
      <c r="M10" s="3">
        <f t="shared" si="4"/>
        <v>60.041510264340005</v>
      </c>
      <c r="N10" s="143">
        <f t="shared" si="13"/>
        <v>-1.4242584298800764E-2</v>
      </c>
      <c r="O10" s="143">
        <f t="shared" si="14"/>
        <v>6.748692289904934E-3</v>
      </c>
      <c r="P10" s="3">
        <f t="shared" si="10"/>
        <v>733.83750410817402</v>
      </c>
      <c r="Q10" s="320">
        <v>2008</v>
      </c>
      <c r="R10" s="321">
        <v>31.08389012</v>
      </c>
      <c r="S10" s="321">
        <v>5.9787705367999999</v>
      </c>
      <c r="T10" s="321">
        <v>2.6706656688999999</v>
      </c>
      <c r="U10" s="321">
        <v>0.2350301672</v>
      </c>
      <c r="V10" s="321">
        <v>0.3839794486</v>
      </c>
      <c r="W10" s="321">
        <f t="shared" si="5"/>
        <v>40.3999448673</v>
      </c>
      <c r="X10" s="322">
        <f t="shared" si="6"/>
        <v>9484.0003914033514</v>
      </c>
      <c r="Y10" s="1">
        <f t="shared" si="11"/>
        <v>7297.0304051833409</v>
      </c>
      <c r="Z10" s="1">
        <f t="shared" si="12"/>
        <v>1403.533155735011</v>
      </c>
      <c r="AA10" s="261">
        <v>2008</v>
      </c>
      <c r="AB10" s="261">
        <v>115196</v>
      </c>
      <c r="AC10" s="261">
        <v>8526</v>
      </c>
      <c r="AD10" s="261">
        <v>111568</v>
      </c>
      <c r="AE10" s="261"/>
      <c r="AF10" s="263">
        <f t="shared" si="7"/>
        <v>23183.666697628392</v>
      </c>
      <c r="AG10" s="263">
        <f t="shared" si="8"/>
        <v>27566.287497067791</v>
      </c>
      <c r="AH10" s="263">
        <f t="shared" si="9"/>
        <v>3441.6629194751185</v>
      </c>
      <c r="AI10" s="261"/>
    </row>
    <row r="11" spans="1:35">
      <c r="A11">
        <v>2009</v>
      </c>
      <c r="B11">
        <f>'1.1, 1.2'!R12</f>
        <v>3116695</v>
      </c>
      <c r="C11" s="6">
        <v>37.187057027000002</v>
      </c>
      <c r="D11" s="6">
        <v>3.2355783293</v>
      </c>
      <c r="E11" s="3">
        <v>4302.6000000000004</v>
      </c>
      <c r="F11" s="3">
        <f t="shared" ref="F11:F16" si="15">B11/E11</f>
        <v>724.37479663459294</v>
      </c>
      <c r="G11" s="3">
        <f>'1.1, 1.2'!B12/E11</f>
        <v>627.19983265932217</v>
      </c>
      <c r="H11" s="3">
        <f>'1.1, 1.2'!C12/E11</f>
        <v>97.174963975270757</v>
      </c>
      <c r="I11" s="3">
        <f t="shared" si="1"/>
        <v>8642.9268412122892</v>
      </c>
      <c r="J11" s="5">
        <f t="shared" si="2"/>
        <v>11931.567582647645</v>
      </c>
      <c r="K11" s="3">
        <f t="shared" si="3"/>
        <v>40.422635356299999</v>
      </c>
      <c r="L11" s="2">
        <v>1.62</v>
      </c>
      <c r="M11" s="3">
        <f t="shared" si="4"/>
        <v>60.243032383740008</v>
      </c>
      <c r="N11" s="143">
        <f t="shared" si="13"/>
        <v>3.3563799197051658E-3</v>
      </c>
      <c r="O11" s="143">
        <f t="shared" si="14"/>
        <v>-2.9769664181169553E-3</v>
      </c>
      <c r="P11" s="3">
        <f t="shared" si="10"/>
        <v>724.37479663459294</v>
      </c>
      <c r="Q11" s="320">
        <v>2009</v>
      </c>
      <c r="R11" s="321">
        <v>31.207516210000001</v>
      </c>
      <c r="S11" s="321">
        <v>5.9795408164000001</v>
      </c>
      <c r="T11" s="321">
        <v>2.5473681199999998</v>
      </c>
      <c r="U11" s="321">
        <v>0.24072315729999999</v>
      </c>
      <c r="V11" s="321">
        <v>0.40059347699999998</v>
      </c>
      <c r="W11" s="321">
        <f t="shared" si="5"/>
        <v>40.422635356299999</v>
      </c>
      <c r="X11" s="322">
        <f t="shared" si="6"/>
        <v>9394.9322168688686</v>
      </c>
      <c r="Y11" s="1">
        <f t="shared" si="11"/>
        <v>7253.176267838051</v>
      </c>
      <c r="Z11" s="1">
        <f t="shared" si="12"/>
        <v>1389.7505732347881</v>
      </c>
      <c r="AA11" s="261">
        <v>2009</v>
      </c>
      <c r="AB11" s="261">
        <v>113072</v>
      </c>
      <c r="AC11" s="261">
        <v>8450</v>
      </c>
      <c r="AD11" s="261">
        <v>114443</v>
      </c>
      <c r="AE11" s="261"/>
      <c r="AF11" s="263">
        <f t="shared" si="7"/>
        <v>22528.726121409367</v>
      </c>
      <c r="AG11" s="263">
        <f t="shared" si="8"/>
        <v>28487.947609467454</v>
      </c>
      <c r="AH11" s="263">
        <f t="shared" si="9"/>
        <v>3500.3755319241895</v>
      </c>
      <c r="AI11" s="261"/>
    </row>
    <row r="12" spans="1:35">
      <c r="A12">
        <v>2010</v>
      </c>
      <c r="B12">
        <f>'1.1, 1.2'!R13</f>
        <v>3138762</v>
      </c>
      <c r="C12" s="6">
        <v>37.127858629999999</v>
      </c>
      <c r="D12" s="6">
        <v>3.2416304612000002</v>
      </c>
      <c r="E12" s="3">
        <v>4350.7</v>
      </c>
      <c r="F12" s="3">
        <f t="shared" si="15"/>
        <v>721.43838922472253</v>
      </c>
      <c r="G12" s="3">
        <f>'1.1, 1.2'!B13/E12</f>
        <v>624.81324844277935</v>
      </c>
      <c r="H12" s="3">
        <f>'1.1, 1.2'!C13/E12</f>
        <v>96.625140781943145</v>
      </c>
      <c r="I12" s="3">
        <f t="shared" si="1"/>
        <v>8533.7666651343461</v>
      </c>
      <c r="J12" s="5">
        <f t="shared" si="2"/>
        <v>11828.822519834253</v>
      </c>
      <c r="K12" s="3">
        <f t="shared" si="3"/>
        <v>40.369489091200002</v>
      </c>
      <c r="L12" s="2">
        <v>1.62</v>
      </c>
      <c r="M12" s="3">
        <f t="shared" si="4"/>
        <v>60.147130980600004</v>
      </c>
      <c r="N12" s="143">
        <f t="shared" si="13"/>
        <v>-1.5919086298499252E-3</v>
      </c>
      <c r="O12" s="143">
        <f t="shared" si="14"/>
        <v>7.0802564896468301E-3</v>
      </c>
      <c r="P12" s="3">
        <f t="shared" si="10"/>
        <v>721.43838922472253</v>
      </c>
      <c r="Q12" s="320">
        <v>2010</v>
      </c>
      <c r="R12" s="321">
        <v>31.115185899</v>
      </c>
      <c r="S12" s="321">
        <v>6.0126727308000003</v>
      </c>
      <c r="T12" s="321">
        <v>2.5535026844000002</v>
      </c>
      <c r="U12" s="321">
        <v>0.2472267524</v>
      </c>
      <c r="V12" s="321">
        <v>0.39795312929999999</v>
      </c>
      <c r="W12" s="321">
        <f t="shared" si="5"/>
        <v>40.369489091200002</v>
      </c>
      <c r="X12" s="322">
        <f t="shared" si="6"/>
        <v>9278.8491716735243</v>
      </c>
      <c r="Y12" s="1">
        <f t="shared" si="11"/>
        <v>7151.7654398142831</v>
      </c>
      <c r="Z12" s="1">
        <f t="shared" si="12"/>
        <v>1382.0012252740939</v>
      </c>
      <c r="AA12" s="261">
        <v>2010</v>
      </c>
      <c r="AB12" s="261">
        <v>111731</v>
      </c>
      <c r="AC12" s="261">
        <v>8218</v>
      </c>
      <c r="AD12" s="261">
        <v>112994</v>
      </c>
      <c r="AE12" s="261"/>
      <c r="AF12" s="263">
        <f t="shared" si="7"/>
        <v>22854.021573242881</v>
      </c>
      <c r="AG12" s="263">
        <f t="shared" si="8"/>
        <v>30083.566853248965</v>
      </c>
      <c r="AH12" s="263">
        <f t="shared" si="9"/>
        <v>3521.8961121829479</v>
      </c>
      <c r="AI12" s="261"/>
    </row>
    <row r="13" spans="1:35">
      <c r="A13">
        <v>2011</v>
      </c>
      <c r="B13">
        <f>'1.1, 1.2'!R14</f>
        <v>3133392</v>
      </c>
      <c r="C13" s="6">
        <v>36.697165386999998</v>
      </c>
      <c r="D13" s="6">
        <v>3.2405260625999999</v>
      </c>
      <c r="E13" s="3">
        <v>4384</v>
      </c>
      <c r="F13" s="3">
        <f t="shared" si="15"/>
        <v>714.73357664233572</v>
      </c>
      <c r="G13" s="3">
        <f>'1.1, 1.2'!B14/E13</f>
        <v>618.35059306569337</v>
      </c>
      <c r="H13" s="3">
        <f>'1.1, 1.2'!C14/E13</f>
        <v>96.382983576642332</v>
      </c>
      <c r="I13" s="3">
        <f t="shared" si="1"/>
        <v>8370.7037835310221</v>
      </c>
      <c r="J13" s="5">
        <f t="shared" si="2"/>
        <v>11711.642011915521</v>
      </c>
      <c r="K13" s="3">
        <f t="shared" si="3"/>
        <v>39.937691449599996</v>
      </c>
      <c r="L13" s="2">
        <v>1.62</v>
      </c>
      <c r="M13" s="3">
        <f t="shared" si="4"/>
        <v>59.449407926940005</v>
      </c>
      <c r="N13" s="143">
        <f t="shared" si="13"/>
        <v>-1.1600271572139387E-2</v>
      </c>
      <c r="O13" s="143">
        <f t="shared" si="14"/>
        <v>-1.7108656215412132E-3</v>
      </c>
      <c r="P13" s="3">
        <f t="shared" si="10"/>
        <v>714.73357664233572</v>
      </c>
      <c r="Q13" s="320">
        <v>2011</v>
      </c>
      <c r="R13" s="321">
        <v>30.656425545000001</v>
      </c>
      <c r="S13" s="321">
        <v>6.0407398424999998</v>
      </c>
      <c r="T13" s="321">
        <v>2.5658232096</v>
      </c>
      <c r="U13" s="321">
        <v>0.24357870840000001</v>
      </c>
      <c r="V13" s="321">
        <v>0.38878325740000003</v>
      </c>
      <c r="W13" s="321">
        <f t="shared" si="5"/>
        <v>39.937691449599996</v>
      </c>
      <c r="X13" s="322">
        <f t="shared" si="6"/>
        <v>9109.8748744525546</v>
      </c>
      <c r="Y13" s="1">
        <f t="shared" si="11"/>
        <v>6992.7977976733582</v>
      </c>
      <c r="Z13" s="1">
        <f t="shared" si="12"/>
        <v>1377.9059859717154</v>
      </c>
      <c r="AA13" s="261"/>
      <c r="AB13" s="261"/>
      <c r="AC13" s="261"/>
      <c r="AD13" s="261"/>
      <c r="AE13" s="261"/>
      <c r="AF13" s="261"/>
      <c r="AG13" s="261"/>
      <c r="AH13" s="261"/>
      <c r="AI13" s="261"/>
    </row>
    <row r="14" spans="1:35">
      <c r="A14">
        <v>2012</v>
      </c>
      <c r="B14">
        <f>'1.1, 1.2'!R15</f>
        <v>3177980</v>
      </c>
      <c r="C14" s="6">
        <v>36.790167365000002</v>
      </c>
      <c r="D14" s="6">
        <v>3.2430284918000001</v>
      </c>
      <c r="E14" s="3">
        <v>4408.1000000000004</v>
      </c>
      <c r="F14" s="3">
        <f t="shared" si="15"/>
        <v>720.94099498650201</v>
      </c>
      <c r="G14" s="3">
        <f>'1.1, 1.2'!B15/E14</f>
        <v>622.97089448968939</v>
      </c>
      <c r="H14" s="3">
        <f>'1.1, 1.2'!C15/E14</f>
        <v>97.970100496812677</v>
      </c>
      <c r="I14" s="3">
        <f t="shared" si="1"/>
        <v>8346.0373777818113</v>
      </c>
      <c r="J14" s="5">
        <f t="shared" si="2"/>
        <v>11576.588702572075</v>
      </c>
      <c r="K14" s="3">
        <f t="shared" si="3"/>
        <v>40.033195856799999</v>
      </c>
      <c r="L14" s="2">
        <v>1.62</v>
      </c>
      <c r="M14" s="3">
        <f t="shared" si="4"/>
        <v>59.600071131300005</v>
      </c>
      <c r="N14" s="143">
        <f t="shared" si="13"/>
        <v>2.5343095854741815E-3</v>
      </c>
      <c r="O14" s="143">
        <f t="shared" si="14"/>
        <v>1.422994633291963E-2</v>
      </c>
      <c r="P14" s="3">
        <f t="shared" si="10"/>
        <v>720.94099498650212</v>
      </c>
      <c r="Q14" s="320">
        <v>2012</v>
      </c>
      <c r="R14" s="321">
        <v>30.645194581999998</v>
      </c>
      <c r="S14" s="321">
        <v>6.1449727823</v>
      </c>
      <c r="T14" s="321">
        <v>2.5637023682</v>
      </c>
      <c r="U14" s="321">
        <v>0.24901453339999999</v>
      </c>
      <c r="V14" s="321">
        <v>0.38947356459999999</v>
      </c>
      <c r="W14" s="321">
        <f t="shared" si="5"/>
        <v>40.033195856799999</v>
      </c>
      <c r="X14" s="322">
        <f t="shared" si="6"/>
        <v>9081.7349553775985</v>
      </c>
      <c r="Y14" s="1">
        <f t="shared" si="11"/>
        <v>6952.0189156325841</v>
      </c>
      <c r="Z14" s="1">
        <f t="shared" si="12"/>
        <v>1394.0184619904264</v>
      </c>
      <c r="AA14" s="261"/>
      <c r="AB14" s="261"/>
      <c r="AC14" s="261"/>
      <c r="AD14" s="261"/>
      <c r="AE14" s="261"/>
      <c r="AF14" s="261"/>
      <c r="AG14" s="261"/>
      <c r="AH14" s="261"/>
      <c r="AI14" s="261"/>
    </row>
    <row r="15" spans="1:35">
      <c r="A15">
        <v>2013</v>
      </c>
      <c r="B15">
        <f>'1.1, 1.2'!R16</f>
        <v>3254939</v>
      </c>
      <c r="C15" s="6">
        <v>37.383810449999999</v>
      </c>
      <c r="D15" s="6">
        <v>3.3193761142999998</v>
      </c>
      <c r="E15" s="3">
        <v>4442.1000000000004</v>
      </c>
      <c r="F15" s="3">
        <f t="shared" si="15"/>
        <v>732.74779946421734</v>
      </c>
      <c r="G15" s="3">
        <f>'1.1, 1.2'!B16/E15</f>
        <v>631.30636410706643</v>
      </c>
      <c r="H15" s="3">
        <f>'1.1, 1.2'!C16/E15</f>
        <v>101.44143535715089</v>
      </c>
      <c r="I15" s="3">
        <f>C15*1000000/E15</f>
        <v>8415.7966840008085</v>
      </c>
      <c r="J15" s="5">
        <f>C15/B15*1000000000</f>
        <v>11485.256851203663</v>
      </c>
      <c r="K15" s="3">
        <f t="shared" si="3"/>
        <v>40.703186564299997</v>
      </c>
      <c r="L15" s="2">
        <v>1.62</v>
      </c>
      <c r="M15" s="3">
        <f>C15*L15</f>
        <v>60.561772929</v>
      </c>
      <c r="N15" s="143">
        <f t="shared" si="13"/>
        <v>1.6135916945155149E-2</v>
      </c>
      <c r="O15" s="143">
        <f t="shared" si="14"/>
        <v>2.4216326093933871E-2</v>
      </c>
      <c r="P15" s="3">
        <f t="shared" si="10"/>
        <v>732.74779946421734</v>
      </c>
      <c r="Q15" s="320">
        <v>2013</v>
      </c>
      <c r="R15" s="321">
        <v>30.968210769999999</v>
      </c>
      <c r="S15" s="321">
        <v>6.4155996796999997</v>
      </c>
      <c r="T15" s="321">
        <v>2.6241149315999999</v>
      </c>
      <c r="U15" s="321">
        <v>0.25464613209999998</v>
      </c>
      <c r="V15" s="321">
        <v>0.40192248289999999</v>
      </c>
      <c r="W15" s="321">
        <f t="shared" si="5"/>
        <v>40.703186564299997</v>
      </c>
      <c r="X15" s="322">
        <f t="shared" si="6"/>
        <v>9163.0504860989149</v>
      </c>
      <c r="Y15" s="1">
        <f t="shared" si="11"/>
        <v>6971.5249026361398</v>
      </c>
      <c r="Z15" s="1">
        <f t="shared" si="12"/>
        <v>1444.2717812971339</v>
      </c>
      <c r="AA15" s="261"/>
      <c r="AB15" s="261"/>
      <c r="AC15" s="261"/>
      <c r="AD15" s="261"/>
      <c r="AE15" s="261"/>
      <c r="AF15" s="261"/>
      <c r="AG15" s="261"/>
      <c r="AH15" s="261"/>
      <c r="AI15" s="261"/>
    </row>
    <row r="16" spans="1:35">
      <c r="A16">
        <v>2014</v>
      </c>
      <c r="B16">
        <f>'1.1, 1.2'!R17</f>
        <v>3354573</v>
      </c>
      <c r="C16" s="6">
        <v>38.218083997999997</v>
      </c>
      <c r="D16" s="6">
        <v>3.4146277207</v>
      </c>
      <c r="E16" s="3">
        <v>4509.8999999999996</v>
      </c>
      <c r="F16" s="3">
        <f t="shared" si="15"/>
        <v>743.82425330938611</v>
      </c>
      <c r="G16" s="3">
        <f>'1.1, 1.2'!B17/E16</f>
        <v>638.68977139182687</v>
      </c>
      <c r="H16" s="3">
        <f>'1.1, 1.2'!C17/E16</f>
        <v>105.13448191755916</v>
      </c>
      <c r="I16" s="3">
        <f>C16*1000000/E16</f>
        <v>8474.2641739284682</v>
      </c>
      <c r="J16" s="5">
        <f>C16/B16*1000000000</f>
        <v>11392.831218161</v>
      </c>
      <c r="K16" s="3">
        <f>C16+D16</f>
        <v>41.632711718699994</v>
      </c>
      <c r="L16" s="2">
        <v>1.62</v>
      </c>
      <c r="M16" s="3">
        <f>C16*L16</f>
        <v>61.913296076759998</v>
      </c>
      <c r="N16" s="143">
        <f>C16/C15-1</f>
        <v>2.2316439601998805E-2</v>
      </c>
      <c r="O16" s="143">
        <f>B16/B15-1</f>
        <v>3.0610097454975449E-2</v>
      </c>
      <c r="P16" s="3">
        <f t="shared" si="10"/>
        <v>743.82425330938599</v>
      </c>
      <c r="Q16" s="323">
        <v>2014</v>
      </c>
      <c r="R16" s="324">
        <v>31.535288118</v>
      </c>
      <c r="S16" s="324">
        <v>6.6827958792000004</v>
      </c>
      <c r="T16" s="324">
        <v>2.6936385075999998</v>
      </c>
      <c r="U16" s="324">
        <v>0.26322138070000001</v>
      </c>
      <c r="V16" s="324">
        <v>0.41158854290000002</v>
      </c>
      <c r="W16" s="324">
        <f t="shared" si="5"/>
        <v>41.632711718699994</v>
      </c>
      <c r="X16" s="325">
        <f t="shared" si="6"/>
        <v>9231.4046250914653</v>
      </c>
      <c r="Y16" s="1">
        <f>R16/E16*1000000</f>
        <v>6992.4583955298358</v>
      </c>
      <c r="Z16" s="1">
        <f>S16/E16*1000000</f>
        <v>1481.8057782212468</v>
      </c>
      <c r="AA16" s="261"/>
      <c r="AB16" s="261"/>
      <c r="AC16" s="261"/>
      <c r="AD16" s="261"/>
      <c r="AE16" s="261"/>
      <c r="AF16" s="261"/>
      <c r="AG16" s="261"/>
      <c r="AH16" s="261"/>
      <c r="AI16" s="261"/>
    </row>
    <row r="17" spans="1:35">
      <c r="A17" s="10" t="s">
        <v>1017</v>
      </c>
      <c r="Q17" s="327" t="s">
        <v>1123</v>
      </c>
      <c r="R17" s="326"/>
      <c r="S17" s="326"/>
      <c r="T17" s="326"/>
      <c r="U17" s="326"/>
      <c r="V17" s="326"/>
      <c r="W17" s="326"/>
      <c r="X17" s="326"/>
      <c r="AA17" s="261"/>
      <c r="AB17" s="261"/>
      <c r="AC17" s="261"/>
      <c r="AD17" s="261"/>
      <c r="AE17" s="261"/>
      <c r="AF17" s="261"/>
      <c r="AG17" s="261"/>
      <c r="AH17" s="261"/>
      <c r="AI17" s="261"/>
    </row>
    <row r="18" spans="1:35">
      <c r="L18" t="s">
        <v>1329</v>
      </c>
      <c r="AA18" s="261"/>
      <c r="AB18" s="261"/>
      <c r="AC18" s="261"/>
      <c r="AD18" s="261"/>
      <c r="AE18" s="261"/>
      <c r="AF18" s="261"/>
      <c r="AG18" s="261"/>
      <c r="AH18" s="261"/>
      <c r="AI18" s="261"/>
    </row>
    <row r="19" spans="1:35">
      <c r="A19" t="s">
        <v>172</v>
      </c>
      <c r="D19" s="244"/>
      <c r="E19" s="244"/>
      <c r="F19" s="244"/>
      <c r="G19" s="244"/>
      <c r="H19" s="244"/>
      <c r="I19" s="244"/>
      <c r="L19" t="s">
        <v>1479</v>
      </c>
      <c r="O19" s="143">
        <f>R16/R3-1</f>
        <v>0.1051838303017536</v>
      </c>
      <c r="P19" s="143">
        <f t="shared" ref="P19:U19" si="16">S16/S3-1</f>
        <v>0.30443485027730577</v>
      </c>
      <c r="Q19" s="143">
        <f t="shared" si="16"/>
        <v>0.22855815439206517</v>
      </c>
      <c r="R19" s="143">
        <f t="shared" si="16"/>
        <v>0.6696030340439072</v>
      </c>
      <c r="S19" s="143">
        <f t="shared" si="16"/>
        <v>0.86651927752800373</v>
      </c>
      <c r="T19" s="143">
        <f t="shared" si="16"/>
        <v>0.1484366346820416</v>
      </c>
      <c r="U19" s="143">
        <f t="shared" si="16"/>
        <v>-1.1838763413010711E-2</v>
      </c>
    </row>
    <row r="20" spans="1:35">
      <c r="A20" t="s">
        <v>528</v>
      </c>
      <c r="L20" t="s">
        <v>1472</v>
      </c>
      <c r="O20" s="143">
        <f>(R16+S16)/(R3+S3)-1</f>
        <v>0.13551293076729909</v>
      </c>
      <c r="T20" s="163"/>
      <c r="V20" s="60"/>
      <c r="AC20" s="163"/>
    </row>
    <row r="21" spans="1:35">
      <c r="A21" t="s">
        <v>859</v>
      </c>
      <c r="L21" s="271" t="s">
        <v>1473</v>
      </c>
      <c r="O21" s="143">
        <f>SUM(T16:V16)/SUM(T3:V3)-1</f>
        <v>0.31033031181515369</v>
      </c>
      <c r="T21" s="60"/>
      <c r="V21" s="523" t="s">
        <v>1342</v>
      </c>
      <c r="W21" s="385"/>
      <c r="X21" s="512"/>
      <c r="Y21" s="512"/>
      <c r="Z21" s="512"/>
      <c r="AA21" s="513"/>
      <c r="AC21" s="163"/>
    </row>
    <row r="22" spans="1:35" ht="89.25">
      <c r="A22" s="553" t="s">
        <v>1396</v>
      </c>
      <c r="L22" s="271"/>
      <c r="O22" s="143"/>
      <c r="T22" s="60"/>
      <c r="V22" s="587"/>
      <c r="W22" s="362"/>
      <c r="X22" s="588"/>
      <c r="Y22" s="588"/>
      <c r="Z22" s="588"/>
      <c r="AA22" s="589"/>
      <c r="AC22" s="163"/>
    </row>
    <row r="23" spans="1:35" ht="22.5">
      <c r="B23" s="55"/>
      <c r="C23" s="55"/>
      <c r="D23" s="55"/>
      <c r="U23" s="60"/>
      <c r="V23" s="514"/>
      <c r="W23" s="515" t="s">
        <v>277</v>
      </c>
      <c r="X23" s="515" t="s">
        <v>278</v>
      </c>
      <c r="Y23" s="515" t="s">
        <v>174</v>
      </c>
      <c r="Z23" s="515" t="s">
        <v>175</v>
      </c>
      <c r="AA23" s="516" t="s">
        <v>1341</v>
      </c>
      <c r="AC23" s="165"/>
    </row>
    <row r="24" spans="1:35">
      <c r="S24" s="163"/>
      <c r="U24" s="60"/>
      <c r="V24" s="517">
        <v>2001</v>
      </c>
      <c r="W24" s="518">
        <f t="shared" ref="W24:W36" si="17">R3/R$3</f>
        <v>1</v>
      </c>
      <c r="X24" s="518">
        <f t="shared" ref="X24:X36" si="18">S3/S$3</f>
        <v>1</v>
      </c>
      <c r="Y24" s="518">
        <f t="shared" ref="Y24:Y36" si="19">T3/T$3</f>
        <v>1</v>
      </c>
      <c r="Z24" s="518">
        <f t="shared" ref="Z24:Z36" si="20">U3/U$3</f>
        <v>1</v>
      </c>
      <c r="AA24" s="519">
        <f t="shared" ref="AA24:AA36" si="21">V3/V$3</f>
        <v>1</v>
      </c>
      <c r="AC24" s="584">
        <f>1000*C3</f>
        <v>33657.110334000005</v>
      </c>
      <c r="AD24" s="584">
        <f>1000*D3</f>
        <v>2594.5299058000001</v>
      </c>
    </row>
    <row r="25" spans="1:35">
      <c r="R25" t="s">
        <v>1371</v>
      </c>
      <c r="S25" s="163"/>
      <c r="T25" s="16">
        <f>K9/K3-1</f>
        <v>0.12784785428306367</v>
      </c>
      <c r="V25" s="517">
        <v>2002</v>
      </c>
      <c r="W25" s="518">
        <f t="shared" si="17"/>
        <v>1.0358008182942668</v>
      </c>
      <c r="X25" s="518">
        <f t="shared" si="18"/>
        <v>1.0196335175551587</v>
      </c>
      <c r="Y25" s="518">
        <f t="shared" si="19"/>
        <v>1.0403134492261543</v>
      </c>
      <c r="Z25" s="518">
        <f t="shared" si="20"/>
        <v>1.0556851332692803</v>
      </c>
      <c r="AA25" s="519">
        <f t="shared" si="21"/>
        <v>1.0175820044864963</v>
      </c>
      <c r="AC25" s="584">
        <f t="shared" ref="AC25:AD37" si="22">1000*C4</f>
        <v>34779.235161000004</v>
      </c>
      <c r="AD25" s="584">
        <f t="shared" si="22"/>
        <v>2701.1714972999998</v>
      </c>
    </row>
    <row r="26" spans="1:35">
      <c r="R26" s="271" t="s">
        <v>1526</v>
      </c>
      <c r="S26" s="163"/>
      <c r="T26" s="16">
        <f>K14/K9-1</f>
        <v>-2.0866111110756314E-2</v>
      </c>
      <c r="U26" s="60"/>
      <c r="V26" s="517">
        <v>2003</v>
      </c>
      <c r="W26" s="518">
        <f t="shared" si="17"/>
        <v>1.0678589030622831</v>
      </c>
      <c r="X26" s="518">
        <f t="shared" si="18"/>
        <v>1.0408335046155972</v>
      </c>
      <c r="Y26" s="518">
        <f t="shared" si="19"/>
        <v>1.0750575297939968</v>
      </c>
      <c r="Z26" s="518">
        <f t="shared" si="20"/>
        <v>1.1345478886395588</v>
      </c>
      <c r="AA26" s="519">
        <f t="shared" si="21"/>
        <v>1.0391307004990835</v>
      </c>
      <c r="AC26" s="584">
        <f t="shared" si="22"/>
        <v>35802.590155999998</v>
      </c>
      <c r="AD26" s="584">
        <f t="shared" si="22"/>
        <v>2801.1052433</v>
      </c>
    </row>
    <row r="27" spans="1:35">
      <c r="R27" s="271" t="s">
        <v>1525</v>
      </c>
      <c r="S27" s="163"/>
      <c r="T27" s="353">
        <f>K15/K14-1</f>
        <v>1.673587864172954E-2</v>
      </c>
      <c r="U27" s="60"/>
      <c r="V27" s="517">
        <v>2004</v>
      </c>
      <c r="W27" s="518">
        <f t="shared" si="17"/>
        <v>1.0969183433689367</v>
      </c>
      <c r="X27" s="518">
        <f t="shared" si="18"/>
        <v>1.0736970365601293</v>
      </c>
      <c r="Y27" s="518">
        <f t="shared" si="19"/>
        <v>1.1410240288807045</v>
      </c>
      <c r="Z27" s="518">
        <f t="shared" si="20"/>
        <v>1.2518062906426635</v>
      </c>
      <c r="AA27" s="519">
        <f t="shared" si="21"/>
        <v>1.0714842540692142</v>
      </c>
      <c r="AC27" s="584">
        <f t="shared" si="22"/>
        <v>36800.135820999996</v>
      </c>
      <c r="AD27" s="584">
        <f t="shared" si="22"/>
        <v>2976.0537107</v>
      </c>
    </row>
    <row r="28" spans="1:35">
      <c r="R28" t="s">
        <v>1480</v>
      </c>
      <c r="S28" s="163"/>
      <c r="T28" s="353">
        <f>K16/K15-1</f>
        <v>2.2836667908828101E-2</v>
      </c>
      <c r="U28" s="60"/>
      <c r="V28" s="517">
        <v>2005</v>
      </c>
      <c r="W28" s="518">
        <f t="shared" si="17"/>
        <v>1.103388549782379</v>
      </c>
      <c r="X28" s="518">
        <f t="shared" si="18"/>
        <v>1.0945456549393706</v>
      </c>
      <c r="Y28" s="518">
        <f t="shared" si="19"/>
        <v>1.1742953416832793</v>
      </c>
      <c r="Z28" s="518">
        <f t="shared" si="20"/>
        <v>1.33922835915675</v>
      </c>
      <c r="AA28" s="519">
        <f t="shared" si="21"/>
        <v>1.2117049289999224</v>
      </c>
      <c r="AC28" s="584">
        <f t="shared" si="22"/>
        <v>37091.566816999999</v>
      </c>
      <c r="AD28" s="584">
        <f t="shared" si="22"/>
        <v>3101.0348984000002</v>
      </c>
    </row>
    <row r="29" spans="1:35">
      <c r="S29" s="163"/>
      <c r="U29" s="60"/>
      <c r="V29" s="517">
        <v>2006</v>
      </c>
      <c r="W29" s="518">
        <f t="shared" si="17"/>
        <v>1.0982954922093664</v>
      </c>
      <c r="X29" s="518">
        <f t="shared" si="18"/>
        <v>1.1134450521412558</v>
      </c>
      <c r="Y29" s="518">
        <f t="shared" si="19"/>
        <v>1.1874150445122049</v>
      </c>
      <c r="Z29" s="518">
        <f t="shared" si="20"/>
        <v>1.3922346695754981</v>
      </c>
      <c r="AA29" s="519">
        <f t="shared" si="21"/>
        <v>1.4319851828346546</v>
      </c>
      <c r="AC29" s="584">
        <f t="shared" si="22"/>
        <v>37043.065801999997</v>
      </c>
      <c r="AD29" s="584">
        <f t="shared" si="22"/>
        <v>3189.2626481000002</v>
      </c>
    </row>
    <row r="30" spans="1:35">
      <c r="S30" s="163"/>
      <c r="U30" s="23"/>
      <c r="V30" s="517">
        <v>2007</v>
      </c>
      <c r="W30" s="518">
        <f t="shared" si="17"/>
        <v>1.1114720983436561</v>
      </c>
      <c r="X30" s="518">
        <f t="shared" si="18"/>
        <v>1.1484058329249514</v>
      </c>
      <c r="Y30" s="518">
        <f t="shared" si="19"/>
        <v>1.218446806356736</v>
      </c>
      <c r="Z30" s="518">
        <f t="shared" si="20"/>
        <v>1.442019693772167</v>
      </c>
      <c r="AA30" s="519">
        <f t="shared" si="21"/>
        <v>1.5580726724159979</v>
      </c>
      <c r="AC30" s="584">
        <f t="shared" si="22"/>
        <v>37598.155556999998</v>
      </c>
      <c r="AD30" s="584">
        <f t="shared" si="22"/>
        <v>3288.1791017</v>
      </c>
    </row>
    <row r="31" spans="1:35">
      <c r="S31" s="163"/>
      <c r="U31" s="60"/>
      <c r="V31" s="517">
        <v>2008</v>
      </c>
      <c r="W31" s="518">
        <f t="shared" si="17"/>
        <v>1.0893641629325048</v>
      </c>
      <c r="X31" s="518">
        <f t="shared" si="18"/>
        <v>1.1670140448681017</v>
      </c>
      <c r="Y31" s="518">
        <f t="shared" si="19"/>
        <v>1.2180803310929154</v>
      </c>
      <c r="Z31" s="518">
        <f t="shared" si="20"/>
        <v>1.4907872574994314</v>
      </c>
      <c r="AA31" s="519">
        <f t="shared" si="21"/>
        <v>1.7413143668593434</v>
      </c>
      <c r="AC31" s="584">
        <f t="shared" si="22"/>
        <v>37062.660657</v>
      </c>
      <c r="AD31" s="584">
        <f t="shared" si="22"/>
        <v>3337.2842102999998</v>
      </c>
    </row>
    <row r="32" spans="1:35">
      <c r="S32" s="163"/>
      <c r="T32" t="s">
        <v>1455</v>
      </c>
      <c r="V32" s="517">
        <v>2009</v>
      </c>
      <c r="W32" s="518">
        <f t="shared" si="17"/>
        <v>1.0936967555240229</v>
      </c>
      <c r="X32" s="518">
        <f t="shared" si="18"/>
        <v>1.1671643980395678</v>
      </c>
      <c r="Y32" s="518">
        <f t="shared" si="19"/>
        <v>1.161844793662685</v>
      </c>
      <c r="Z32" s="518">
        <f t="shared" si="20"/>
        <v>1.5268976734484119</v>
      </c>
      <c r="AA32" s="519">
        <f t="shared" si="21"/>
        <v>1.8166575823616564</v>
      </c>
      <c r="AC32" s="584">
        <f t="shared" si="22"/>
        <v>37187.057027000003</v>
      </c>
      <c r="AD32" s="584">
        <f t="shared" si="22"/>
        <v>3235.5783293</v>
      </c>
    </row>
    <row r="33" spans="19:30">
      <c r="S33" s="163"/>
      <c r="V33" s="517">
        <v>2010</v>
      </c>
      <c r="W33" s="518">
        <f t="shared" si="17"/>
        <v>1.0904609529405136</v>
      </c>
      <c r="X33" s="518">
        <f t="shared" si="18"/>
        <v>1.1736315151834986</v>
      </c>
      <c r="Y33" s="518">
        <f t="shared" si="19"/>
        <v>1.1646427448710597</v>
      </c>
      <c r="Z33" s="518">
        <f t="shared" si="20"/>
        <v>1.5681497255510057</v>
      </c>
      <c r="AA33" s="519">
        <f t="shared" si="21"/>
        <v>1.8046838285571827</v>
      </c>
      <c r="AC33" s="584">
        <f t="shared" si="22"/>
        <v>37127.858629999995</v>
      </c>
      <c r="AD33" s="584">
        <f t="shared" si="22"/>
        <v>3241.6304612000004</v>
      </c>
    </row>
    <row r="34" spans="19:30">
      <c r="S34" s="163"/>
      <c r="V34" s="517">
        <v>2011</v>
      </c>
      <c r="W34" s="518">
        <f t="shared" si="17"/>
        <v>1.0743832648811198</v>
      </c>
      <c r="X34" s="518">
        <f t="shared" si="18"/>
        <v>1.1791100183893288</v>
      </c>
      <c r="Y34" s="518">
        <f t="shared" si="19"/>
        <v>1.1702620889880024</v>
      </c>
      <c r="Z34" s="518">
        <f t="shared" si="20"/>
        <v>1.545010323597684</v>
      </c>
      <c r="AA34" s="519">
        <f t="shared" si="21"/>
        <v>1.7630992340171672</v>
      </c>
      <c r="AC34" s="584">
        <f t="shared" si="22"/>
        <v>36697.165387000001</v>
      </c>
      <c r="AD34" s="584">
        <f t="shared" si="22"/>
        <v>3240.5260625999999</v>
      </c>
    </row>
    <row r="35" spans="19:30">
      <c r="S35" s="163"/>
      <c r="V35" s="517">
        <v>2012</v>
      </c>
      <c r="W35" s="518">
        <f t="shared" si="17"/>
        <v>1.0739896652203249</v>
      </c>
      <c r="X35" s="518">
        <f t="shared" si="18"/>
        <v>1.1994555566460281</v>
      </c>
      <c r="Y35" s="518">
        <f t="shared" si="19"/>
        <v>1.1692947813894548</v>
      </c>
      <c r="Z35" s="518">
        <f t="shared" si="20"/>
        <v>1.5794895512667897</v>
      </c>
      <c r="AA35" s="519">
        <f t="shared" si="21"/>
        <v>1.7662297188628771</v>
      </c>
      <c r="AC35" s="584">
        <f t="shared" si="22"/>
        <v>36790.167365000001</v>
      </c>
      <c r="AD35" s="584">
        <f t="shared" si="22"/>
        <v>3243.0284918000002</v>
      </c>
    </row>
    <row r="36" spans="19:30">
      <c r="V36" s="517">
        <v>2013</v>
      </c>
      <c r="W36" s="518">
        <f t="shared" si="17"/>
        <v>1.0853100713180115</v>
      </c>
      <c r="X36" s="518">
        <f t="shared" si="18"/>
        <v>1.252280027536981</v>
      </c>
      <c r="Y36" s="518">
        <f t="shared" si="19"/>
        <v>1.1968487190033503</v>
      </c>
      <c r="Z36" s="518">
        <f t="shared" si="20"/>
        <v>1.6152105639407337</v>
      </c>
      <c r="AA36" s="519">
        <f t="shared" si="21"/>
        <v>1.8226845118646509</v>
      </c>
      <c r="AC36" s="584">
        <f t="shared" si="22"/>
        <v>37383.810449999997</v>
      </c>
      <c r="AD36" s="584">
        <f t="shared" si="22"/>
        <v>3319.3761142999997</v>
      </c>
    </row>
    <row r="37" spans="19:30">
      <c r="V37" s="520">
        <v>2014</v>
      </c>
      <c r="W37" s="521">
        <f>R16/R$3</f>
        <v>1.1051838303017536</v>
      </c>
      <c r="X37" s="521">
        <f>S16/S$3</f>
        <v>1.3044348502773058</v>
      </c>
      <c r="Y37" s="521">
        <f>T16/T$3</f>
        <v>1.2285581543920652</v>
      </c>
      <c r="Z37" s="521">
        <f>U16/U$3</f>
        <v>1.6696030340439072</v>
      </c>
      <c r="AA37" s="522">
        <f>V16/V$3</f>
        <v>1.8665192775280037</v>
      </c>
      <c r="AC37" s="584">
        <f t="shared" si="22"/>
        <v>38218.083997999995</v>
      </c>
      <c r="AD37" s="584">
        <f t="shared" si="22"/>
        <v>3414.6277206999998</v>
      </c>
    </row>
    <row r="54" spans="18:18">
      <c r="R54" s="10" t="s">
        <v>1343</v>
      </c>
    </row>
    <row r="56" spans="18:18">
      <c r="R56" t="s">
        <v>567</v>
      </c>
    </row>
    <row r="68" spans="18:18">
      <c r="R68" t="s">
        <v>1348</v>
      </c>
    </row>
    <row r="81" spans="18:18">
      <c r="R81" t="s">
        <v>1349</v>
      </c>
    </row>
    <row r="93" spans="18:18">
      <c r="R93" s="271" t="s">
        <v>1418</v>
      </c>
    </row>
  </sheetData>
  <mergeCells count="2">
    <mergeCell ref="M1:N1"/>
    <mergeCell ref="K1:L1"/>
  </mergeCells>
  <phoneticPr fontId="0" type="noConversion"/>
  <hyperlinks>
    <hyperlink ref="K1:L1" location="Contents!A1" display="Back to Contents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60"/>
  <sheetViews>
    <sheetView workbookViewId="0">
      <selection activeCell="K40" sqref="K40"/>
    </sheetView>
  </sheetViews>
  <sheetFormatPr defaultRowHeight="12.75"/>
  <cols>
    <col min="1" max="1" width="12.7109375" customWidth="1"/>
  </cols>
  <sheetData>
    <row r="1" spans="1:20" ht="21.75" customHeight="1">
      <c r="A1" s="42" t="s">
        <v>1374</v>
      </c>
      <c r="B1" s="43"/>
      <c r="C1" s="43"/>
      <c r="D1" s="43"/>
      <c r="E1" s="43"/>
      <c r="F1" s="43"/>
      <c r="G1" s="43"/>
      <c r="H1" s="42"/>
      <c r="I1" s="43"/>
      <c r="J1" s="43"/>
      <c r="K1" s="38"/>
      <c r="L1" s="782" t="s">
        <v>780</v>
      </c>
      <c r="M1" s="782"/>
      <c r="N1" s="441"/>
      <c r="O1" s="441"/>
      <c r="P1" s="441"/>
      <c r="Q1" s="441"/>
      <c r="R1" s="441"/>
      <c r="S1" s="441"/>
      <c r="T1" s="441"/>
    </row>
    <row r="3" spans="1:20">
      <c r="A3" s="10" t="s">
        <v>1079</v>
      </c>
    </row>
    <row r="4" spans="1:20">
      <c r="B4" s="271" t="s">
        <v>1085</v>
      </c>
      <c r="C4" t="s">
        <v>1375</v>
      </c>
      <c r="D4" t="s">
        <v>1376</v>
      </c>
      <c r="E4" t="s">
        <v>1377</v>
      </c>
      <c r="F4" t="s">
        <v>1378</v>
      </c>
      <c r="G4" t="s">
        <v>1379</v>
      </c>
      <c r="H4" t="s">
        <v>1380</v>
      </c>
      <c r="I4" t="s">
        <v>1381</v>
      </c>
      <c r="J4" t="s">
        <v>1382</v>
      </c>
      <c r="K4" t="s">
        <v>1383</v>
      </c>
      <c r="L4" t="s">
        <v>1384</v>
      </c>
      <c r="M4" t="s">
        <v>1385</v>
      </c>
      <c r="N4" t="s">
        <v>1386</v>
      </c>
      <c r="O4" t="s">
        <v>1387</v>
      </c>
      <c r="P4" t="s">
        <v>1388</v>
      </c>
      <c r="Q4" s="271" t="s">
        <v>1399</v>
      </c>
      <c r="R4" t="s">
        <v>1389</v>
      </c>
    </row>
    <row r="5" spans="1:20">
      <c r="A5" s="2">
        <v>2001</v>
      </c>
      <c r="B5" s="366">
        <v>76841</v>
      </c>
      <c r="C5" s="366">
        <v>89607</v>
      </c>
      <c r="D5" s="366">
        <v>772549</v>
      </c>
      <c r="E5" s="366">
        <v>232200</v>
      </c>
      <c r="F5" s="366">
        <v>176833</v>
      </c>
      <c r="G5" s="366">
        <v>24763</v>
      </c>
      <c r="H5" s="366">
        <v>93621</v>
      </c>
      <c r="I5" s="366">
        <v>65025</v>
      </c>
      <c r="J5" s="366">
        <v>142126</v>
      </c>
      <c r="K5" s="366">
        <v>251646</v>
      </c>
      <c r="L5" s="366">
        <v>91251</v>
      </c>
      <c r="M5" s="366">
        <v>366090</v>
      </c>
      <c r="N5" s="366">
        <v>17921</v>
      </c>
      <c r="O5" s="366">
        <v>110063</v>
      </c>
      <c r="P5" s="366">
        <v>65911</v>
      </c>
      <c r="Q5" s="366">
        <v>154</v>
      </c>
      <c r="R5" s="366">
        <v>2576601</v>
      </c>
    </row>
    <row r="6" spans="1:20">
      <c r="A6" s="2">
        <v>2002</v>
      </c>
      <c r="B6" s="366">
        <v>50059</v>
      </c>
      <c r="C6" s="366">
        <v>90931</v>
      </c>
      <c r="D6" s="366">
        <v>799394</v>
      </c>
      <c r="E6" s="366">
        <v>246385</v>
      </c>
      <c r="F6" s="366">
        <v>185090</v>
      </c>
      <c r="G6" s="366">
        <v>25434</v>
      </c>
      <c r="H6" s="366">
        <v>97524</v>
      </c>
      <c r="I6" s="366">
        <v>67716</v>
      </c>
      <c r="J6" s="366">
        <v>146752</v>
      </c>
      <c r="K6" s="366">
        <v>262316</v>
      </c>
      <c r="L6" s="366">
        <v>95609</v>
      </c>
      <c r="M6" s="366">
        <v>388973</v>
      </c>
      <c r="N6" s="366">
        <v>19152</v>
      </c>
      <c r="O6" s="366">
        <v>115740</v>
      </c>
      <c r="P6" s="366">
        <v>69030</v>
      </c>
      <c r="Q6" s="366">
        <v>156</v>
      </c>
      <c r="R6" s="366">
        <v>2660261</v>
      </c>
    </row>
    <row r="7" spans="1:20">
      <c r="A7" s="2">
        <v>2003</v>
      </c>
      <c r="B7" s="366">
        <v>39871</v>
      </c>
      <c r="C7" s="366">
        <v>90464</v>
      </c>
      <c r="D7" s="366">
        <v>849515</v>
      </c>
      <c r="E7" s="366">
        <v>259137</v>
      </c>
      <c r="F7" s="366">
        <v>192895</v>
      </c>
      <c r="G7" s="366">
        <v>26326</v>
      </c>
      <c r="H7" s="366">
        <v>100919</v>
      </c>
      <c r="I7" s="366">
        <v>70390</v>
      </c>
      <c r="J7" s="366">
        <v>150132</v>
      </c>
      <c r="K7" s="366">
        <v>269590</v>
      </c>
      <c r="L7" s="366">
        <v>100777</v>
      </c>
      <c r="M7" s="366">
        <v>408930</v>
      </c>
      <c r="N7" s="366">
        <v>19835</v>
      </c>
      <c r="O7" s="366">
        <v>121731</v>
      </c>
      <c r="P7" s="366">
        <v>71140</v>
      </c>
      <c r="Q7" s="366">
        <v>157</v>
      </c>
      <c r="R7" s="366">
        <v>2771809</v>
      </c>
    </row>
    <row r="8" spans="1:20">
      <c r="A8" s="2">
        <v>2004</v>
      </c>
      <c r="B8" s="366">
        <v>34373</v>
      </c>
      <c r="C8" s="366">
        <v>94782</v>
      </c>
      <c r="D8" s="366">
        <v>886220</v>
      </c>
      <c r="E8" s="366">
        <v>268563</v>
      </c>
      <c r="F8" s="366">
        <v>201442</v>
      </c>
      <c r="G8" s="366">
        <v>27291</v>
      </c>
      <c r="H8" s="366">
        <v>104405</v>
      </c>
      <c r="I8" s="366">
        <v>72105</v>
      </c>
      <c r="J8" s="366">
        <v>154982</v>
      </c>
      <c r="K8" s="366">
        <v>278040</v>
      </c>
      <c r="L8" s="366">
        <v>108452</v>
      </c>
      <c r="M8" s="366">
        <v>427683</v>
      </c>
      <c r="N8" s="366">
        <v>20929</v>
      </c>
      <c r="O8" s="366">
        <v>127352</v>
      </c>
      <c r="P8" s="366">
        <v>73104</v>
      </c>
      <c r="Q8" s="366">
        <v>151</v>
      </c>
      <c r="R8" s="366">
        <v>2879874</v>
      </c>
    </row>
    <row r="9" spans="1:20">
      <c r="A9" s="2">
        <v>2005</v>
      </c>
      <c r="B9" s="366">
        <v>30934</v>
      </c>
      <c r="C9" s="366">
        <v>99031</v>
      </c>
      <c r="D9" s="366">
        <v>920774</v>
      </c>
      <c r="E9" s="366">
        <v>278730</v>
      </c>
      <c r="F9" s="366">
        <v>209869</v>
      </c>
      <c r="G9" s="366">
        <v>28227</v>
      </c>
      <c r="H9" s="366">
        <v>108129</v>
      </c>
      <c r="I9" s="366">
        <v>74993</v>
      </c>
      <c r="J9" s="366">
        <v>159308</v>
      </c>
      <c r="K9" s="366">
        <v>287622</v>
      </c>
      <c r="L9" s="366">
        <v>112446</v>
      </c>
      <c r="M9" s="366">
        <v>442842</v>
      </c>
      <c r="N9" s="366">
        <v>21793</v>
      </c>
      <c r="O9" s="366">
        <v>132254</v>
      </c>
      <c r="P9" s="366">
        <v>74791</v>
      </c>
      <c r="Q9" s="366">
        <v>151</v>
      </c>
      <c r="R9" s="366">
        <v>2981894</v>
      </c>
    </row>
    <row r="10" spans="1:20">
      <c r="A10" s="2">
        <v>2006</v>
      </c>
      <c r="B10" s="366">
        <v>28475</v>
      </c>
      <c r="C10" s="366">
        <v>105614</v>
      </c>
      <c r="D10" s="366">
        <v>929674</v>
      </c>
      <c r="E10" s="366">
        <v>285008</v>
      </c>
      <c r="F10" s="366">
        <v>216959</v>
      </c>
      <c r="G10" s="366">
        <v>29267</v>
      </c>
      <c r="H10" s="366">
        <v>110637</v>
      </c>
      <c r="I10" s="366">
        <v>77234</v>
      </c>
      <c r="J10" s="366">
        <v>164082</v>
      </c>
      <c r="K10" s="366">
        <v>295579</v>
      </c>
      <c r="L10" s="366">
        <v>115458</v>
      </c>
      <c r="M10" s="366">
        <v>453022</v>
      </c>
      <c r="N10" s="366">
        <v>22782</v>
      </c>
      <c r="O10" s="366">
        <v>135585</v>
      </c>
      <c r="P10" s="366">
        <v>76207</v>
      </c>
      <c r="Q10" s="366">
        <v>157</v>
      </c>
      <c r="R10" s="366">
        <v>3045740</v>
      </c>
    </row>
    <row r="11" spans="1:20">
      <c r="A11" s="2">
        <v>2007</v>
      </c>
      <c r="B11" s="366">
        <v>26555</v>
      </c>
      <c r="C11" s="366">
        <v>107264</v>
      </c>
      <c r="D11" s="366">
        <v>948803</v>
      </c>
      <c r="E11" s="366">
        <v>291696</v>
      </c>
      <c r="F11" s="366">
        <v>222304</v>
      </c>
      <c r="G11" s="366">
        <v>29708</v>
      </c>
      <c r="H11" s="366">
        <v>112938</v>
      </c>
      <c r="I11" s="366">
        <v>79415</v>
      </c>
      <c r="J11" s="366">
        <v>166815</v>
      </c>
      <c r="K11" s="366">
        <v>299715</v>
      </c>
      <c r="L11" s="366">
        <v>118530</v>
      </c>
      <c r="M11" s="366">
        <v>461536</v>
      </c>
      <c r="N11" s="366">
        <v>23517</v>
      </c>
      <c r="O11" s="366">
        <v>138445</v>
      </c>
      <c r="P11" s="366">
        <v>77651</v>
      </c>
      <c r="Q11" s="366">
        <v>154</v>
      </c>
      <c r="R11" s="366">
        <v>3105046</v>
      </c>
    </row>
    <row r="12" spans="1:20">
      <c r="A12" s="2">
        <v>2008</v>
      </c>
      <c r="B12" s="366">
        <v>25103</v>
      </c>
      <c r="C12" s="366">
        <v>107589</v>
      </c>
      <c r="D12" s="366">
        <v>949906</v>
      </c>
      <c r="E12" s="366">
        <v>293856</v>
      </c>
      <c r="F12" s="366">
        <v>224658</v>
      </c>
      <c r="G12" s="366">
        <v>29940</v>
      </c>
      <c r="H12" s="366">
        <v>113475</v>
      </c>
      <c r="I12" s="366">
        <v>81159</v>
      </c>
      <c r="J12" s="366">
        <v>167903</v>
      </c>
      <c r="K12" s="366">
        <v>300792</v>
      </c>
      <c r="L12" s="366">
        <v>120513</v>
      </c>
      <c r="M12" s="366">
        <v>465784</v>
      </c>
      <c r="N12" s="366">
        <v>24203</v>
      </c>
      <c r="O12" s="366">
        <v>141646</v>
      </c>
      <c r="P12" s="366">
        <v>79317</v>
      </c>
      <c r="Q12" s="366">
        <v>157</v>
      </c>
      <c r="R12" s="366">
        <v>3126001</v>
      </c>
    </row>
    <row r="13" spans="1:20">
      <c r="A13" s="2">
        <v>2009</v>
      </c>
      <c r="B13" s="366">
        <v>23866</v>
      </c>
      <c r="C13" s="366">
        <v>107882</v>
      </c>
      <c r="D13" s="366">
        <v>947469</v>
      </c>
      <c r="E13" s="366">
        <v>293177</v>
      </c>
      <c r="F13" s="366">
        <v>224007</v>
      </c>
      <c r="G13" s="366">
        <v>29815</v>
      </c>
      <c r="H13" s="366">
        <v>112644</v>
      </c>
      <c r="I13" s="366">
        <v>82166</v>
      </c>
      <c r="J13" s="366">
        <v>166146</v>
      </c>
      <c r="K13" s="366">
        <v>299238</v>
      </c>
      <c r="L13" s="366">
        <v>118091</v>
      </c>
      <c r="M13" s="366">
        <v>465538</v>
      </c>
      <c r="N13" s="366">
        <v>24990</v>
      </c>
      <c r="O13" s="366">
        <v>140993</v>
      </c>
      <c r="P13" s="366">
        <v>80515</v>
      </c>
      <c r="Q13" s="366">
        <v>158</v>
      </c>
      <c r="R13" s="366">
        <v>3116695</v>
      </c>
    </row>
    <row r="14" spans="1:20">
      <c r="A14" s="2">
        <v>2010</v>
      </c>
      <c r="B14" s="366">
        <v>22862</v>
      </c>
      <c r="C14" s="366">
        <v>107583</v>
      </c>
      <c r="D14" s="366">
        <v>964047</v>
      </c>
      <c r="E14" s="366">
        <v>294759</v>
      </c>
      <c r="F14" s="366">
        <v>223465</v>
      </c>
      <c r="G14" s="366">
        <v>29547</v>
      </c>
      <c r="H14" s="366">
        <v>112234</v>
      </c>
      <c r="I14" s="366">
        <v>81926</v>
      </c>
      <c r="J14" s="366">
        <v>165075</v>
      </c>
      <c r="K14" s="366">
        <v>301897</v>
      </c>
      <c r="L14" s="366">
        <v>118015</v>
      </c>
      <c r="M14" s="366">
        <v>469330</v>
      </c>
      <c r="N14" s="366">
        <v>25173</v>
      </c>
      <c r="O14" s="366">
        <v>142057</v>
      </c>
      <c r="P14" s="366">
        <v>80643</v>
      </c>
      <c r="Q14" s="366">
        <v>149</v>
      </c>
      <c r="R14" s="366">
        <v>3138762</v>
      </c>
    </row>
    <row r="15" spans="1:20">
      <c r="A15" s="2">
        <v>2011</v>
      </c>
      <c r="B15" s="366">
        <v>22124</v>
      </c>
      <c r="C15" s="366">
        <v>106919</v>
      </c>
      <c r="D15" s="366">
        <v>965159</v>
      </c>
      <c r="E15" s="366">
        <v>295224</v>
      </c>
      <c r="F15" s="366">
        <v>222563</v>
      </c>
      <c r="G15" s="366">
        <v>29311</v>
      </c>
      <c r="H15" s="366">
        <v>111030</v>
      </c>
      <c r="I15" s="366">
        <v>81968</v>
      </c>
      <c r="J15" s="366">
        <v>163590</v>
      </c>
      <c r="K15" s="366">
        <v>302159</v>
      </c>
      <c r="L15" s="366">
        <v>118543</v>
      </c>
      <c r="M15" s="366">
        <v>465677</v>
      </c>
      <c r="N15" s="366">
        <v>25405</v>
      </c>
      <c r="O15" s="366">
        <v>143255</v>
      </c>
      <c r="P15" s="366">
        <v>80325</v>
      </c>
      <c r="Q15" s="366">
        <v>140</v>
      </c>
      <c r="R15" s="366">
        <v>3133392</v>
      </c>
    </row>
    <row r="16" spans="1:20">
      <c r="A16" s="2">
        <v>2012</v>
      </c>
      <c r="B16" s="366">
        <v>21613</v>
      </c>
      <c r="C16" s="366">
        <v>107808</v>
      </c>
      <c r="D16" s="366">
        <v>989611</v>
      </c>
      <c r="E16" s="366">
        <v>295517</v>
      </c>
      <c r="F16" s="366">
        <v>225352</v>
      </c>
      <c r="G16" s="366">
        <v>29485</v>
      </c>
      <c r="H16" s="366">
        <v>111828</v>
      </c>
      <c r="I16" s="366">
        <v>82921</v>
      </c>
      <c r="J16" s="366">
        <v>164532</v>
      </c>
      <c r="K16" s="366">
        <v>304537</v>
      </c>
      <c r="L16" s="366">
        <v>119705</v>
      </c>
      <c r="M16" s="366">
        <v>473234</v>
      </c>
      <c r="N16" s="366">
        <v>25829</v>
      </c>
      <c r="O16" s="366">
        <v>144662</v>
      </c>
      <c r="P16" s="366">
        <v>81199</v>
      </c>
      <c r="Q16" s="366">
        <v>147</v>
      </c>
      <c r="R16" s="366">
        <v>3177980</v>
      </c>
    </row>
    <row r="17" spans="1:18">
      <c r="A17" s="2">
        <v>2013</v>
      </c>
      <c r="B17" s="366">
        <v>21308</v>
      </c>
      <c r="C17" s="366">
        <v>109358</v>
      </c>
      <c r="D17" s="366">
        <v>1025112</v>
      </c>
      <c r="E17" s="366">
        <v>301647</v>
      </c>
      <c r="F17" s="366">
        <v>228138</v>
      </c>
      <c r="G17" s="366">
        <v>29459</v>
      </c>
      <c r="H17" s="366">
        <v>113045</v>
      </c>
      <c r="I17" s="366">
        <v>84360</v>
      </c>
      <c r="J17" s="366">
        <v>166480</v>
      </c>
      <c r="K17" s="366">
        <v>309261</v>
      </c>
      <c r="L17" s="366">
        <v>121982</v>
      </c>
      <c r="M17" s="366">
        <v>489359</v>
      </c>
      <c r="N17" s="366">
        <v>26082</v>
      </c>
      <c r="O17" s="366">
        <v>147261</v>
      </c>
      <c r="P17" s="366">
        <v>81922</v>
      </c>
      <c r="Q17" s="366">
        <v>165</v>
      </c>
      <c r="R17" s="366">
        <v>3254939</v>
      </c>
    </row>
    <row r="18" spans="1:18">
      <c r="A18" s="2">
        <v>2014</v>
      </c>
      <c r="B18" s="366">
        <v>24010</v>
      </c>
      <c r="C18" s="366">
        <v>112303</v>
      </c>
      <c r="D18" s="366">
        <v>1066833</v>
      </c>
      <c r="E18" s="366">
        <v>312804</v>
      </c>
      <c r="F18" s="366">
        <v>233868</v>
      </c>
      <c r="G18" s="366">
        <v>29760</v>
      </c>
      <c r="H18" s="366">
        <v>114532</v>
      </c>
      <c r="I18" s="366">
        <v>86207</v>
      </c>
      <c r="J18" s="366">
        <v>169296</v>
      </c>
      <c r="K18" s="366">
        <v>312215</v>
      </c>
      <c r="L18" s="366">
        <v>125701</v>
      </c>
      <c r="M18" s="366">
        <v>506328</v>
      </c>
      <c r="N18" s="366">
        <v>25942</v>
      </c>
      <c r="O18" s="366">
        <v>151380</v>
      </c>
      <c r="P18" s="366">
        <v>83228</v>
      </c>
      <c r="Q18" s="366">
        <v>166</v>
      </c>
      <c r="R18" s="366">
        <v>3354573</v>
      </c>
    </row>
    <row r="19" spans="1:18">
      <c r="A19" s="356" t="s">
        <v>1400</v>
      </c>
    </row>
    <row r="21" spans="1:18">
      <c r="A21" s="10" t="s">
        <v>1390</v>
      </c>
    </row>
    <row r="22" spans="1:18">
      <c r="B22" t="s">
        <v>1375</v>
      </c>
      <c r="C22" t="s">
        <v>1391</v>
      </c>
      <c r="D22" t="s">
        <v>1377</v>
      </c>
      <c r="E22" t="s">
        <v>1378</v>
      </c>
      <c r="F22" t="s">
        <v>1379</v>
      </c>
      <c r="G22" t="s">
        <v>1392</v>
      </c>
      <c r="H22" t="s">
        <v>1381</v>
      </c>
      <c r="I22" t="s">
        <v>1393</v>
      </c>
      <c r="J22" t="s">
        <v>1383</v>
      </c>
      <c r="K22" t="s">
        <v>1394</v>
      </c>
      <c r="L22" t="s">
        <v>1385</v>
      </c>
      <c r="M22" t="s">
        <v>1386</v>
      </c>
      <c r="N22" t="s">
        <v>1387</v>
      </c>
      <c r="O22" t="s">
        <v>1388</v>
      </c>
    </row>
    <row r="23" spans="1:18">
      <c r="A23">
        <v>2001</v>
      </c>
      <c r="B23" s="366">
        <v>144400</v>
      </c>
      <c r="C23" s="366">
        <v>1218300</v>
      </c>
      <c r="D23" s="366">
        <v>368400</v>
      </c>
      <c r="E23" s="366">
        <v>246900</v>
      </c>
      <c r="F23" s="366">
        <v>45500</v>
      </c>
      <c r="G23" s="366">
        <v>147300</v>
      </c>
      <c r="H23" s="366">
        <v>105700</v>
      </c>
      <c r="I23" s="366">
        <v>227500</v>
      </c>
      <c r="J23" s="366">
        <v>440200</v>
      </c>
      <c r="K23" s="366">
        <v>126000</v>
      </c>
      <c r="L23" s="366">
        <v>496700</v>
      </c>
      <c r="M23" s="366">
        <v>31100</v>
      </c>
      <c r="N23" s="366">
        <v>188300</v>
      </c>
      <c r="O23" s="366">
        <v>93300</v>
      </c>
      <c r="P23" s="366">
        <v>3880500</v>
      </c>
    </row>
    <row r="24" spans="1:18">
      <c r="A24">
        <v>2002</v>
      </c>
      <c r="B24" s="366">
        <v>146000</v>
      </c>
      <c r="C24" s="366">
        <v>1255800</v>
      </c>
      <c r="D24" s="366">
        <v>373400</v>
      </c>
      <c r="E24" s="366">
        <v>250700</v>
      </c>
      <c r="F24" s="366">
        <v>45500</v>
      </c>
      <c r="G24" s="366">
        <v>148500</v>
      </c>
      <c r="H24" s="366">
        <v>105900</v>
      </c>
      <c r="I24" s="366">
        <v>227800</v>
      </c>
      <c r="J24" s="366">
        <v>445800</v>
      </c>
      <c r="K24" s="366">
        <v>127500</v>
      </c>
      <c r="L24" s="366">
        <v>505100</v>
      </c>
      <c r="M24" s="366">
        <v>31100</v>
      </c>
      <c r="N24" s="366">
        <v>191000</v>
      </c>
      <c r="O24" s="366">
        <v>93500</v>
      </c>
      <c r="P24" s="366">
        <v>3948500</v>
      </c>
    </row>
    <row r="25" spans="1:18">
      <c r="A25">
        <v>2003</v>
      </c>
      <c r="B25" s="366">
        <v>147900</v>
      </c>
      <c r="C25" s="366">
        <v>1297600</v>
      </c>
      <c r="D25" s="366">
        <v>379200</v>
      </c>
      <c r="E25" s="366">
        <v>255000</v>
      </c>
      <c r="F25" s="366">
        <v>45800</v>
      </c>
      <c r="G25" s="366">
        <v>149400</v>
      </c>
      <c r="H25" s="366">
        <v>106600</v>
      </c>
      <c r="I25" s="366">
        <v>228700</v>
      </c>
      <c r="J25" s="366">
        <v>452300</v>
      </c>
      <c r="K25" s="366">
        <v>129500</v>
      </c>
      <c r="L25" s="366">
        <v>515500</v>
      </c>
      <c r="M25" s="366">
        <v>31400</v>
      </c>
      <c r="N25" s="366">
        <v>193500</v>
      </c>
      <c r="O25" s="366">
        <v>94100</v>
      </c>
      <c r="P25" s="366">
        <v>4027200</v>
      </c>
    </row>
    <row r="26" spans="1:18">
      <c r="A26">
        <v>2004</v>
      </c>
      <c r="B26" s="366">
        <v>149500</v>
      </c>
      <c r="C26" s="366">
        <v>1326000</v>
      </c>
      <c r="D26" s="366">
        <v>384500</v>
      </c>
      <c r="E26" s="366">
        <v>259100</v>
      </c>
      <c r="F26" s="366">
        <v>45800</v>
      </c>
      <c r="G26" s="366">
        <v>150400</v>
      </c>
      <c r="H26" s="366">
        <v>106800</v>
      </c>
      <c r="I26" s="366">
        <v>229200</v>
      </c>
      <c r="J26" s="366">
        <v>457800</v>
      </c>
      <c r="K26" s="366">
        <v>131500</v>
      </c>
      <c r="L26" s="366">
        <v>524800</v>
      </c>
      <c r="M26" s="366">
        <v>31500</v>
      </c>
      <c r="N26" s="366">
        <v>195900</v>
      </c>
      <c r="O26" s="366">
        <v>94100</v>
      </c>
      <c r="P26" s="366">
        <v>4087500</v>
      </c>
    </row>
    <row r="27" spans="1:18">
      <c r="A27">
        <v>2005</v>
      </c>
      <c r="B27" s="366">
        <v>151000</v>
      </c>
      <c r="C27" s="366">
        <v>1348900</v>
      </c>
      <c r="D27" s="366">
        <v>388700</v>
      </c>
      <c r="E27" s="366">
        <v>262200</v>
      </c>
      <c r="F27" s="366">
        <v>45900</v>
      </c>
      <c r="G27" s="366">
        <v>151200</v>
      </c>
      <c r="H27" s="366">
        <v>106800</v>
      </c>
      <c r="I27" s="366">
        <v>228900</v>
      </c>
      <c r="J27" s="366">
        <v>461600</v>
      </c>
      <c r="K27" s="366">
        <v>132600</v>
      </c>
      <c r="L27" s="366">
        <v>531900</v>
      </c>
      <c r="M27" s="366">
        <v>31800</v>
      </c>
      <c r="N27" s="366">
        <v>197900</v>
      </c>
      <c r="O27" s="366">
        <v>93700</v>
      </c>
      <c r="P27" s="366">
        <v>4133900</v>
      </c>
    </row>
    <row r="28" spans="1:18">
      <c r="A28">
        <v>2006</v>
      </c>
      <c r="B28" s="366">
        <v>152700</v>
      </c>
      <c r="C28" s="366">
        <v>1373000</v>
      </c>
      <c r="D28" s="366">
        <v>393200</v>
      </c>
      <c r="E28" s="366">
        <v>265300</v>
      </c>
      <c r="F28" s="366">
        <v>46000</v>
      </c>
      <c r="G28" s="366">
        <v>152100</v>
      </c>
      <c r="H28" s="366">
        <v>107300</v>
      </c>
      <c r="I28" s="366">
        <v>229400</v>
      </c>
      <c r="J28" s="366">
        <v>466300</v>
      </c>
      <c r="K28" s="366">
        <v>133700</v>
      </c>
      <c r="L28" s="366">
        <v>540000</v>
      </c>
      <c r="M28" s="366">
        <v>32100</v>
      </c>
      <c r="N28" s="366">
        <v>199800</v>
      </c>
      <c r="O28" s="366">
        <v>93200</v>
      </c>
      <c r="P28" s="366">
        <v>4184600</v>
      </c>
    </row>
    <row r="29" spans="1:18">
      <c r="A29">
        <v>2007</v>
      </c>
      <c r="B29" s="366">
        <v>153800</v>
      </c>
      <c r="C29" s="366">
        <v>1396100</v>
      </c>
      <c r="D29" s="366">
        <v>396500</v>
      </c>
      <c r="E29" s="366">
        <v>267700</v>
      </c>
      <c r="F29" s="366">
        <v>45900</v>
      </c>
      <c r="G29" s="366">
        <v>152500</v>
      </c>
      <c r="H29" s="366">
        <v>107200</v>
      </c>
      <c r="I29" s="366">
        <v>229000</v>
      </c>
      <c r="J29" s="366">
        <v>470300</v>
      </c>
      <c r="K29" s="366">
        <v>134500</v>
      </c>
      <c r="L29" s="366">
        <v>546900</v>
      </c>
      <c r="M29" s="366">
        <v>32200</v>
      </c>
      <c r="N29" s="366">
        <v>201700</v>
      </c>
      <c r="O29" s="366">
        <v>93000</v>
      </c>
      <c r="P29" s="366">
        <v>4228300</v>
      </c>
    </row>
    <row r="30" spans="1:18">
      <c r="A30">
        <v>2008</v>
      </c>
      <c r="B30" s="366">
        <v>154700</v>
      </c>
      <c r="C30" s="366">
        <v>1416800</v>
      </c>
      <c r="D30" s="366">
        <v>400100</v>
      </c>
      <c r="E30" s="366">
        <v>269900</v>
      </c>
      <c r="F30" s="366">
        <v>46000</v>
      </c>
      <c r="G30" s="366">
        <v>152800</v>
      </c>
      <c r="H30" s="366">
        <v>107500</v>
      </c>
      <c r="I30" s="366">
        <v>229200</v>
      </c>
      <c r="J30" s="366">
        <v>473800</v>
      </c>
      <c r="K30" s="366">
        <v>135700</v>
      </c>
      <c r="L30" s="366">
        <v>552900</v>
      </c>
      <c r="M30" s="366">
        <v>32400</v>
      </c>
      <c r="N30" s="366">
        <v>203500</v>
      </c>
      <c r="O30" s="366">
        <v>93000</v>
      </c>
      <c r="P30" s="366">
        <v>4268900</v>
      </c>
    </row>
    <row r="31" spans="1:18">
      <c r="A31">
        <v>2009</v>
      </c>
      <c r="B31" s="366">
        <v>155800</v>
      </c>
      <c r="C31" s="366">
        <v>1438600</v>
      </c>
      <c r="D31" s="366">
        <v>404400</v>
      </c>
      <c r="E31" s="366">
        <v>272300</v>
      </c>
      <c r="F31" s="366">
        <v>46200</v>
      </c>
      <c r="G31" s="366">
        <v>153400</v>
      </c>
      <c r="H31" s="366">
        <v>108100</v>
      </c>
      <c r="I31" s="366">
        <v>230200</v>
      </c>
      <c r="J31" s="366">
        <v>478600</v>
      </c>
      <c r="K31" s="366">
        <v>136800</v>
      </c>
      <c r="L31" s="366">
        <v>559200</v>
      </c>
      <c r="M31" s="366">
        <v>32600</v>
      </c>
      <c r="N31" s="366">
        <v>205400</v>
      </c>
      <c r="O31" s="366">
        <v>93500</v>
      </c>
      <c r="P31" s="366">
        <v>4315800</v>
      </c>
    </row>
    <row r="32" spans="1:18">
      <c r="A32">
        <v>2010</v>
      </c>
      <c r="B32" s="366">
        <v>157400</v>
      </c>
      <c r="C32" s="366">
        <v>1461900</v>
      </c>
      <c r="D32" s="366">
        <v>409300</v>
      </c>
      <c r="E32" s="366">
        <v>275100</v>
      </c>
      <c r="F32" s="366">
        <v>46600</v>
      </c>
      <c r="G32" s="366">
        <v>154800</v>
      </c>
      <c r="H32" s="366">
        <v>109100</v>
      </c>
      <c r="I32" s="366">
        <v>231500</v>
      </c>
      <c r="J32" s="366">
        <v>483300</v>
      </c>
      <c r="K32" s="366">
        <v>138100</v>
      </c>
      <c r="L32" s="366">
        <v>565700</v>
      </c>
      <c r="M32" s="366">
        <v>32700</v>
      </c>
      <c r="N32" s="366">
        <v>207400</v>
      </c>
      <c r="O32" s="366">
        <v>94200</v>
      </c>
      <c r="P32" s="366">
        <v>4367800</v>
      </c>
    </row>
    <row r="33" spans="1:18">
      <c r="A33">
        <v>2011</v>
      </c>
      <c r="B33" s="366">
        <v>158200</v>
      </c>
      <c r="C33" s="366">
        <v>1486000</v>
      </c>
      <c r="D33" s="366">
        <v>413100</v>
      </c>
      <c r="E33" s="366">
        <v>277100</v>
      </c>
      <c r="F33" s="366">
        <v>46600</v>
      </c>
      <c r="G33" s="366">
        <v>155300</v>
      </c>
      <c r="H33" s="366">
        <v>109700</v>
      </c>
      <c r="I33" s="366">
        <v>232400</v>
      </c>
      <c r="J33" s="366">
        <v>487700</v>
      </c>
      <c r="K33" s="366">
        <v>139900</v>
      </c>
      <c r="L33" s="366">
        <v>560700</v>
      </c>
      <c r="M33" s="366">
        <v>32900</v>
      </c>
      <c r="N33" s="366">
        <v>209900</v>
      </c>
      <c r="O33" s="366">
        <v>94900</v>
      </c>
      <c r="P33" s="366">
        <v>4405200</v>
      </c>
    </row>
    <row r="34" spans="1:18">
      <c r="A34">
        <v>2012</v>
      </c>
      <c r="B34" s="366">
        <v>158400</v>
      </c>
      <c r="C34" s="366">
        <v>1507600</v>
      </c>
      <c r="D34" s="366">
        <v>416200</v>
      </c>
      <c r="E34" s="366">
        <v>277300</v>
      </c>
      <c r="F34" s="366">
        <v>46800</v>
      </c>
      <c r="G34" s="366">
        <v>155000</v>
      </c>
      <c r="H34" s="366">
        <v>110100</v>
      </c>
      <c r="I34" s="366">
        <v>232500</v>
      </c>
      <c r="J34" s="366">
        <v>490100</v>
      </c>
      <c r="K34" s="366">
        <v>140700</v>
      </c>
      <c r="L34" s="366">
        <v>558800</v>
      </c>
      <c r="M34" s="366">
        <v>32900</v>
      </c>
      <c r="N34" s="366">
        <v>211200</v>
      </c>
      <c r="O34" s="366">
        <v>94900</v>
      </c>
      <c r="P34" s="366">
        <v>4433000</v>
      </c>
    </row>
    <row r="35" spans="1:18" ht="12.75" customHeight="1">
      <c r="A35">
        <v>2013</v>
      </c>
      <c r="B35" s="366">
        <v>158700</v>
      </c>
      <c r="C35" s="366">
        <v>1529400</v>
      </c>
      <c r="D35" s="366">
        <v>418500</v>
      </c>
      <c r="E35" s="366">
        <v>278000</v>
      </c>
      <c r="F35" s="366">
        <v>46700</v>
      </c>
      <c r="G35" s="366">
        <v>155000</v>
      </c>
      <c r="H35" s="366">
        <v>110600</v>
      </c>
      <c r="I35" s="366">
        <v>232700</v>
      </c>
      <c r="J35" s="366">
        <v>492500</v>
      </c>
      <c r="K35" s="366">
        <v>141300</v>
      </c>
      <c r="L35" s="366">
        <v>566100</v>
      </c>
      <c r="M35" s="366">
        <v>32700</v>
      </c>
      <c r="N35" s="366">
        <v>213300</v>
      </c>
      <c r="O35" s="366">
        <v>94800</v>
      </c>
      <c r="P35" s="366">
        <v>4471100</v>
      </c>
      <c r="Q35" s="11"/>
    </row>
    <row r="36" spans="1:18" ht="12.75" customHeight="1">
      <c r="A36">
        <v>2014</v>
      </c>
      <c r="B36" s="366">
        <v>166000</v>
      </c>
      <c r="C36" s="366">
        <v>1526900</v>
      </c>
      <c r="D36" s="366">
        <v>430800</v>
      </c>
      <c r="E36" s="366">
        <v>282300</v>
      </c>
      <c r="F36" s="366">
        <v>47100</v>
      </c>
      <c r="G36" s="366">
        <v>158900</v>
      </c>
      <c r="H36" s="366">
        <v>114800</v>
      </c>
      <c r="I36" s="366">
        <v>232500</v>
      </c>
      <c r="J36" s="366">
        <v>491400</v>
      </c>
      <c r="K36" s="366">
        <v>143200</v>
      </c>
      <c r="L36" s="366">
        <v>574300</v>
      </c>
      <c r="M36" s="366">
        <v>32800</v>
      </c>
      <c r="N36" s="366">
        <v>211600</v>
      </c>
      <c r="O36" s="366">
        <v>96500</v>
      </c>
      <c r="P36" s="366">
        <v>4509700</v>
      </c>
      <c r="Q36" s="11"/>
    </row>
    <row r="37" spans="1:18" ht="12.75" customHeight="1">
      <c r="A37" s="554" t="s">
        <v>1397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8">
      <c r="A39" s="10" t="s">
        <v>1395</v>
      </c>
    </row>
    <row r="40" spans="1:18" ht="24" customHeight="1">
      <c r="B40" s="15" t="s">
        <v>1375</v>
      </c>
      <c r="C40" s="276" t="s">
        <v>1376</v>
      </c>
      <c r="D40" s="15" t="s">
        <v>1377</v>
      </c>
      <c r="E40" s="15" t="s">
        <v>1378</v>
      </c>
      <c r="F40" s="15" t="s">
        <v>1379</v>
      </c>
      <c r="G40" s="15" t="s">
        <v>1392</v>
      </c>
      <c r="H40" s="15" t="s">
        <v>1381</v>
      </c>
      <c r="I40" s="15" t="s">
        <v>1393</v>
      </c>
      <c r="J40" s="15" t="s">
        <v>1383</v>
      </c>
      <c r="K40" s="276" t="s">
        <v>1398</v>
      </c>
      <c r="L40" s="15" t="s">
        <v>1385</v>
      </c>
      <c r="M40" s="15" t="s">
        <v>1386</v>
      </c>
      <c r="N40" s="15" t="s">
        <v>1387</v>
      </c>
      <c r="O40" s="15" t="s">
        <v>1388</v>
      </c>
      <c r="P40" s="276" t="s">
        <v>1389</v>
      </c>
    </row>
    <row r="41" spans="1:18">
      <c r="A41">
        <v>2001</v>
      </c>
      <c r="B41" s="651">
        <f t="shared" ref="B41:O41" si="0">C5*1000/B23</f>
        <v>620.54709141274236</v>
      </c>
      <c r="C41" s="651">
        <f t="shared" si="0"/>
        <v>634.12049577279811</v>
      </c>
      <c r="D41" s="651">
        <f t="shared" si="0"/>
        <v>630.29315960912049</v>
      </c>
      <c r="E41" s="651">
        <f t="shared" si="0"/>
        <v>716.21304171729446</v>
      </c>
      <c r="F41" s="651">
        <f t="shared" si="0"/>
        <v>544.24175824175825</v>
      </c>
      <c r="G41" s="651">
        <f t="shared" si="0"/>
        <v>635.58044806517307</v>
      </c>
      <c r="H41" s="651">
        <f t="shared" si="0"/>
        <v>615.18448438978237</v>
      </c>
      <c r="I41" s="651">
        <f t="shared" si="0"/>
        <v>624.72967032967028</v>
      </c>
      <c r="J41" s="651">
        <f t="shared" si="0"/>
        <v>571.66288050885964</v>
      </c>
      <c r="K41" s="651">
        <f t="shared" si="0"/>
        <v>724.21428571428567</v>
      </c>
      <c r="L41" s="651">
        <f t="shared" si="0"/>
        <v>737.04449365814378</v>
      </c>
      <c r="M41" s="651">
        <f t="shared" si="0"/>
        <v>576.2379421221865</v>
      </c>
      <c r="N41" s="651">
        <f t="shared" si="0"/>
        <v>584.5087626128518</v>
      </c>
      <c r="O41" s="651">
        <f t="shared" si="0"/>
        <v>706.44158628081459</v>
      </c>
      <c r="P41" s="651">
        <f t="shared" ref="P41:P54" si="1">R5*1000/P23</f>
        <v>663.98685736374182</v>
      </c>
    </row>
    <row r="42" spans="1:18">
      <c r="A42">
        <v>2002</v>
      </c>
      <c r="B42" s="651">
        <f t="shared" ref="B42:O42" si="2">C6*1000/B24</f>
        <v>622.81506849315065</v>
      </c>
      <c r="C42" s="651">
        <f t="shared" si="2"/>
        <v>636.56155438764131</v>
      </c>
      <c r="D42" s="651">
        <f t="shared" si="2"/>
        <v>659.84199250133906</v>
      </c>
      <c r="E42" s="651">
        <f t="shared" si="2"/>
        <v>738.29278021539687</v>
      </c>
      <c r="F42" s="651">
        <f t="shared" si="2"/>
        <v>558.98901098901104</v>
      </c>
      <c r="G42" s="651">
        <f t="shared" si="2"/>
        <v>656.72727272727275</v>
      </c>
      <c r="H42" s="651">
        <f t="shared" si="2"/>
        <v>639.43342776203963</v>
      </c>
      <c r="I42" s="651">
        <f t="shared" si="2"/>
        <v>644.21422300263384</v>
      </c>
      <c r="J42" s="651">
        <f t="shared" si="2"/>
        <v>588.41633019291157</v>
      </c>
      <c r="K42" s="651">
        <f t="shared" si="2"/>
        <v>749.87450980392157</v>
      </c>
      <c r="L42" s="651">
        <f t="shared" si="2"/>
        <v>770.09107107503462</v>
      </c>
      <c r="M42" s="651">
        <f t="shared" si="2"/>
        <v>615.81993569131828</v>
      </c>
      <c r="N42" s="651">
        <f t="shared" si="2"/>
        <v>605.96858638743458</v>
      </c>
      <c r="O42" s="651">
        <f t="shared" si="2"/>
        <v>738.2887700534759</v>
      </c>
      <c r="P42" s="651">
        <f t="shared" si="1"/>
        <v>673.73964796758264</v>
      </c>
    </row>
    <row r="43" spans="1:18">
      <c r="A43">
        <v>2003</v>
      </c>
      <c r="B43" s="651">
        <f t="shared" ref="B43:O43" si="3">C7*1000/B25</f>
        <v>611.65652467883706</v>
      </c>
      <c r="C43" s="651">
        <f t="shared" si="3"/>
        <v>654.68172009864361</v>
      </c>
      <c r="D43" s="651">
        <f t="shared" si="3"/>
        <v>683.37816455696202</v>
      </c>
      <c r="E43" s="651">
        <f t="shared" si="3"/>
        <v>756.45098039215691</v>
      </c>
      <c r="F43" s="651">
        <f t="shared" si="3"/>
        <v>574.80349344978163</v>
      </c>
      <c r="G43" s="651">
        <f t="shared" si="3"/>
        <v>675.49531459170009</v>
      </c>
      <c r="H43" s="651">
        <f t="shared" si="3"/>
        <v>660.31894934333957</v>
      </c>
      <c r="I43" s="651">
        <f t="shared" si="3"/>
        <v>656.4582422387407</v>
      </c>
      <c r="J43" s="651">
        <f t="shared" si="3"/>
        <v>596.04244970152558</v>
      </c>
      <c r="K43" s="651">
        <f t="shared" si="3"/>
        <v>778.20077220077224</v>
      </c>
      <c r="L43" s="651">
        <f t="shared" si="3"/>
        <v>793.26867119301653</v>
      </c>
      <c r="M43" s="651">
        <f t="shared" si="3"/>
        <v>631.68789808917199</v>
      </c>
      <c r="N43" s="651">
        <f t="shared" si="3"/>
        <v>629.10077519379843</v>
      </c>
      <c r="O43" s="651">
        <f t="shared" si="3"/>
        <v>756.0042507970245</v>
      </c>
      <c r="P43" s="651">
        <f t="shared" si="1"/>
        <v>688.27200039729837</v>
      </c>
    </row>
    <row r="44" spans="1:18">
      <c r="A44">
        <v>2004</v>
      </c>
      <c r="B44" s="651">
        <f t="shared" ref="B44:O44" si="4">C8*1000/B26</f>
        <v>633.99331103678935</v>
      </c>
      <c r="C44" s="651">
        <f t="shared" si="4"/>
        <v>668.3408748114631</v>
      </c>
      <c r="D44" s="651">
        <f t="shared" si="4"/>
        <v>698.47334200260082</v>
      </c>
      <c r="E44" s="651">
        <f t="shared" si="4"/>
        <v>777.46815901196453</v>
      </c>
      <c r="F44" s="651">
        <f t="shared" si="4"/>
        <v>595.87336244541484</v>
      </c>
      <c r="G44" s="651">
        <f t="shared" si="4"/>
        <v>694.18218085106378</v>
      </c>
      <c r="H44" s="651">
        <f t="shared" si="4"/>
        <v>675.14044943820227</v>
      </c>
      <c r="I44" s="651">
        <f t="shared" si="4"/>
        <v>676.18673647469461</v>
      </c>
      <c r="J44" s="651">
        <f t="shared" si="4"/>
        <v>607.33944954128435</v>
      </c>
      <c r="K44" s="651">
        <f t="shared" si="4"/>
        <v>824.73003802281369</v>
      </c>
      <c r="L44" s="651">
        <f t="shared" si="4"/>
        <v>814.94474085365857</v>
      </c>
      <c r="M44" s="651">
        <f t="shared" si="4"/>
        <v>664.41269841269843</v>
      </c>
      <c r="N44" s="651">
        <f t="shared" si="4"/>
        <v>650.08677896886161</v>
      </c>
      <c r="O44" s="651">
        <f t="shared" si="4"/>
        <v>776.87566418703511</v>
      </c>
      <c r="P44" s="651">
        <f t="shared" si="1"/>
        <v>704.55633027522936</v>
      </c>
      <c r="R44" s="271"/>
    </row>
    <row r="45" spans="1:18">
      <c r="A45">
        <v>2005</v>
      </c>
      <c r="B45" s="651">
        <f t="shared" ref="B45:O45" si="5">C9*1000/B27</f>
        <v>655.83443708609275</v>
      </c>
      <c r="C45" s="651">
        <f t="shared" si="5"/>
        <v>682.61101638372008</v>
      </c>
      <c r="D45" s="651">
        <f t="shared" si="5"/>
        <v>717.08258296887061</v>
      </c>
      <c r="E45" s="651">
        <f t="shared" si="5"/>
        <v>800.41571319603361</v>
      </c>
      <c r="F45" s="651">
        <f t="shared" si="5"/>
        <v>614.96732026143786</v>
      </c>
      <c r="G45" s="651">
        <f t="shared" si="5"/>
        <v>715.13888888888891</v>
      </c>
      <c r="H45" s="651">
        <f t="shared" si="5"/>
        <v>702.18164794007487</v>
      </c>
      <c r="I45" s="651">
        <f t="shared" si="5"/>
        <v>695.97204019222363</v>
      </c>
      <c r="J45" s="651">
        <f t="shared" si="5"/>
        <v>623.09792027729634</v>
      </c>
      <c r="K45" s="651">
        <f t="shared" si="5"/>
        <v>848.00904977375569</v>
      </c>
      <c r="L45" s="651">
        <f t="shared" si="5"/>
        <v>832.56627185561194</v>
      </c>
      <c r="M45" s="651">
        <f t="shared" si="5"/>
        <v>685.31446540880506</v>
      </c>
      <c r="N45" s="651">
        <f t="shared" si="5"/>
        <v>668.28701364325411</v>
      </c>
      <c r="O45" s="651">
        <f t="shared" si="5"/>
        <v>798.19637139807901</v>
      </c>
      <c r="P45" s="651">
        <f t="shared" si="1"/>
        <v>721.32707612666002</v>
      </c>
    </row>
    <row r="46" spans="1:18">
      <c r="A46">
        <v>2006</v>
      </c>
      <c r="B46" s="651">
        <f t="shared" ref="B46:O46" si="6">C10*1000/B28</f>
        <v>691.6437459070072</v>
      </c>
      <c r="C46" s="651">
        <f t="shared" si="6"/>
        <v>677.1114348142753</v>
      </c>
      <c r="D46" s="651">
        <f t="shared" si="6"/>
        <v>724.84231943031534</v>
      </c>
      <c r="E46" s="651">
        <f t="shared" si="6"/>
        <v>817.78741047870335</v>
      </c>
      <c r="F46" s="651">
        <f t="shared" si="6"/>
        <v>636.23913043478262</v>
      </c>
      <c r="G46" s="651">
        <f t="shared" si="6"/>
        <v>727.39644970414201</v>
      </c>
      <c r="H46" s="651">
        <f t="shared" si="6"/>
        <v>719.79496738117427</v>
      </c>
      <c r="I46" s="651">
        <f t="shared" si="6"/>
        <v>715.26591107236266</v>
      </c>
      <c r="J46" s="651">
        <f t="shared" si="6"/>
        <v>633.88162127385806</v>
      </c>
      <c r="K46" s="651">
        <f t="shared" si="6"/>
        <v>863.56020942408372</v>
      </c>
      <c r="L46" s="651">
        <f t="shared" si="6"/>
        <v>838.92962962962963</v>
      </c>
      <c r="M46" s="651">
        <f t="shared" si="6"/>
        <v>709.71962616822429</v>
      </c>
      <c r="N46" s="651">
        <f t="shared" si="6"/>
        <v>678.60360360360357</v>
      </c>
      <c r="O46" s="651">
        <f t="shared" si="6"/>
        <v>817.67167381974252</v>
      </c>
      <c r="P46" s="651">
        <f t="shared" si="1"/>
        <v>727.84495531233574</v>
      </c>
      <c r="R46" s="271"/>
    </row>
    <row r="47" spans="1:18">
      <c r="A47">
        <v>2007</v>
      </c>
      <c r="B47" s="651">
        <f t="shared" ref="B47:O47" si="7">C11*1000/B29</f>
        <v>697.42522756827043</v>
      </c>
      <c r="C47" s="651">
        <f t="shared" si="7"/>
        <v>679.60962681756325</v>
      </c>
      <c r="D47" s="651">
        <f t="shared" si="7"/>
        <v>735.67717528373271</v>
      </c>
      <c r="E47" s="651">
        <f t="shared" si="7"/>
        <v>830.42211430706016</v>
      </c>
      <c r="F47" s="651">
        <f t="shared" si="7"/>
        <v>647.23311546840955</v>
      </c>
      <c r="G47" s="651">
        <f t="shared" si="7"/>
        <v>740.57704918032789</v>
      </c>
      <c r="H47" s="651">
        <f t="shared" si="7"/>
        <v>740.81156716417911</v>
      </c>
      <c r="I47" s="651">
        <f t="shared" si="7"/>
        <v>728.44978165938869</v>
      </c>
      <c r="J47" s="651">
        <f t="shared" si="7"/>
        <v>637.28471188603021</v>
      </c>
      <c r="K47" s="651">
        <f t="shared" si="7"/>
        <v>881.26394052044611</v>
      </c>
      <c r="L47" s="651">
        <f t="shared" si="7"/>
        <v>843.91296397878955</v>
      </c>
      <c r="M47" s="651">
        <f t="shared" si="7"/>
        <v>730.34161490683232</v>
      </c>
      <c r="N47" s="651">
        <f t="shared" si="7"/>
        <v>686.39067922657409</v>
      </c>
      <c r="O47" s="651">
        <f t="shared" si="7"/>
        <v>834.95698924731187</v>
      </c>
      <c r="P47" s="651">
        <f t="shared" si="1"/>
        <v>734.3485561573209</v>
      </c>
    </row>
    <row r="48" spans="1:18">
      <c r="A48">
        <v>2008</v>
      </c>
      <c r="B48" s="651">
        <f t="shared" ref="B48:O48" si="8">C12*1000/B30</f>
        <v>695.46864899806076</v>
      </c>
      <c r="C48" s="651">
        <f t="shared" si="8"/>
        <v>670.45878035008468</v>
      </c>
      <c r="D48" s="651">
        <f t="shared" si="8"/>
        <v>734.45638590352416</v>
      </c>
      <c r="E48" s="651">
        <f t="shared" si="8"/>
        <v>832.37495368655061</v>
      </c>
      <c r="F48" s="651">
        <f t="shared" si="8"/>
        <v>650.86956521739125</v>
      </c>
      <c r="G48" s="651">
        <f t="shared" si="8"/>
        <v>742.63743455497377</v>
      </c>
      <c r="H48" s="651">
        <f t="shared" si="8"/>
        <v>754.9674418604651</v>
      </c>
      <c r="I48" s="651">
        <f t="shared" si="8"/>
        <v>732.56108202443284</v>
      </c>
      <c r="J48" s="651">
        <f t="shared" si="8"/>
        <v>634.85014774166314</v>
      </c>
      <c r="K48" s="651">
        <f t="shared" si="8"/>
        <v>888.08400884303614</v>
      </c>
      <c r="L48" s="651">
        <f t="shared" si="8"/>
        <v>842.43805389763065</v>
      </c>
      <c r="M48" s="651">
        <f t="shared" si="8"/>
        <v>747.00617283950612</v>
      </c>
      <c r="N48" s="651">
        <f t="shared" si="8"/>
        <v>696.04914004914008</v>
      </c>
      <c r="O48" s="651">
        <f t="shared" si="8"/>
        <v>852.87096774193549</v>
      </c>
      <c r="P48" s="651">
        <f t="shared" si="1"/>
        <v>732.27318512965871</v>
      </c>
    </row>
    <row r="49" spans="1:16">
      <c r="A49">
        <v>2009</v>
      </c>
      <c r="B49" s="651">
        <f t="shared" ref="B49:O49" si="9">C13*1000/B31</f>
        <v>692.43902439024396</v>
      </c>
      <c r="C49" s="651">
        <f t="shared" si="9"/>
        <v>658.60489364660089</v>
      </c>
      <c r="D49" s="651">
        <f t="shared" si="9"/>
        <v>724.96785361028685</v>
      </c>
      <c r="E49" s="651">
        <f t="shared" si="9"/>
        <v>822.64781491002566</v>
      </c>
      <c r="F49" s="651">
        <f t="shared" si="9"/>
        <v>645.34632034632034</v>
      </c>
      <c r="G49" s="651">
        <f t="shared" si="9"/>
        <v>734.31551499348109</v>
      </c>
      <c r="H49" s="651">
        <f t="shared" si="9"/>
        <v>760.09250693802039</v>
      </c>
      <c r="I49" s="651">
        <f t="shared" si="9"/>
        <v>721.74630755864462</v>
      </c>
      <c r="J49" s="651">
        <f t="shared" si="9"/>
        <v>625.23610530714586</v>
      </c>
      <c r="K49" s="651">
        <f t="shared" si="9"/>
        <v>863.23830409356731</v>
      </c>
      <c r="L49" s="651">
        <f t="shared" si="9"/>
        <v>832.50715307582266</v>
      </c>
      <c r="M49" s="651">
        <f t="shared" si="9"/>
        <v>766.56441717791415</v>
      </c>
      <c r="N49" s="651">
        <f t="shared" si="9"/>
        <v>686.43135345666997</v>
      </c>
      <c r="O49" s="651">
        <f t="shared" si="9"/>
        <v>861.12299465240642</v>
      </c>
      <c r="P49" s="651">
        <f t="shared" si="1"/>
        <v>722.15927522127993</v>
      </c>
    </row>
    <row r="50" spans="1:16">
      <c r="A50">
        <v>2010</v>
      </c>
      <c r="B50" s="651">
        <f t="shared" ref="B50:O50" si="10">C14*1000/B32</f>
        <v>683.50063532401521</v>
      </c>
      <c r="C50" s="651">
        <f t="shared" si="10"/>
        <v>659.44797865791099</v>
      </c>
      <c r="D50" s="651">
        <f t="shared" si="10"/>
        <v>720.15392132909847</v>
      </c>
      <c r="E50" s="651">
        <f t="shared" si="10"/>
        <v>812.30461650308973</v>
      </c>
      <c r="F50" s="651">
        <f t="shared" si="10"/>
        <v>634.05579399141629</v>
      </c>
      <c r="G50" s="651">
        <f t="shared" si="10"/>
        <v>725.02583979328165</v>
      </c>
      <c r="H50" s="651">
        <f t="shared" si="10"/>
        <v>750.92575618698447</v>
      </c>
      <c r="I50" s="651">
        <f t="shared" si="10"/>
        <v>713.06695464362849</v>
      </c>
      <c r="J50" s="651">
        <f t="shared" si="10"/>
        <v>624.65756259052353</v>
      </c>
      <c r="K50" s="651">
        <f t="shared" si="10"/>
        <v>854.56191165821872</v>
      </c>
      <c r="L50" s="651">
        <f t="shared" si="10"/>
        <v>829.64468799717167</v>
      </c>
      <c r="M50" s="651">
        <f t="shared" si="10"/>
        <v>769.81651376146795</v>
      </c>
      <c r="N50" s="651">
        <f t="shared" si="10"/>
        <v>684.94214079074254</v>
      </c>
      <c r="O50" s="651">
        <f t="shared" si="10"/>
        <v>856.08280254777071</v>
      </c>
      <c r="P50" s="651">
        <f t="shared" si="1"/>
        <v>718.61394752506988</v>
      </c>
    </row>
    <row r="51" spans="1:16">
      <c r="A51">
        <v>2011</v>
      </c>
      <c r="B51" s="651">
        <f t="shared" ref="B51:O51" si="11">C15*1000/B33</f>
        <v>675.84702907711755</v>
      </c>
      <c r="C51" s="651">
        <f t="shared" si="11"/>
        <v>649.50134589502022</v>
      </c>
      <c r="D51" s="651">
        <f t="shared" si="11"/>
        <v>714.65504720406682</v>
      </c>
      <c r="E51" s="651">
        <f t="shared" si="11"/>
        <v>803.18657524359435</v>
      </c>
      <c r="F51" s="651">
        <f t="shared" si="11"/>
        <v>628.99141630901283</v>
      </c>
      <c r="G51" s="651">
        <f t="shared" si="11"/>
        <v>714.93882807469413</v>
      </c>
      <c r="H51" s="651">
        <f t="shared" si="11"/>
        <v>747.20145852324526</v>
      </c>
      <c r="I51" s="651">
        <f t="shared" si="11"/>
        <v>703.91566265060237</v>
      </c>
      <c r="J51" s="651">
        <f t="shared" si="11"/>
        <v>619.55915521837198</v>
      </c>
      <c r="K51" s="651">
        <f t="shared" si="11"/>
        <v>847.34095782701934</v>
      </c>
      <c r="L51" s="651">
        <f t="shared" si="11"/>
        <v>830.52791153914745</v>
      </c>
      <c r="M51" s="651">
        <f t="shared" si="11"/>
        <v>772.18844984802433</v>
      </c>
      <c r="N51" s="651">
        <f t="shared" si="11"/>
        <v>682.4916626965221</v>
      </c>
      <c r="O51" s="651">
        <f t="shared" si="11"/>
        <v>846.41728134878815</v>
      </c>
      <c r="P51" s="651">
        <f t="shared" si="1"/>
        <v>711.29392536093712</v>
      </c>
    </row>
    <row r="52" spans="1:16">
      <c r="A52">
        <v>2012</v>
      </c>
      <c r="B52" s="651">
        <f t="shared" ref="B52:O52" si="12">C16*1000/B34</f>
        <v>680.60606060606062</v>
      </c>
      <c r="C52" s="651">
        <f t="shared" si="12"/>
        <v>656.41483152029718</v>
      </c>
      <c r="D52" s="651">
        <f t="shared" si="12"/>
        <v>710.03604036520903</v>
      </c>
      <c r="E52" s="651">
        <f t="shared" si="12"/>
        <v>812.66498377208802</v>
      </c>
      <c r="F52" s="651">
        <f t="shared" si="12"/>
        <v>630.02136752136755</v>
      </c>
      <c r="G52" s="651">
        <f t="shared" si="12"/>
        <v>721.47096774193551</v>
      </c>
      <c r="H52" s="651">
        <f t="shared" si="12"/>
        <v>753.14259763851044</v>
      </c>
      <c r="I52" s="651">
        <f t="shared" si="12"/>
        <v>707.66451612903222</v>
      </c>
      <c r="J52" s="651">
        <f t="shared" si="12"/>
        <v>621.37726994490924</v>
      </c>
      <c r="K52" s="651">
        <f t="shared" si="12"/>
        <v>850.78180525941718</v>
      </c>
      <c r="L52" s="651">
        <f t="shared" si="12"/>
        <v>846.87544738725842</v>
      </c>
      <c r="M52" s="651">
        <f t="shared" si="12"/>
        <v>785.07598784194533</v>
      </c>
      <c r="N52" s="651">
        <f t="shared" si="12"/>
        <v>684.9526515151515</v>
      </c>
      <c r="O52" s="651">
        <f t="shared" si="12"/>
        <v>855.62697576396204</v>
      </c>
      <c r="P52" s="651">
        <f t="shared" si="1"/>
        <v>716.89149560117301</v>
      </c>
    </row>
    <row r="53" spans="1:16">
      <c r="A53">
        <v>2013</v>
      </c>
      <c r="B53" s="651">
        <f t="shared" ref="B53:O53" si="13">C17*1000/B35</f>
        <v>689.08632640201643</v>
      </c>
      <c r="C53" s="651">
        <f t="shared" si="13"/>
        <v>670.27069438995682</v>
      </c>
      <c r="D53" s="651">
        <f t="shared" si="13"/>
        <v>720.78136200716847</v>
      </c>
      <c r="E53" s="651">
        <f t="shared" si="13"/>
        <v>820.64028776978421</v>
      </c>
      <c r="F53" s="651">
        <f t="shared" si="13"/>
        <v>630.81370449678798</v>
      </c>
      <c r="G53" s="651">
        <f t="shared" si="13"/>
        <v>729.32258064516134</v>
      </c>
      <c r="H53" s="651">
        <f t="shared" si="13"/>
        <v>762.74864376130199</v>
      </c>
      <c r="I53" s="651">
        <f t="shared" si="13"/>
        <v>715.42758917060598</v>
      </c>
      <c r="J53" s="651">
        <f t="shared" si="13"/>
        <v>627.94111675126908</v>
      </c>
      <c r="K53" s="651">
        <f t="shared" si="13"/>
        <v>863.28379334748763</v>
      </c>
      <c r="L53" s="651">
        <f t="shared" si="13"/>
        <v>864.43914502738028</v>
      </c>
      <c r="M53" s="651">
        <f t="shared" si="13"/>
        <v>797.61467889908261</v>
      </c>
      <c r="N53" s="651">
        <f t="shared" si="13"/>
        <v>690.39381153305203</v>
      </c>
      <c r="O53" s="651">
        <f t="shared" si="13"/>
        <v>864.15611814345993</v>
      </c>
      <c r="P53" s="651">
        <f t="shared" si="1"/>
        <v>727.9951242423565</v>
      </c>
    </row>
    <row r="54" spans="1:16">
      <c r="A54">
        <v>2014</v>
      </c>
      <c r="B54" s="651">
        <f t="shared" ref="B54:O54" si="14">C18*1000/B36</f>
        <v>676.52409638554218</v>
      </c>
      <c r="C54" s="651">
        <f t="shared" si="14"/>
        <v>698.69212129150571</v>
      </c>
      <c r="D54" s="651">
        <f t="shared" si="14"/>
        <v>726.10027855153203</v>
      </c>
      <c r="E54" s="651">
        <f t="shared" si="14"/>
        <v>828.4378320935175</v>
      </c>
      <c r="F54" s="651">
        <f t="shared" si="14"/>
        <v>631.84713375796173</v>
      </c>
      <c r="G54" s="651">
        <f t="shared" si="14"/>
        <v>720.78036500943995</v>
      </c>
      <c r="H54" s="651">
        <f t="shared" si="14"/>
        <v>750.93205574912895</v>
      </c>
      <c r="I54" s="651">
        <f t="shared" si="14"/>
        <v>728.15483870967739</v>
      </c>
      <c r="J54" s="651">
        <f t="shared" si="14"/>
        <v>635.35816035816038</v>
      </c>
      <c r="K54" s="651">
        <f t="shared" si="14"/>
        <v>877.80027932960888</v>
      </c>
      <c r="L54" s="651">
        <f t="shared" si="14"/>
        <v>881.64374020546757</v>
      </c>
      <c r="M54" s="651">
        <f t="shared" si="14"/>
        <v>790.91463414634143</v>
      </c>
      <c r="N54" s="651">
        <f t="shared" si="14"/>
        <v>715.40642722117207</v>
      </c>
      <c r="O54" s="651">
        <f t="shared" si="14"/>
        <v>862.46632124352334</v>
      </c>
      <c r="P54" s="651">
        <f t="shared" si="1"/>
        <v>743.85724105816348</v>
      </c>
    </row>
    <row r="56" spans="1:16">
      <c r="M56" s="271"/>
    </row>
    <row r="57" spans="1:16">
      <c r="A57" s="611"/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</row>
    <row r="58" spans="1:16">
      <c r="J58" s="498"/>
      <c r="K58" s="498"/>
      <c r="L58" s="498"/>
      <c r="M58" s="498"/>
    </row>
    <row r="60" spans="1:16">
      <c r="J60" s="498"/>
    </row>
  </sheetData>
  <mergeCells count="1">
    <mergeCell ref="L1:M1"/>
  </mergeCells>
  <hyperlinks>
    <hyperlink ref="L1:M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T45"/>
  <sheetViews>
    <sheetView workbookViewId="0">
      <selection activeCell="D2" sqref="D2:N24"/>
    </sheetView>
  </sheetViews>
  <sheetFormatPr defaultColWidth="8.85546875" defaultRowHeight="12.75"/>
  <cols>
    <col min="1" max="1" width="12.140625" customWidth="1"/>
    <col min="2" max="2" width="15.5703125" customWidth="1"/>
  </cols>
  <sheetData>
    <row r="1" spans="1:20" ht="25.5" customHeight="1">
      <c r="A1" s="42" t="s">
        <v>478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83" t="s">
        <v>780</v>
      </c>
      <c r="N1" s="783"/>
      <c r="O1" s="38"/>
      <c r="P1" s="38"/>
      <c r="Q1" s="38"/>
      <c r="R1" s="38"/>
      <c r="S1" s="38"/>
      <c r="T1" s="38"/>
    </row>
    <row r="2" spans="1:20" ht="12.75" customHeight="1">
      <c r="B2" s="10" t="s">
        <v>594</v>
      </c>
      <c r="C2" s="10" t="s">
        <v>597</v>
      </c>
    </row>
    <row r="6" spans="1:20">
      <c r="A6" s="506"/>
    </row>
    <row r="7" spans="1:20">
      <c r="A7" s="506"/>
      <c r="B7" t="s">
        <v>1424</v>
      </c>
      <c r="C7">
        <v>9.4</v>
      </c>
    </row>
    <row r="8" spans="1:20">
      <c r="A8" s="506"/>
      <c r="C8">
        <v>10.3</v>
      </c>
    </row>
    <row r="9" spans="1:20">
      <c r="A9" s="506"/>
      <c r="B9" s="271" t="s">
        <v>1445</v>
      </c>
      <c r="C9">
        <v>10.4</v>
      </c>
    </row>
    <row r="10" spans="1:20">
      <c r="A10" s="506">
        <v>2010</v>
      </c>
      <c r="B10" t="s">
        <v>1422</v>
      </c>
      <c r="C10">
        <v>10.9</v>
      </c>
    </row>
    <row r="11" spans="1:20">
      <c r="A11" s="506" t="s">
        <v>1533</v>
      </c>
      <c r="B11">
        <v>2011</v>
      </c>
      <c r="C11">
        <v>11.2</v>
      </c>
    </row>
    <row r="12" spans="1:20">
      <c r="A12" s="506" t="s">
        <v>1535</v>
      </c>
      <c r="C12">
        <v>11.4</v>
      </c>
    </row>
    <row r="13" spans="1:20">
      <c r="A13" s="506" t="s">
        <v>1534</v>
      </c>
      <c r="B13" s="271" t="s">
        <v>1532</v>
      </c>
      <c r="C13">
        <v>11.4</v>
      </c>
    </row>
    <row r="14" spans="1:20">
      <c r="A14" s="506"/>
    </row>
    <row r="15" spans="1:20">
      <c r="A15" s="506"/>
      <c r="B15">
        <v>2005</v>
      </c>
      <c r="C15">
        <v>7.6</v>
      </c>
    </row>
    <row r="16" spans="1:20">
      <c r="A16" s="506"/>
      <c r="B16">
        <v>2009</v>
      </c>
      <c r="C16">
        <v>8.6</v>
      </c>
    </row>
    <row r="17" spans="1:3">
      <c r="A17" s="506"/>
      <c r="B17" t="s">
        <v>1330</v>
      </c>
      <c r="C17">
        <v>9.1999999999999993</v>
      </c>
    </row>
    <row r="18" spans="1:3">
      <c r="A18" s="506"/>
    </row>
    <row r="19" spans="1:3">
      <c r="A19" s="506"/>
      <c r="B19" s="264" t="s">
        <v>1423</v>
      </c>
      <c r="C19">
        <v>10.1</v>
      </c>
    </row>
    <row r="20" spans="1:3">
      <c r="A20" s="506"/>
      <c r="B20">
        <v>2010</v>
      </c>
      <c r="C20">
        <v>9.9</v>
      </c>
    </row>
    <row r="21" spans="1:3">
      <c r="A21" s="506"/>
      <c r="C21">
        <v>10</v>
      </c>
    </row>
    <row r="22" spans="1:3">
      <c r="A22" s="506"/>
      <c r="B22">
        <v>2012</v>
      </c>
      <c r="C22">
        <v>10</v>
      </c>
    </row>
    <row r="23" spans="1:3">
      <c r="A23" s="506"/>
      <c r="C23">
        <v>10</v>
      </c>
    </row>
    <row r="24" spans="1:3">
      <c r="A24" s="506"/>
      <c r="B24" t="s">
        <v>1530</v>
      </c>
      <c r="C24">
        <v>9.8000000000000007</v>
      </c>
    </row>
    <row r="25" spans="1:3">
      <c r="A25" s="506"/>
    </row>
    <row r="26" spans="1:3">
      <c r="A26" s="506">
        <v>2002</v>
      </c>
      <c r="B26">
        <v>2002</v>
      </c>
      <c r="C26" s="165">
        <v>12.087652786206174</v>
      </c>
    </row>
    <row r="27" spans="1:3">
      <c r="A27" s="506">
        <v>2004</v>
      </c>
      <c r="C27" s="165">
        <v>12.192547887436307</v>
      </c>
    </row>
    <row r="28" spans="1:3">
      <c r="A28" s="506">
        <v>2006</v>
      </c>
      <c r="B28">
        <v>2006</v>
      </c>
      <c r="C28" s="226">
        <v>12.450774591773724</v>
      </c>
    </row>
    <row r="29" spans="1:3">
      <c r="A29" s="506">
        <v>2008</v>
      </c>
      <c r="C29" s="226">
        <v>12.837477986927688</v>
      </c>
    </row>
    <row r="30" spans="1:3">
      <c r="A30" s="506">
        <v>2010</v>
      </c>
      <c r="B30">
        <v>2010</v>
      </c>
      <c r="C30" s="165">
        <v>13.500097650188975</v>
      </c>
    </row>
    <row r="31" spans="1:3">
      <c r="A31" s="506">
        <v>2012</v>
      </c>
      <c r="C31" s="165">
        <v>13.965213181983833</v>
      </c>
    </row>
    <row r="32" spans="1:3">
      <c r="A32" s="506">
        <v>2014</v>
      </c>
      <c r="B32" t="s">
        <v>1531</v>
      </c>
      <c r="C32" s="165">
        <v>14.100775764603437</v>
      </c>
    </row>
    <row r="33" spans="1:12">
      <c r="L33" s="165"/>
    </row>
    <row r="34" spans="1:12">
      <c r="A34" t="s">
        <v>1051</v>
      </c>
      <c r="C34" t="s">
        <v>1052</v>
      </c>
      <c r="L34" s="165"/>
    </row>
    <row r="35" spans="1:12">
      <c r="A35" t="s">
        <v>1330</v>
      </c>
      <c r="C35" t="s">
        <v>1332</v>
      </c>
      <c r="L35" s="165"/>
    </row>
    <row r="36" spans="1:12">
      <c r="A36" t="s">
        <v>1053</v>
      </c>
      <c r="C36" t="s">
        <v>1054</v>
      </c>
      <c r="L36" s="165"/>
    </row>
    <row r="37" spans="1:12">
      <c r="A37" t="s">
        <v>1331</v>
      </c>
      <c r="C37" t="s">
        <v>1054</v>
      </c>
      <c r="L37" s="165"/>
    </row>
    <row r="38" spans="1:12">
      <c r="L38" s="165"/>
    </row>
    <row r="39" spans="1:12">
      <c r="K39" s="64"/>
      <c r="L39" s="165"/>
    </row>
    <row r="40" spans="1:12">
      <c r="K40" s="64"/>
      <c r="L40" s="165"/>
    </row>
    <row r="41" spans="1:12">
      <c r="K41" s="64"/>
      <c r="L41" s="165"/>
    </row>
    <row r="42" spans="1:12">
      <c r="L42" s="165"/>
    </row>
    <row r="43" spans="1:12">
      <c r="L43" s="165"/>
    </row>
    <row r="44" spans="1:12">
      <c r="L44" s="165"/>
    </row>
    <row r="45" spans="1:12">
      <c r="L45" s="165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X81"/>
  <sheetViews>
    <sheetView workbookViewId="0"/>
  </sheetViews>
  <sheetFormatPr defaultColWidth="8.85546875" defaultRowHeight="12.75"/>
  <cols>
    <col min="1" max="2" width="8.85546875" customWidth="1"/>
    <col min="3" max="3" width="9.42578125" customWidth="1"/>
    <col min="4" max="4" width="11.42578125" bestFit="1" customWidth="1"/>
    <col min="5" max="5" width="11.42578125" customWidth="1"/>
    <col min="6" max="6" width="8.85546875" customWidth="1"/>
    <col min="7" max="7" width="11.7109375" customWidth="1"/>
    <col min="8" max="8" width="9.85546875" customWidth="1"/>
    <col min="9" max="9" width="8.85546875" customWidth="1"/>
    <col min="10" max="10" width="10.28515625" customWidth="1"/>
    <col min="11" max="11" width="6.140625" customWidth="1"/>
    <col min="12" max="12" width="7.42578125" customWidth="1"/>
    <col min="13" max="13" width="7.7109375" customWidth="1"/>
    <col min="14" max="14" width="10.7109375" customWidth="1"/>
    <col min="15" max="15" width="9.42578125" bestFit="1" customWidth="1"/>
    <col min="16" max="16" width="7.42578125" customWidth="1"/>
  </cols>
  <sheetData>
    <row r="1" spans="1:24" ht="26.25" customHeight="1">
      <c r="A1" s="42" t="s">
        <v>598</v>
      </c>
      <c r="B1" s="43"/>
      <c r="C1" s="43"/>
      <c r="D1" s="43"/>
      <c r="E1" s="43"/>
      <c r="F1" s="43"/>
      <c r="G1" s="43"/>
      <c r="H1" s="43"/>
      <c r="I1" s="43"/>
      <c r="J1" s="43"/>
      <c r="K1" s="42"/>
      <c r="L1" s="43"/>
      <c r="M1" s="43"/>
      <c r="N1" s="783" t="s">
        <v>780</v>
      </c>
      <c r="O1" s="783"/>
      <c r="P1" s="121"/>
      <c r="Q1" s="43"/>
      <c r="R1" s="43"/>
      <c r="S1" s="43"/>
      <c r="T1" s="43"/>
      <c r="U1" s="43"/>
    </row>
    <row r="2" spans="1:24" ht="39" customHeight="1">
      <c r="A2" s="786" t="s">
        <v>661</v>
      </c>
      <c r="B2" s="786"/>
      <c r="C2" s="786"/>
      <c r="D2" s="786"/>
      <c r="E2" s="37" t="s">
        <v>599</v>
      </c>
      <c r="F2" s="37"/>
      <c r="G2" s="37" t="s">
        <v>571</v>
      </c>
      <c r="H2" s="37" t="s">
        <v>572</v>
      </c>
      <c r="L2" s="10"/>
      <c r="M2" s="10"/>
      <c r="U2" s="23"/>
      <c r="V2" s="92"/>
      <c r="W2" s="23"/>
      <c r="X2" s="23"/>
    </row>
    <row r="3" spans="1:24" ht="12.75" customHeight="1">
      <c r="A3" s="37"/>
      <c r="B3" s="37"/>
      <c r="C3" s="37"/>
      <c r="D3" s="37"/>
      <c r="E3" s="37"/>
      <c r="F3" s="37"/>
      <c r="G3" s="37"/>
      <c r="H3" s="37"/>
      <c r="M3" s="784"/>
      <c r="N3" s="790"/>
      <c r="O3" s="790"/>
      <c r="P3" s="784"/>
      <c r="Q3" s="784"/>
      <c r="R3" s="784"/>
      <c r="S3" s="70"/>
      <c r="U3" s="23"/>
      <c r="V3" s="92"/>
      <c r="W3" s="23"/>
      <c r="X3" s="23"/>
    </row>
    <row r="4" spans="1:24" ht="38.25">
      <c r="A4" s="29" t="s">
        <v>587</v>
      </c>
      <c r="B4" s="400" t="s">
        <v>1157</v>
      </c>
      <c r="C4" s="9" t="s">
        <v>678</v>
      </c>
      <c r="D4" s="9" t="s">
        <v>568</v>
      </c>
      <c r="E4" s="30" t="s">
        <v>642</v>
      </c>
      <c r="F4" s="18"/>
      <c r="G4" s="9" t="s">
        <v>569</v>
      </c>
      <c r="H4" s="9" t="s">
        <v>570</v>
      </c>
      <c r="I4" s="9" t="s">
        <v>575</v>
      </c>
      <c r="L4" s="254" t="s">
        <v>1196</v>
      </c>
      <c r="M4" s="407" t="s">
        <v>1195</v>
      </c>
      <c r="N4" s="70"/>
      <c r="O4" s="620" t="s">
        <v>1536</v>
      </c>
      <c r="P4" s="70"/>
      <c r="Q4" s="70"/>
      <c r="R4" s="70"/>
      <c r="S4" s="354"/>
      <c r="U4" s="23"/>
      <c r="V4" s="23"/>
      <c r="W4" s="199"/>
      <c r="X4" s="23"/>
    </row>
    <row r="5" spans="1:24">
      <c r="A5" s="29">
        <v>2001</v>
      </c>
      <c r="B5" s="398">
        <v>2942.0261490518565</v>
      </c>
      <c r="C5" s="5">
        <f t="shared" ref="C5:C11" si="0">B5*D$20</f>
        <v>2774.0364559409954</v>
      </c>
      <c r="D5" s="5">
        <f t="shared" ref="D5:D11" si="1">B5*C$20</f>
        <v>2803.7509200464192</v>
      </c>
      <c r="E5" s="5">
        <v>28352.077558000001</v>
      </c>
      <c r="F5" s="398"/>
      <c r="G5" s="404">
        <f t="shared" ref="G5:G15" si="2">C5*100/E5</f>
        <v>9.7842440303224123</v>
      </c>
      <c r="H5" s="404">
        <f t="shared" ref="H5:H10" si="3">D5*100/E5</f>
        <v>9.889049274469464</v>
      </c>
      <c r="I5" s="6">
        <f t="shared" ref="I5:I10" si="4">(G5+H5)/2</f>
        <v>9.8366466523959382</v>
      </c>
      <c r="L5" s="60"/>
      <c r="N5" s="124"/>
      <c r="O5" s="125"/>
      <c r="P5" s="60"/>
      <c r="Q5" s="124"/>
      <c r="R5" s="124"/>
      <c r="S5" s="123"/>
      <c r="U5" s="76"/>
      <c r="V5" s="76"/>
      <c r="W5" s="23"/>
      <c r="X5" s="23"/>
    </row>
    <row r="6" spans="1:24">
      <c r="A6" s="29">
        <v>2002</v>
      </c>
      <c r="B6" s="398">
        <v>3030.1347431659342</v>
      </c>
      <c r="C6" s="5">
        <f t="shared" si="0"/>
        <v>2857.1140493311591</v>
      </c>
      <c r="D6" s="5">
        <f t="shared" si="1"/>
        <v>2887.7184102371352</v>
      </c>
      <c r="E6" s="5">
        <v>29185.191870999999</v>
      </c>
      <c r="F6" s="398"/>
      <c r="G6" s="404">
        <f t="shared" si="2"/>
        <v>9.789601733508368</v>
      </c>
      <c r="H6" s="404">
        <f t="shared" si="3"/>
        <v>9.894464367412743</v>
      </c>
      <c r="I6" s="6">
        <f t="shared" si="4"/>
        <v>9.8420330504605555</v>
      </c>
      <c r="L6" s="408">
        <f>(B6-B5)/B5</f>
        <v>2.994827022270791E-2</v>
      </c>
      <c r="M6" s="408">
        <f>(E6-E5)/E5</f>
        <v>2.9384594878300953E-2</v>
      </c>
      <c r="N6" s="124"/>
      <c r="O6" s="125"/>
      <c r="P6" s="60"/>
      <c r="Q6" s="124"/>
      <c r="R6" s="124"/>
      <c r="S6" s="123"/>
      <c r="U6" s="76"/>
      <c r="V6" s="76"/>
      <c r="W6" s="23"/>
      <c r="X6" s="23"/>
    </row>
    <row r="7" spans="1:24">
      <c r="A7" s="29">
        <v>2003</v>
      </c>
      <c r="B7" s="398">
        <v>3126.414803397834</v>
      </c>
      <c r="C7" s="5">
        <f t="shared" si="0"/>
        <v>2947.8965181238177</v>
      </c>
      <c r="D7" s="5">
        <f t="shared" si="1"/>
        <v>2979.4733076381358</v>
      </c>
      <c r="E7" s="5">
        <v>29793.930374</v>
      </c>
      <c r="F7" s="398"/>
      <c r="G7" s="404">
        <f t="shared" si="2"/>
        <v>9.8942854504900488</v>
      </c>
      <c r="H7" s="404">
        <f t="shared" si="3"/>
        <v>10.000269418089953</v>
      </c>
      <c r="I7" s="6">
        <f t="shared" si="4"/>
        <v>9.947277434290001</v>
      </c>
      <c r="L7" s="408">
        <f t="shared" ref="L7:L16" si="5">(B7-B6)/B6</f>
        <v>3.1774184448083269E-2</v>
      </c>
      <c r="M7" s="408">
        <f t="shared" ref="M7:M16" si="6">(E7-E6)/E6</f>
        <v>2.0857786568293093E-2</v>
      </c>
      <c r="N7" s="124"/>
      <c r="O7" s="125"/>
      <c r="P7" s="60"/>
      <c r="Q7" s="124"/>
      <c r="R7" s="124"/>
      <c r="S7" s="123"/>
      <c r="U7" s="76"/>
      <c r="V7" s="76"/>
      <c r="W7" s="23"/>
      <c r="X7" s="23"/>
    </row>
    <row r="8" spans="1:24">
      <c r="A8" s="29">
        <v>2004</v>
      </c>
      <c r="B8" s="398">
        <v>3256.7997826684496</v>
      </c>
      <c r="C8" s="5">
        <f t="shared" si="0"/>
        <v>3070.836515078081</v>
      </c>
      <c r="D8" s="5">
        <f t="shared" si="1"/>
        <v>3103.7301928830325</v>
      </c>
      <c r="E8" s="5">
        <v>30308.421302999999</v>
      </c>
      <c r="F8" s="398"/>
      <c r="G8" s="404">
        <f t="shared" si="2"/>
        <v>10.131957994044786</v>
      </c>
      <c r="H8" s="404">
        <f t="shared" si="3"/>
        <v>10.24048782301907</v>
      </c>
      <c r="I8" s="6">
        <f t="shared" si="4"/>
        <v>10.186222908531928</v>
      </c>
      <c r="L8" s="408">
        <f t="shared" si="5"/>
        <v>4.1704312277728216E-2</v>
      </c>
      <c r="M8" s="408">
        <f t="shared" si="6"/>
        <v>1.7268313463233965E-2</v>
      </c>
      <c r="N8" s="124"/>
      <c r="O8" s="125"/>
      <c r="P8" s="60"/>
      <c r="Q8" s="124"/>
      <c r="R8" s="124"/>
      <c r="S8" s="123"/>
      <c r="U8" s="76"/>
      <c r="V8" s="76"/>
      <c r="W8" s="23"/>
      <c r="X8" s="23"/>
    </row>
    <row r="9" spans="1:24">
      <c r="A9" s="29">
        <v>2005</v>
      </c>
      <c r="B9" s="398">
        <v>3180.7964293202617</v>
      </c>
      <c r="C9" s="5">
        <f t="shared" si="0"/>
        <v>2999.1729532060745</v>
      </c>
      <c r="D9" s="5">
        <f t="shared" si="1"/>
        <v>3031.2989971422094</v>
      </c>
      <c r="E9" s="5">
        <v>30304.220976000001</v>
      </c>
      <c r="F9" s="398"/>
      <c r="G9" s="404">
        <f t="shared" si="2"/>
        <v>9.8968818752388525</v>
      </c>
      <c r="H9" s="404">
        <f t="shared" si="3"/>
        <v>10.002893654791205</v>
      </c>
      <c r="I9" s="6">
        <f t="shared" si="4"/>
        <v>9.9498877650150277</v>
      </c>
      <c r="L9" s="408">
        <f t="shared" si="5"/>
        <v>-2.3336820934664489E-2</v>
      </c>
      <c r="M9" s="408">
        <f t="shared" si="6"/>
        <v>-1.3858613611072157E-4</v>
      </c>
      <c r="N9" s="124"/>
      <c r="O9" s="125"/>
      <c r="P9" s="60"/>
      <c r="Q9" s="124"/>
      <c r="R9" s="124"/>
      <c r="S9" s="123"/>
      <c r="U9" s="76"/>
      <c r="V9" s="76"/>
      <c r="W9" s="23"/>
      <c r="X9" s="23"/>
    </row>
    <row r="10" spans="1:24">
      <c r="A10" s="29">
        <v>2006</v>
      </c>
      <c r="B10" s="398">
        <v>3205.6901603101833</v>
      </c>
      <c r="C10" s="5">
        <f t="shared" si="0"/>
        <v>3022.6452521564715</v>
      </c>
      <c r="D10" s="5">
        <f t="shared" si="1"/>
        <v>3055.0227227756045</v>
      </c>
      <c r="E10" s="5">
        <v>30045.032950000001</v>
      </c>
      <c r="F10" s="398"/>
      <c r="G10" s="404">
        <f t="shared" si="2"/>
        <v>10.060382550375842</v>
      </c>
      <c r="H10" s="404">
        <f t="shared" si="3"/>
        <v>10.168145689371276</v>
      </c>
      <c r="I10" s="6">
        <f t="shared" si="4"/>
        <v>10.114264119873559</v>
      </c>
      <c r="L10" s="408">
        <f t="shared" si="5"/>
        <v>7.8262572104437871E-3</v>
      </c>
      <c r="M10" s="408">
        <f t="shared" si="6"/>
        <v>-8.5528687969002298E-3</v>
      </c>
      <c r="N10" s="124"/>
      <c r="O10" s="125"/>
      <c r="P10" s="60"/>
      <c r="Q10" s="124"/>
      <c r="R10" s="124"/>
      <c r="S10" s="123"/>
      <c r="U10" s="76"/>
      <c r="V10" s="76"/>
      <c r="W10" s="23"/>
      <c r="X10" s="23"/>
    </row>
    <row r="11" spans="1:24">
      <c r="A11" s="29">
        <v>2007</v>
      </c>
      <c r="B11" s="398">
        <v>3264.0814070029928</v>
      </c>
      <c r="C11" s="5">
        <f t="shared" si="0"/>
        <v>3077.7023586631217</v>
      </c>
      <c r="D11" s="5">
        <f t="shared" si="1"/>
        <v>3110.6695808738518</v>
      </c>
      <c r="E11" s="5">
        <v>30329.542841999999</v>
      </c>
      <c r="F11" s="398"/>
      <c r="G11" s="404">
        <f t="shared" si="2"/>
        <v>10.147539561332112</v>
      </c>
      <c r="H11" s="404">
        <f t="shared" ref="H11:H16" si="7">D11*100/E11</f>
        <v>10.256236294357304</v>
      </c>
      <c r="I11" s="6">
        <f t="shared" ref="I11:I16" si="8">(G11+H11)/2</f>
        <v>10.201887927844709</v>
      </c>
      <c r="L11" s="408">
        <f t="shared" si="5"/>
        <v>1.8214875353755211E-2</v>
      </c>
      <c r="M11" s="408">
        <f t="shared" si="6"/>
        <v>9.4694484933157044E-3</v>
      </c>
      <c r="N11" s="124"/>
      <c r="O11" s="125"/>
      <c r="P11" s="60"/>
      <c r="Q11" s="124"/>
      <c r="R11" s="124"/>
      <c r="S11" s="123"/>
      <c r="U11" s="76"/>
      <c r="V11" s="76"/>
      <c r="W11" s="23"/>
      <c r="X11" s="23"/>
    </row>
    <row r="12" spans="1:24">
      <c r="A12" s="29">
        <v>2008</v>
      </c>
      <c r="B12" s="398">
        <v>3195.8858432728093</v>
      </c>
      <c r="C12" s="5">
        <f t="shared" ref="C12:C17" si="9">B12*D$20</f>
        <v>3013.4007616219319</v>
      </c>
      <c r="D12" s="5">
        <f t="shared" ref="D12:D17" si="10">B12*C$20</f>
        <v>3045.6792086389873</v>
      </c>
      <c r="E12" s="401">
        <v>29708.036558</v>
      </c>
      <c r="F12" s="398"/>
      <c r="G12" s="404">
        <f t="shared" si="2"/>
        <v>10.143385799794505</v>
      </c>
      <c r="H12" s="404">
        <f t="shared" si="7"/>
        <v>10.252038039245056</v>
      </c>
      <c r="I12" s="6">
        <f t="shared" si="8"/>
        <v>10.197711919519779</v>
      </c>
      <c r="L12" s="408">
        <f t="shared" si="5"/>
        <v>-2.0892727609020986E-2</v>
      </c>
      <c r="M12" s="408">
        <f t="shared" si="6"/>
        <v>-2.0491778832200016E-2</v>
      </c>
      <c r="N12" s="124"/>
      <c r="O12" s="125"/>
      <c r="P12" s="60"/>
      <c r="Q12" s="124"/>
      <c r="R12" s="124"/>
      <c r="S12" s="123"/>
      <c r="U12" s="76"/>
      <c r="V12" s="76"/>
      <c r="W12" s="23"/>
      <c r="X12" s="23"/>
    </row>
    <row r="13" spans="1:24">
      <c r="A13" s="29">
        <v>2009</v>
      </c>
      <c r="B13" s="398">
        <v>3143.3953540142843</v>
      </c>
      <c r="C13" s="5">
        <f t="shared" si="9"/>
        <v>2963.9074793000686</v>
      </c>
      <c r="D13" s="5">
        <f t="shared" si="10"/>
        <v>2995.6557723756127</v>
      </c>
      <c r="E13" s="207">
        <v>29792.215152000001</v>
      </c>
      <c r="F13" s="398"/>
      <c r="G13" s="404">
        <f t="shared" si="2"/>
        <v>9.9485971894946417</v>
      </c>
      <c r="H13" s="404">
        <f t="shared" si="7"/>
        <v>10.055162924582026</v>
      </c>
      <c r="I13" s="6">
        <f t="shared" si="8"/>
        <v>10.001880057038335</v>
      </c>
      <c r="L13" s="408">
        <f t="shared" si="5"/>
        <v>-1.6424394309645027E-2</v>
      </c>
      <c r="M13" s="408">
        <f t="shared" si="6"/>
        <v>2.8335293662257411E-3</v>
      </c>
      <c r="N13" s="124"/>
      <c r="O13" s="125"/>
      <c r="P13" s="60"/>
      <c r="Q13" s="124"/>
      <c r="R13" s="124"/>
      <c r="S13" s="123"/>
      <c r="U13" s="76"/>
      <c r="V13" s="76"/>
      <c r="W13" s="23"/>
      <c r="X13" s="23"/>
    </row>
    <row r="14" spans="1:24">
      <c r="A14" s="29">
        <v>2010</v>
      </c>
      <c r="B14" s="398">
        <v>3145.6001918512266</v>
      </c>
      <c r="C14" s="5">
        <f t="shared" si="9"/>
        <v>2965.9864208965214</v>
      </c>
      <c r="D14" s="5">
        <f t="shared" si="10"/>
        <v>2997.7569828342189</v>
      </c>
      <c r="E14" s="207">
        <v>29662.863233</v>
      </c>
      <c r="F14" s="398"/>
      <c r="G14" s="404">
        <f t="shared" si="2"/>
        <v>9.9989889634013984</v>
      </c>
      <c r="H14" s="404">
        <f t="shared" si="7"/>
        <v>10.106094476743593</v>
      </c>
      <c r="I14" s="6">
        <f t="shared" si="8"/>
        <v>10.052541720072496</v>
      </c>
      <c r="L14" s="408">
        <f t="shared" si="5"/>
        <v>7.0141919441554324E-4</v>
      </c>
      <c r="M14" s="408">
        <f t="shared" si="6"/>
        <v>-4.3418026601931619E-3</v>
      </c>
      <c r="N14" s="124"/>
      <c r="O14" s="125"/>
      <c r="P14" s="60"/>
      <c r="Q14" s="124"/>
      <c r="R14" s="124"/>
      <c r="S14" s="123"/>
      <c r="U14" s="76"/>
      <c r="V14" s="76"/>
      <c r="W14" s="23"/>
      <c r="X14" s="23"/>
    </row>
    <row r="15" spans="1:24">
      <c r="A15" s="29">
        <v>2011</v>
      </c>
      <c r="B15" s="398">
        <v>3098.3642566225408</v>
      </c>
      <c r="C15" s="5">
        <f t="shared" si="9"/>
        <v>2921.4476575693934</v>
      </c>
      <c r="D15" s="5">
        <f t="shared" si="10"/>
        <v>2952.7411365612811</v>
      </c>
      <c r="E15" s="402">
        <v>29197.171318000001</v>
      </c>
      <c r="F15" s="398"/>
      <c r="G15" s="404">
        <f t="shared" si="2"/>
        <v>10.005927032281811</v>
      </c>
      <c r="H15" s="404">
        <f t="shared" si="7"/>
        <v>10.113106863680736</v>
      </c>
      <c r="I15" s="6">
        <f t="shared" si="8"/>
        <v>10.059516947981272</v>
      </c>
      <c r="L15" s="408">
        <f t="shared" si="5"/>
        <v>-1.501650952052073E-2</v>
      </c>
      <c r="M15" s="408">
        <f t="shared" si="6"/>
        <v>-1.5699493044282933E-2</v>
      </c>
      <c r="N15" s="124"/>
      <c r="O15" s="125"/>
      <c r="P15" s="60"/>
      <c r="Q15" s="124"/>
      <c r="R15" s="124"/>
      <c r="S15" s="123"/>
      <c r="U15" s="76"/>
      <c r="V15" s="76"/>
      <c r="W15" s="23"/>
      <c r="X15" s="23"/>
    </row>
    <row r="16" spans="1:24">
      <c r="A16" s="29">
        <v>2012</v>
      </c>
      <c r="B16" s="398">
        <v>3033.5802967404643</v>
      </c>
      <c r="C16" s="5">
        <f t="shared" si="9"/>
        <v>2860.3628617965837</v>
      </c>
      <c r="D16" s="5">
        <f t="shared" si="10"/>
        <v>2891.0020227936625</v>
      </c>
      <c r="E16" s="402">
        <v>29104.560957999998</v>
      </c>
      <c r="F16" s="398"/>
      <c r="G16" s="404">
        <f>C16*100/E16</f>
        <v>9.8278852786142199</v>
      </c>
      <c r="H16" s="404">
        <f t="shared" si="7"/>
        <v>9.9331579918542285</v>
      </c>
      <c r="I16" s="6">
        <f t="shared" si="8"/>
        <v>9.8805216352342242</v>
      </c>
      <c r="L16" s="408">
        <f t="shared" si="5"/>
        <v>-2.0909084444672772E-2</v>
      </c>
      <c r="M16" s="408">
        <f t="shared" si="6"/>
        <v>-3.1718949411687798E-3</v>
      </c>
      <c r="N16" s="124"/>
      <c r="O16" s="621">
        <f>(I$15-I16)/I$15</f>
        <v>1.7793629025394581E-2</v>
      </c>
      <c r="P16" s="60"/>
      <c r="Q16" s="124"/>
      <c r="R16" s="124"/>
      <c r="S16" s="123"/>
      <c r="U16" s="76"/>
      <c r="V16" s="76"/>
      <c r="W16" s="23"/>
      <c r="X16" s="23"/>
    </row>
    <row r="17" spans="1:24">
      <c r="A17" s="29">
        <v>2013</v>
      </c>
      <c r="B17" s="398">
        <v>3026.7669045822722</v>
      </c>
      <c r="C17" s="5">
        <f t="shared" si="9"/>
        <v>2853.9385143306245</v>
      </c>
      <c r="D17" s="5">
        <f t="shared" si="10"/>
        <v>2884.5088600669051</v>
      </c>
      <c r="E17" s="402">
        <v>29301.967543999999</v>
      </c>
      <c r="F17" s="398"/>
      <c r="G17" s="404">
        <f>C17*100/E17</f>
        <v>9.7397504452393324</v>
      </c>
      <c r="H17" s="404">
        <f>D17*100/E17</f>
        <v>9.8440790903734037</v>
      </c>
      <c r="I17" s="6">
        <f>(G17+H17)/2</f>
        <v>9.791914767806368</v>
      </c>
      <c r="L17" s="408">
        <f>(B17-B16)/B16</f>
        <v>-2.2459903782711664E-3</v>
      </c>
      <c r="M17" s="408">
        <f>(E17-E16)/E16</f>
        <v>6.7826684032400641E-3</v>
      </c>
      <c r="N17" s="124"/>
      <c r="O17" s="621">
        <f>(I$15-I17)/I$15</f>
        <v>2.6601891677175058E-2</v>
      </c>
      <c r="P17" s="60"/>
      <c r="Q17" s="124"/>
      <c r="R17" s="124"/>
      <c r="S17" s="123"/>
      <c r="U17" s="76"/>
      <c r="V17" s="76"/>
      <c r="W17" s="23"/>
      <c r="X17" s="23"/>
    </row>
    <row r="18" spans="1:24">
      <c r="A18" s="29">
        <v>2014</v>
      </c>
      <c r="B18" s="398">
        <v>3031.2345900733199</v>
      </c>
      <c r="C18" s="5">
        <f>B18*D$20</f>
        <v>2858.1510949801332</v>
      </c>
      <c r="D18" s="5">
        <f>B18*C$20</f>
        <v>2888.7665643398736</v>
      </c>
      <c r="E18" s="402">
        <v>29797.245282</v>
      </c>
      <c r="F18" s="398"/>
      <c r="G18" s="404">
        <f>C18*100/E18</f>
        <v>9.5919977431829686</v>
      </c>
      <c r="H18" s="404">
        <f>D18*100/E18</f>
        <v>9.6947437154028719</v>
      </c>
      <c r="I18" s="6">
        <f>(G18+H18)/2</f>
        <v>9.6433707292929203</v>
      </c>
      <c r="L18" s="408">
        <f>(B18-B17)/B17</f>
        <v>1.4760586566094434E-3</v>
      </c>
      <c r="M18" s="408">
        <f>(E18-E17)/E17</f>
        <v>1.6902542030882015E-2</v>
      </c>
      <c r="N18" s="124"/>
      <c r="O18" s="621">
        <f>(I$15-I18)/I$15</f>
        <v>4.1368409719898504E-2</v>
      </c>
      <c r="P18" s="60"/>
      <c r="Q18" s="124"/>
      <c r="R18" s="124"/>
      <c r="S18" s="123"/>
      <c r="U18" s="76"/>
      <c r="V18" s="76"/>
      <c r="W18" s="23"/>
      <c r="X18" s="23"/>
    </row>
    <row r="19" spans="1:24">
      <c r="A19" s="29"/>
      <c r="B19" s="3"/>
      <c r="C19" s="5"/>
      <c r="D19" s="5"/>
      <c r="E19" s="5"/>
      <c r="G19" s="31"/>
      <c r="H19" s="31"/>
      <c r="I19" s="6"/>
      <c r="M19" s="76"/>
      <c r="N19" s="124"/>
      <c r="O19" s="125"/>
      <c r="P19" s="60"/>
      <c r="Q19" s="3"/>
      <c r="R19" s="124"/>
      <c r="S19" s="123"/>
      <c r="U19" s="76"/>
      <c r="V19" s="76"/>
      <c r="W19" s="23"/>
      <c r="X19" s="23"/>
    </row>
    <row r="20" spans="1:24">
      <c r="A20" s="45" t="s">
        <v>573</v>
      </c>
      <c r="B20" s="46"/>
      <c r="C20" s="47">
        <f>1-0.047</f>
        <v>0.95299999999999996</v>
      </c>
      <c r="D20" s="48">
        <f>1-0.0571</f>
        <v>0.94289999999999996</v>
      </c>
      <c r="E20" s="10"/>
      <c r="F20" s="45" t="s">
        <v>574</v>
      </c>
      <c r="G20" s="52">
        <f>(C20/D20-1)/2</f>
        <v>5.3558171598260262E-3</v>
      </c>
      <c r="H20" s="53" t="s">
        <v>728</v>
      </c>
      <c r="I20" s="46"/>
      <c r="J20" s="54"/>
      <c r="M20" s="60"/>
      <c r="U20" s="76"/>
      <c r="V20" s="76"/>
      <c r="W20" s="23"/>
      <c r="X20" s="23"/>
    </row>
    <row r="21" spans="1:24">
      <c r="A21" s="788" t="s">
        <v>775</v>
      </c>
      <c r="B21" s="789"/>
      <c r="C21" s="50"/>
      <c r="D21" s="51"/>
      <c r="F21" s="49"/>
      <c r="G21" s="50"/>
      <c r="H21" s="50" t="s">
        <v>729</v>
      </c>
      <c r="I21" s="50"/>
      <c r="J21" s="51"/>
      <c r="L21" s="60"/>
      <c r="N21" s="60"/>
      <c r="O21" s="60"/>
      <c r="P21" s="200"/>
      <c r="Q21" s="124"/>
      <c r="R21" s="124"/>
      <c r="S21" s="123"/>
      <c r="T21" s="60"/>
      <c r="U21" s="182"/>
      <c r="V21" s="76"/>
      <c r="W21" s="23"/>
      <c r="X21" s="23"/>
    </row>
    <row r="22" spans="1:24">
      <c r="A22" s="23"/>
      <c r="B22" s="23"/>
      <c r="C22" s="23"/>
      <c r="D22" s="23"/>
      <c r="L22" s="60"/>
      <c r="M22" s="201"/>
      <c r="N22" s="124"/>
      <c r="O22" s="125"/>
      <c r="P22" s="202"/>
      <c r="Q22" s="124"/>
      <c r="R22" s="124"/>
      <c r="S22" s="123"/>
      <c r="T22" s="60"/>
      <c r="U22" s="76"/>
      <c r="V22" s="76"/>
      <c r="W22" s="23"/>
      <c r="X22" s="23"/>
    </row>
    <row r="23" spans="1:24">
      <c r="A23" s="399" t="s">
        <v>1158</v>
      </c>
      <c r="B23" s="23"/>
      <c r="C23" s="23"/>
      <c r="D23" s="23"/>
      <c r="L23" s="60"/>
      <c r="M23" s="201"/>
      <c r="N23" s="124"/>
      <c r="O23" s="125"/>
      <c r="P23" s="202"/>
      <c r="Q23" s="124"/>
      <c r="R23" s="124"/>
      <c r="S23" s="123"/>
      <c r="T23" s="60"/>
      <c r="U23" s="76"/>
      <c r="V23" s="76"/>
      <c r="W23" s="23"/>
      <c r="X23" s="23"/>
    </row>
    <row r="24" spans="1:24">
      <c r="A24" s="23"/>
      <c r="B24" s="23"/>
      <c r="C24" s="23"/>
      <c r="D24" s="23"/>
      <c r="L24" s="60"/>
      <c r="M24" s="201"/>
      <c r="N24" s="124"/>
      <c r="O24" s="125"/>
      <c r="P24" s="202"/>
      <c r="Q24" s="124"/>
      <c r="R24" s="124"/>
      <c r="S24" s="123"/>
      <c r="T24" s="60"/>
      <c r="U24" s="76"/>
      <c r="V24" s="76"/>
      <c r="W24" s="23"/>
      <c r="X24" s="23"/>
    </row>
    <row r="25" spans="1:24">
      <c r="M25" s="201"/>
      <c r="N25" s="124"/>
      <c r="O25" s="125"/>
      <c r="P25" s="202"/>
      <c r="Q25" s="124"/>
      <c r="R25" s="124"/>
      <c r="S25" s="123"/>
      <c r="T25" s="60"/>
      <c r="U25" s="76"/>
      <c r="V25" s="76"/>
      <c r="W25" s="23"/>
      <c r="X25" s="23"/>
    </row>
    <row r="26" spans="1:24">
      <c r="K26" s="60"/>
      <c r="M26" s="201"/>
      <c r="N26" s="124"/>
      <c r="O26" s="125"/>
      <c r="P26" s="202"/>
      <c r="Q26" s="124"/>
      <c r="R26" s="124"/>
      <c r="S26" s="123"/>
      <c r="T26" s="60"/>
      <c r="U26" s="76"/>
      <c r="V26" s="76"/>
      <c r="W26" s="23"/>
      <c r="X26" s="23"/>
    </row>
    <row r="27" spans="1:24">
      <c r="L27" s="60"/>
      <c r="M27" s="201"/>
      <c r="N27" s="124"/>
      <c r="O27" s="125"/>
      <c r="P27" s="202"/>
      <c r="Q27" s="124"/>
      <c r="R27" s="124"/>
      <c r="S27" s="123"/>
      <c r="T27" s="60"/>
      <c r="U27" s="182"/>
      <c r="V27" s="76"/>
      <c r="W27" s="23"/>
      <c r="X27" s="23"/>
    </row>
    <row r="28" spans="1:24">
      <c r="L28" s="60"/>
      <c r="M28" s="201"/>
      <c r="N28" s="140"/>
      <c r="O28" s="140"/>
      <c r="P28" s="123"/>
      <c r="Q28" s="140"/>
      <c r="R28" s="140"/>
      <c r="S28" s="123"/>
      <c r="T28" s="60"/>
      <c r="U28" s="76"/>
      <c r="V28" s="76"/>
      <c r="W28" s="23"/>
      <c r="X28" s="23"/>
    </row>
    <row r="29" spans="1:24">
      <c r="L29" s="60"/>
      <c r="M29" s="201"/>
      <c r="N29" s="141"/>
      <c r="O29" s="141"/>
      <c r="P29" s="123"/>
      <c r="Q29" s="140"/>
      <c r="R29" s="140"/>
      <c r="S29" s="123"/>
      <c r="T29" s="60"/>
      <c r="U29" s="76"/>
      <c r="V29" s="76"/>
      <c r="W29" s="23"/>
      <c r="X29" s="23"/>
    </row>
    <row r="30" spans="1:24">
      <c r="L30" s="60"/>
      <c r="M30" s="201"/>
      <c r="O30" s="142"/>
      <c r="R30" s="142"/>
      <c r="S30" s="123"/>
      <c r="T30" s="60"/>
      <c r="U30" s="76"/>
      <c r="V30" s="76"/>
      <c r="W30" s="23"/>
      <c r="X30" s="23"/>
    </row>
    <row r="31" spans="1:24">
      <c r="L31" s="60"/>
      <c r="M31" s="201"/>
      <c r="N31" s="124"/>
      <c r="O31" s="125"/>
      <c r="P31" s="202"/>
      <c r="Q31" s="124"/>
      <c r="R31" s="398"/>
      <c r="S31" s="182"/>
      <c r="T31" s="23"/>
      <c r="U31" s="182"/>
      <c r="V31" s="76"/>
      <c r="W31" s="23"/>
      <c r="X31" s="23"/>
    </row>
    <row r="32" spans="1:24">
      <c r="R32" s="64"/>
      <c r="S32" s="499"/>
      <c r="T32" s="23"/>
      <c r="U32" s="64"/>
      <c r="V32" s="64"/>
      <c r="W32" s="60"/>
    </row>
    <row r="33" spans="1:22">
      <c r="N33" s="5"/>
      <c r="R33" s="64"/>
      <c r="S33" s="499"/>
      <c r="T33" s="23"/>
      <c r="U33" s="64"/>
      <c r="V33" s="64"/>
    </row>
    <row r="34" spans="1:22">
      <c r="N34" s="5"/>
      <c r="R34" s="64"/>
      <c r="S34" s="500"/>
      <c r="T34" s="23"/>
      <c r="U34" s="64"/>
      <c r="V34" s="64"/>
    </row>
    <row r="35" spans="1:22">
      <c r="N35" s="5"/>
      <c r="R35" s="23"/>
      <c r="S35" s="500"/>
      <c r="T35" s="23"/>
      <c r="U35" s="64"/>
      <c r="V35" s="64"/>
    </row>
    <row r="36" spans="1:22">
      <c r="N36" s="5"/>
      <c r="R36" s="23"/>
      <c r="S36" s="500"/>
      <c r="T36" s="23"/>
      <c r="U36" s="64"/>
      <c r="V36" s="64"/>
    </row>
    <row r="37" spans="1:22">
      <c r="L37" s="787"/>
      <c r="M37" s="126"/>
      <c r="N37" s="5"/>
      <c r="P37" s="127"/>
      <c r="Q37" s="11"/>
      <c r="R37" s="501"/>
      <c r="S37" s="500"/>
      <c r="T37" s="501"/>
      <c r="U37" s="64"/>
      <c r="V37" s="64"/>
    </row>
    <row r="38" spans="1:22">
      <c r="L38" s="787"/>
      <c r="M38" s="126"/>
      <c r="N38" s="5"/>
      <c r="R38" s="64"/>
      <c r="S38" s="500"/>
      <c r="T38" s="502"/>
      <c r="U38" s="64"/>
      <c r="V38" s="64"/>
    </row>
    <row r="39" spans="1:22" ht="13.5" thickBot="1">
      <c r="L39" s="787"/>
      <c r="M39" s="126"/>
      <c r="N39" s="5"/>
      <c r="R39" s="64"/>
      <c r="S39" s="503"/>
      <c r="T39" s="502"/>
      <c r="U39" s="64"/>
      <c r="V39" s="64"/>
    </row>
    <row r="40" spans="1:22">
      <c r="A40" s="328" t="s">
        <v>1020</v>
      </c>
      <c r="B40" s="329"/>
      <c r="C40" s="329"/>
      <c r="D40" s="329"/>
      <c r="E40" s="329"/>
      <c r="F40" s="329"/>
      <c r="G40" s="330"/>
      <c r="L40" s="787"/>
      <c r="M40" s="126"/>
      <c r="R40" s="64"/>
      <c r="S40" s="502"/>
      <c r="T40" s="502"/>
      <c r="U40" s="64"/>
      <c r="V40" s="64"/>
    </row>
    <row r="41" spans="1:22">
      <c r="A41" s="331" t="s">
        <v>1022</v>
      </c>
      <c r="B41" s="332"/>
      <c r="C41" s="332"/>
      <c r="D41" s="332"/>
      <c r="E41" s="332"/>
      <c r="F41" s="332"/>
      <c r="G41" s="333"/>
      <c r="I41" s="130" t="s">
        <v>0</v>
      </c>
      <c r="J41" s="131"/>
      <c r="K41" s="131"/>
      <c r="L41" s="131"/>
      <c r="M41" s="132"/>
      <c r="N41" s="133"/>
      <c r="R41" s="23"/>
      <c r="S41" s="504"/>
      <c r="T41" s="64"/>
      <c r="U41" s="64"/>
      <c r="V41" s="64"/>
    </row>
    <row r="42" spans="1:22">
      <c r="A42" s="331" t="s">
        <v>1021</v>
      </c>
      <c r="B42" s="332"/>
      <c r="C42" s="332"/>
      <c r="D42" s="332"/>
      <c r="E42" s="332"/>
      <c r="F42" s="332"/>
      <c r="G42" s="333"/>
      <c r="I42" s="134" t="s">
        <v>1361</v>
      </c>
      <c r="J42" s="128"/>
      <c r="K42" s="128"/>
      <c r="L42" s="128"/>
      <c r="M42" s="129"/>
      <c r="N42" s="135"/>
      <c r="R42" s="23"/>
      <c r="S42" s="64"/>
      <c r="T42" s="64"/>
      <c r="U42" s="64"/>
      <c r="V42" s="64"/>
    </row>
    <row r="43" spans="1:22">
      <c r="A43" s="331"/>
      <c r="B43" s="332"/>
      <c r="C43" s="332"/>
      <c r="D43" s="332"/>
      <c r="E43" s="332"/>
      <c r="F43" s="332"/>
      <c r="G43" s="333"/>
      <c r="I43" s="136" t="s">
        <v>1</v>
      </c>
      <c r="J43" s="137"/>
      <c r="K43" s="137"/>
      <c r="L43" s="137"/>
      <c r="M43" s="138"/>
      <c r="N43" s="139"/>
      <c r="Q43" s="8"/>
      <c r="S43" s="1"/>
    </row>
    <row r="44" spans="1:22" ht="13.5" thickBot="1">
      <c r="A44" s="334" t="s">
        <v>1023</v>
      </c>
      <c r="B44" s="335"/>
      <c r="C44" s="335"/>
      <c r="D44" s="335"/>
      <c r="E44" s="335"/>
      <c r="F44" s="335"/>
      <c r="G44" s="336"/>
      <c r="K44" s="2"/>
      <c r="L44" s="26"/>
      <c r="M44" s="26"/>
      <c r="Q44" s="8"/>
      <c r="S44" s="1"/>
    </row>
    <row r="45" spans="1:22">
      <c r="K45" s="2"/>
      <c r="L45" s="26"/>
      <c r="M45" s="26"/>
      <c r="Q45" s="8"/>
      <c r="S45" s="1"/>
    </row>
    <row r="46" spans="1:22">
      <c r="Q46" s="8"/>
      <c r="S46" s="1"/>
    </row>
    <row r="47" spans="1:22">
      <c r="Q47" s="24"/>
      <c r="S47" s="25"/>
    </row>
    <row r="60" spans="22:22">
      <c r="V60" s="11"/>
    </row>
    <row r="61" spans="22:22">
      <c r="V61" s="11"/>
    </row>
    <row r="62" spans="22:22">
      <c r="V62" s="11"/>
    </row>
    <row r="63" spans="22:22">
      <c r="V63" s="11"/>
    </row>
    <row r="64" spans="22:22">
      <c r="V64" s="11"/>
    </row>
    <row r="65" spans="9:22">
      <c r="V65" s="11"/>
    </row>
    <row r="66" spans="9:22">
      <c r="V66" s="11"/>
    </row>
    <row r="67" spans="9:22">
      <c r="V67" s="11"/>
    </row>
    <row r="68" spans="9:22">
      <c r="V68" s="11"/>
    </row>
    <row r="69" spans="9:22">
      <c r="V69" s="11"/>
    </row>
    <row r="70" spans="9:22">
      <c r="V70" s="11"/>
    </row>
    <row r="71" spans="9:22">
      <c r="V71" s="11"/>
    </row>
    <row r="72" spans="9:22">
      <c r="I72" s="11"/>
      <c r="V72" s="11"/>
    </row>
    <row r="73" spans="9:22">
      <c r="I73" s="11"/>
      <c r="V73" s="11"/>
    </row>
    <row r="74" spans="9:22">
      <c r="I74" s="11"/>
      <c r="V74" s="11"/>
    </row>
    <row r="75" spans="9:22">
      <c r="I75" s="11"/>
      <c r="V75" s="11"/>
    </row>
    <row r="76" spans="9:22">
      <c r="L76" s="785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9:22">
      <c r="L77" s="785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9:22">
      <c r="L78" s="785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9:22">
      <c r="L79" s="785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9:22">
      <c r="L80" s="785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2:22">
      <c r="L81" s="785"/>
      <c r="M81" s="11"/>
      <c r="N81" s="11"/>
      <c r="O81" s="11"/>
      <c r="P81" s="11"/>
      <c r="Q81" s="11"/>
      <c r="R81" s="11"/>
      <c r="S81" s="11"/>
      <c r="T81" s="11"/>
      <c r="U81" s="11"/>
      <c r="V81" s="11"/>
    </row>
  </sheetData>
  <mergeCells count="8">
    <mergeCell ref="P3:R3"/>
    <mergeCell ref="N1:O1"/>
    <mergeCell ref="L80:L81"/>
    <mergeCell ref="A2:D2"/>
    <mergeCell ref="L37:L40"/>
    <mergeCell ref="L76:L79"/>
    <mergeCell ref="A21:B21"/>
    <mergeCell ref="M3:O3"/>
  </mergeCells>
  <phoneticPr fontId="5" type="noConversion"/>
  <hyperlinks>
    <hyperlink ref="A21" location="Offroad!A1" display="Source : offroad"/>
    <hyperlink ref="N1:O1" location="Contents!A1" display="Back to Contents"/>
  </hyperlinks>
  <pageMargins left="0.75" right="0.75" top="0.51" bottom="1" header="0.5" footer="0.5"/>
  <pageSetup paperSize="9" scale="70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Z47"/>
  <sheetViews>
    <sheetView workbookViewId="0">
      <selection activeCell="L40" sqref="L40"/>
    </sheetView>
  </sheetViews>
  <sheetFormatPr defaultColWidth="8.85546875" defaultRowHeight="12.75"/>
  <cols>
    <col min="1" max="1" width="19.28515625" customWidth="1"/>
    <col min="4" max="4" width="18.140625" customWidth="1"/>
  </cols>
  <sheetData>
    <row r="1" spans="1:26" ht="24.75" customHeight="1">
      <c r="A1" s="42" t="s">
        <v>971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82" t="s">
        <v>780</v>
      </c>
      <c r="M1" s="782"/>
      <c r="N1" s="43"/>
      <c r="O1" s="43"/>
      <c r="P1" s="43"/>
      <c r="Q1" s="43"/>
      <c r="R1" s="43"/>
      <c r="S1" s="43"/>
      <c r="T1" s="43"/>
    </row>
    <row r="3" spans="1:26">
      <c r="A3" s="10" t="s">
        <v>1047</v>
      </c>
      <c r="B3" s="271" t="s">
        <v>1353</v>
      </c>
      <c r="C3" s="60"/>
    </row>
    <row r="4" spans="1:26">
      <c r="A4" t="s">
        <v>16</v>
      </c>
      <c r="B4">
        <v>7.5658914551624514</v>
      </c>
      <c r="C4" s="237">
        <f>B4/SUM(B$4:B$7)</f>
        <v>0.65376506353597674</v>
      </c>
    </row>
    <row r="5" spans="1:26">
      <c r="A5" t="s">
        <v>673</v>
      </c>
      <c r="B5">
        <v>1.7938121385793104</v>
      </c>
      <c r="C5" s="237">
        <f>B5/SUM(B$4:B$7)</f>
        <v>0.15500244930816667</v>
      </c>
    </row>
    <row r="6" spans="1:26">
      <c r="A6" t="s">
        <v>783</v>
      </c>
      <c r="B6">
        <v>5.8558177365200373E-2</v>
      </c>
      <c r="C6" s="237">
        <f>B6/SUM(B$4:B$7)</f>
        <v>5.0599841106085787E-3</v>
      </c>
    </row>
    <row r="7" spans="1:26">
      <c r="A7" t="s">
        <v>672</v>
      </c>
      <c r="B7">
        <v>2.1545368948867583</v>
      </c>
      <c r="C7" s="237">
        <f>B7/SUM(B$4:B$7)</f>
        <v>0.18617250304524804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10" t="s">
        <v>1048</v>
      </c>
    </row>
    <row r="10" spans="1:26">
      <c r="A10" t="s">
        <v>16</v>
      </c>
      <c r="B10">
        <v>7.5056584582073098</v>
      </c>
      <c r="C10" s="237">
        <f>B10/SUM(B$10:B$13)</f>
        <v>0.64984189650530055</v>
      </c>
    </row>
    <row r="11" spans="1:26">
      <c r="A11" t="s">
        <v>673</v>
      </c>
      <c r="B11">
        <v>1.7967363952622792</v>
      </c>
      <c r="C11" s="237">
        <f>B11/SUM(B$10:B$13)</f>
        <v>0.15556191280467765</v>
      </c>
    </row>
    <row r="12" spans="1:26">
      <c r="A12" t="s">
        <v>783</v>
      </c>
      <c r="B12">
        <v>5.8138163865560116E-2</v>
      </c>
      <c r="C12" s="237">
        <f>B12/SUM(B$10:B$13)</f>
        <v>5.0336176201062101E-3</v>
      </c>
    </row>
    <row r="13" spans="1:26">
      <c r="A13" t="s">
        <v>672</v>
      </c>
      <c r="B13">
        <v>2.1894432131464563</v>
      </c>
      <c r="C13" s="237">
        <f>B13/SUM(B$10:B$13)</f>
        <v>0.18956257306991547</v>
      </c>
    </row>
    <row r="15" spans="1:26">
      <c r="A15" s="10" t="s">
        <v>1126</v>
      </c>
    </row>
    <row r="16" spans="1:26">
      <c r="A16" t="s">
        <v>16</v>
      </c>
      <c r="B16">
        <v>7.3455915211773766</v>
      </c>
      <c r="C16" s="237">
        <f>B16/SUM(B$16:B$19)</f>
        <v>0.64233835591605337</v>
      </c>
    </row>
    <row r="17" spans="1:11">
      <c r="A17" t="s">
        <v>673</v>
      </c>
      <c r="B17">
        <v>1.8046088724818237</v>
      </c>
      <c r="C17" s="237">
        <f>B17/SUM(B$16:B$19)</f>
        <v>0.15780478575205359</v>
      </c>
    </row>
    <row r="18" spans="1:11">
      <c r="A18" t="s">
        <v>783</v>
      </c>
      <c r="B18">
        <v>5.7351880969904477E-2</v>
      </c>
      <c r="C18" s="237">
        <f>B18/SUM(B$16:B$19)</f>
        <v>5.0151594769044412E-3</v>
      </c>
    </row>
    <row r="19" spans="1:11">
      <c r="A19" t="s">
        <v>672</v>
      </c>
      <c r="B19">
        <v>2.2281520602018126</v>
      </c>
      <c r="C19" s="237">
        <f>B19/SUM(B$16:B$19)</f>
        <v>0.19484169885498853</v>
      </c>
    </row>
    <row r="21" spans="1:11">
      <c r="A21" s="10" t="s">
        <v>1299</v>
      </c>
    </row>
    <row r="22" spans="1:11">
      <c r="A22" t="s">
        <v>16</v>
      </c>
      <c r="B22">
        <v>7.3170024418315718</v>
      </c>
      <c r="C22" s="16">
        <f>B22/SUM(B$16:B$19)</f>
        <v>0.63983837178663439</v>
      </c>
    </row>
    <row r="23" spans="1:11">
      <c r="A23" t="s">
        <v>673</v>
      </c>
      <c r="B23">
        <v>1.8232021831623415</v>
      </c>
      <c r="C23" s="16">
        <f>B23/SUM(B$16:B$19)</f>
        <v>0.15943068566482821</v>
      </c>
    </row>
    <row r="24" spans="1:11">
      <c r="A24" t="s">
        <v>783</v>
      </c>
      <c r="B24">
        <v>5.8493132625950794E-2</v>
      </c>
      <c r="C24" s="16">
        <f>B24/SUM(B$16:B$19)</f>
        <v>5.1149567104312203E-3</v>
      </c>
    </row>
    <row r="25" spans="1:11">
      <c r="A25" t="s">
        <v>672</v>
      </c>
      <c r="B25">
        <v>2.2607877466632997</v>
      </c>
      <c r="C25" s="16">
        <f>B25/SUM(B$16:B$19)</f>
        <v>0.1976955402543403</v>
      </c>
    </row>
    <row r="27" spans="1:11">
      <c r="A27" s="10" t="s">
        <v>1405</v>
      </c>
    </row>
    <row r="28" spans="1:11">
      <c r="A28" t="s">
        <v>16</v>
      </c>
      <c r="B28">
        <v>7.3115290199698739</v>
      </c>
      <c r="C28" s="16">
        <f>B28/SUM(B$16:B$19)</f>
        <v>0.63935974609805069</v>
      </c>
      <c r="D28" s="60"/>
      <c r="E28" s="60"/>
      <c r="F28" s="60"/>
      <c r="G28" s="60"/>
      <c r="H28" s="60"/>
      <c r="I28" s="60"/>
      <c r="J28" s="60"/>
      <c r="K28" s="60"/>
    </row>
    <row r="29" spans="1:11">
      <c r="A29" t="s">
        <v>673</v>
      </c>
      <c r="B29">
        <v>1.8407543679073093</v>
      </c>
      <c r="C29" s="16">
        <f>B29/SUM(B$16:B$19)</f>
        <v>0.16096554388003295</v>
      </c>
      <c r="D29" s="60"/>
      <c r="E29" s="60"/>
      <c r="F29" s="60"/>
      <c r="G29" s="60"/>
      <c r="H29" s="60"/>
      <c r="I29" s="60"/>
      <c r="J29" s="60"/>
      <c r="K29" s="60"/>
    </row>
    <row r="30" spans="1:11">
      <c r="A30" t="s">
        <v>783</v>
      </c>
      <c r="B30">
        <v>5.9259801078861071E-2</v>
      </c>
      <c r="C30" s="16">
        <f>B30/SUM(B$16:B$19)</f>
        <v>5.1819983574048264E-3</v>
      </c>
      <c r="D30" s="60"/>
      <c r="E30" s="524"/>
      <c r="F30" s="525"/>
      <c r="G30" s="525"/>
      <c r="H30" s="525"/>
      <c r="I30" s="60"/>
      <c r="J30" s="60"/>
      <c r="K30" s="60"/>
    </row>
    <row r="31" spans="1:11">
      <c r="A31" t="s">
        <v>672</v>
      </c>
      <c r="B31">
        <v>2.3006843155678114</v>
      </c>
      <c r="C31" s="16">
        <f>B31/SUM(B$16:B$19)</f>
        <v>0.20118431258845834</v>
      </c>
      <c r="D31" s="60"/>
      <c r="E31" s="524"/>
      <c r="F31" s="525"/>
      <c r="G31" s="525"/>
      <c r="H31" s="525"/>
      <c r="I31" s="60"/>
      <c r="J31" s="60"/>
      <c r="K31" s="60"/>
    </row>
    <row r="32" spans="1:11">
      <c r="B32" s="6"/>
      <c r="C32" s="16"/>
      <c r="D32" s="60"/>
      <c r="E32" s="524"/>
      <c r="F32" s="525"/>
      <c r="G32" s="525"/>
      <c r="H32" s="525"/>
      <c r="I32" s="60"/>
      <c r="J32" s="60"/>
      <c r="K32" s="60"/>
    </row>
    <row r="33" spans="1:11">
      <c r="A33" s="10" t="s">
        <v>1502</v>
      </c>
      <c r="D33" s="60"/>
      <c r="E33" s="524"/>
      <c r="F33" s="525"/>
      <c r="G33" s="525"/>
      <c r="H33" s="525"/>
      <c r="I33" s="60"/>
      <c r="J33" s="60"/>
      <c r="K33" s="60"/>
    </row>
    <row r="34" spans="1:11">
      <c r="A34" t="s">
        <v>16</v>
      </c>
      <c r="B34">
        <v>7.2565681253076937</v>
      </c>
      <c r="C34" s="16">
        <f>B34/SUM(B$16:B$19)</f>
        <v>0.63455366742961405</v>
      </c>
      <c r="D34" s="60"/>
      <c r="E34" s="524"/>
      <c r="F34" s="525"/>
      <c r="G34" s="525"/>
      <c r="H34" s="525"/>
      <c r="I34" s="60"/>
      <c r="J34" s="60"/>
      <c r="K34" s="60"/>
    </row>
    <row r="35" spans="1:11">
      <c r="A35" t="s">
        <v>673</v>
      </c>
      <c r="B35">
        <v>1.8007139697580032</v>
      </c>
      <c r="C35" s="16">
        <f>B35/SUM(B$16:B$19)</f>
        <v>0.15746419433680012</v>
      </c>
      <c r="D35" s="60"/>
      <c r="E35" s="524"/>
      <c r="F35" s="525"/>
      <c r="G35" s="525"/>
      <c r="H35" s="525"/>
      <c r="I35" s="60"/>
      <c r="J35" s="60"/>
      <c r="K35" s="60"/>
    </row>
    <row r="36" spans="1:11">
      <c r="A36" t="s">
        <v>783</v>
      </c>
      <c r="B36">
        <v>5.9207256911624796E-2</v>
      </c>
      <c r="C36" s="16">
        <f>B36/SUM(B$16:B$19)</f>
        <v>5.1774036104878188E-3</v>
      </c>
      <c r="D36" s="60"/>
      <c r="E36" s="524"/>
      <c r="F36" s="525"/>
      <c r="G36" s="525"/>
      <c r="H36" s="525"/>
      <c r="I36" s="60"/>
      <c r="J36" s="60"/>
      <c r="K36" s="60"/>
    </row>
    <row r="37" spans="1:11">
      <c r="A37" t="s">
        <v>672</v>
      </c>
      <c r="B37">
        <v>2.3508984039180905</v>
      </c>
      <c r="C37" s="16">
        <f>B37/SUM(B$16:B$19)</f>
        <v>0.20557530477223987</v>
      </c>
      <c r="D37" s="60"/>
      <c r="E37" s="524"/>
      <c r="F37" s="525"/>
      <c r="G37" s="525"/>
      <c r="H37" s="525"/>
      <c r="I37" s="60"/>
      <c r="J37" s="60"/>
      <c r="K37" s="60"/>
    </row>
    <row r="38" spans="1:11">
      <c r="D38" s="60"/>
      <c r="E38" s="524"/>
      <c r="F38" s="525"/>
      <c r="G38" s="525"/>
      <c r="H38" s="525"/>
      <c r="I38" s="60"/>
      <c r="J38" s="60"/>
      <c r="K38" s="60"/>
    </row>
    <row r="39" spans="1:11">
      <c r="A39" s="10" t="s">
        <v>1406</v>
      </c>
      <c r="D39" s="60"/>
      <c r="E39" s="524"/>
      <c r="F39" s="525"/>
      <c r="G39" s="525"/>
      <c r="H39" s="525"/>
      <c r="I39" s="60"/>
      <c r="J39" s="60"/>
      <c r="K39" s="60"/>
    </row>
    <row r="40" spans="1:11">
      <c r="A40" s="271" t="s">
        <v>1409</v>
      </c>
      <c r="D40" s="60"/>
      <c r="E40" s="524"/>
      <c r="F40" s="525"/>
      <c r="G40" s="525"/>
      <c r="H40" s="525"/>
      <c r="I40" s="60"/>
      <c r="J40" s="60"/>
      <c r="K40" s="60"/>
    </row>
    <row r="41" spans="1:11" ht="19.5" customHeight="1">
      <c r="A41" s="10" t="s">
        <v>643</v>
      </c>
      <c r="D41" s="60"/>
      <c r="E41" s="524"/>
      <c r="F41" s="525"/>
      <c r="G41" s="525"/>
      <c r="H41" s="525"/>
      <c r="I41" s="60"/>
      <c r="J41" s="60"/>
      <c r="K41" s="60"/>
    </row>
    <row r="42" spans="1:11">
      <c r="A42" s="271" t="s">
        <v>1410</v>
      </c>
      <c r="D42" s="60"/>
      <c r="E42" s="60"/>
      <c r="F42" s="60"/>
      <c r="G42" s="60"/>
      <c r="H42" s="60"/>
      <c r="I42" s="60"/>
      <c r="J42" s="60"/>
      <c r="K42" s="60"/>
    </row>
    <row r="43" spans="1:11" ht="20.25" customHeight="1">
      <c r="A43" s="10" t="s">
        <v>579</v>
      </c>
      <c r="D43" s="60"/>
      <c r="E43" s="60"/>
      <c r="F43" s="60"/>
      <c r="G43" s="60"/>
      <c r="H43" s="60"/>
      <c r="I43" s="60"/>
      <c r="J43" s="60"/>
      <c r="K43" s="60"/>
    </row>
    <row r="44" spans="1:11">
      <c r="A44" s="271" t="s">
        <v>1411</v>
      </c>
    </row>
    <row r="45" spans="1:11">
      <c r="A45" s="271" t="s">
        <v>1407</v>
      </c>
    </row>
    <row r="46" spans="1:11">
      <c r="A46" s="271" t="s">
        <v>1408</v>
      </c>
    </row>
    <row r="47" spans="1:11">
      <c r="A47" s="271"/>
    </row>
  </sheetData>
  <mergeCells count="1">
    <mergeCell ref="L1:M1"/>
  </mergeCells>
  <phoneticPr fontId="5" type="noConversion"/>
  <hyperlinks>
    <hyperlink ref="L1:M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L43"/>
  <sheetViews>
    <sheetView topLeftCell="A7" workbookViewId="0"/>
  </sheetViews>
  <sheetFormatPr defaultRowHeight="12.75"/>
  <sheetData>
    <row r="1" spans="1:12" ht="24.75" customHeight="1">
      <c r="A1" s="42" t="s">
        <v>1434</v>
      </c>
      <c r="B1" s="43"/>
      <c r="C1" s="38"/>
      <c r="D1" s="782" t="s">
        <v>780</v>
      </c>
      <c r="E1" s="782"/>
      <c r="F1" s="441"/>
      <c r="G1" s="441"/>
      <c r="H1" s="441"/>
      <c r="I1" s="441"/>
      <c r="J1" s="441"/>
      <c r="K1" s="441"/>
      <c r="L1" s="441"/>
    </row>
    <row r="3" spans="1:12" ht="33.75">
      <c r="A3" s="580" t="s">
        <v>1435</v>
      </c>
      <c r="B3" s="580" t="s">
        <v>1434</v>
      </c>
      <c r="C3" s="580" t="s">
        <v>1458</v>
      </c>
      <c r="D3" s="580" t="s">
        <v>1461</v>
      </c>
      <c r="E3" s="580" t="s">
        <v>1345</v>
      </c>
      <c r="F3" s="580"/>
    </row>
    <row r="4" spans="1:12">
      <c r="A4" s="566" t="s">
        <v>1437</v>
      </c>
      <c r="B4" s="564">
        <v>22000</v>
      </c>
      <c r="C4" s="564">
        <f>('1.4 to 1.7'!E6-'1.4 to 1.7'!E5)*1000</f>
        <v>60300.000000000182</v>
      </c>
      <c r="D4" s="564">
        <v>29600</v>
      </c>
      <c r="E4" s="564">
        <v>122692</v>
      </c>
    </row>
    <row r="5" spans="1:12">
      <c r="A5" s="566" t="s">
        <v>1503</v>
      </c>
      <c r="B5" s="564">
        <v>8600</v>
      </c>
      <c r="C5" s="564">
        <f>('1.4 to 1.7'!E7-'1.4 to 1.7'!E6)*1000</f>
        <v>46399.999999999636</v>
      </c>
      <c r="D5" s="564">
        <v>29100</v>
      </c>
      <c r="E5" s="564">
        <v>110051</v>
      </c>
    </row>
    <row r="6" spans="1:12">
      <c r="A6" s="566" t="s">
        <v>1438</v>
      </c>
      <c r="B6" s="564">
        <v>10700</v>
      </c>
      <c r="C6" s="564">
        <f>('1.4 to 1.7'!E8-'1.4 to 1.7'!E7)*1000</f>
        <v>50700.000000000728</v>
      </c>
      <c r="D6" s="564">
        <v>31300</v>
      </c>
      <c r="E6" s="564">
        <v>92665</v>
      </c>
    </row>
    <row r="7" spans="1:12">
      <c r="A7" s="566" t="s">
        <v>1504</v>
      </c>
      <c r="B7" s="564">
        <v>10100</v>
      </c>
      <c r="C7" s="564">
        <f>('1.4 to 1.7'!E9-'1.4 to 1.7'!E8)*1000</f>
        <v>39199.999999999818</v>
      </c>
      <c r="D7" s="564">
        <v>33800</v>
      </c>
      <c r="E7" s="564">
        <v>54510</v>
      </c>
    </row>
    <row r="8" spans="1:12">
      <c r="A8" s="566" t="s">
        <v>1439</v>
      </c>
      <c r="B8" s="564">
        <v>4700</v>
      </c>
      <c r="C8" s="564">
        <f>('1.4 to 1.7'!E10-'1.4 to 1.7'!E9)*1000</f>
        <v>36000</v>
      </c>
      <c r="D8" s="564">
        <v>35900</v>
      </c>
      <c r="E8" s="564">
        <v>52279</v>
      </c>
    </row>
    <row r="9" spans="1:12">
      <c r="A9" s="566" t="s">
        <v>1505</v>
      </c>
      <c r="B9" s="564">
        <v>12500</v>
      </c>
      <c r="C9" s="564">
        <f>('1.4 to 1.7'!E11-'1.4 to 1.7'!E10)*1000</f>
        <v>42800.000000000182</v>
      </c>
      <c r="D9" s="564">
        <v>35000</v>
      </c>
      <c r="E9" s="564">
        <v>-13912</v>
      </c>
      <c r="F9" s="564"/>
    </row>
    <row r="10" spans="1:12">
      <c r="A10" s="566" t="s">
        <v>1440</v>
      </c>
      <c r="B10" s="564">
        <v>16500</v>
      </c>
      <c r="C10" s="564">
        <f>('1.4 to 1.7'!E12-'1.4 to 1.7'!E11)*1000</f>
        <v>48099.999999999454</v>
      </c>
      <c r="D10" s="564">
        <v>36200</v>
      </c>
      <c r="E10" s="564">
        <v>13558</v>
      </c>
      <c r="F10" s="564"/>
    </row>
    <row r="11" spans="1:12">
      <c r="A11" s="566" t="s">
        <v>1506</v>
      </c>
      <c r="B11" s="564">
        <v>3900</v>
      </c>
      <c r="C11" s="564">
        <f>('1.4 to 1.7'!E13-'1.4 to 1.7'!E12)*1000</f>
        <v>33300.000000000182</v>
      </c>
      <c r="D11" s="564">
        <v>34100</v>
      </c>
      <c r="E11" s="564">
        <v>24265</v>
      </c>
      <c r="F11" s="564"/>
    </row>
    <row r="12" spans="1:12">
      <c r="A12" s="566" t="s">
        <v>1441</v>
      </c>
      <c r="B12" s="564">
        <v>-3200</v>
      </c>
      <c r="C12" s="564">
        <f>('1.4 to 1.7'!E14-'1.4 to 1.7'!E13)*1000</f>
        <v>24100.000000000364</v>
      </c>
      <c r="D12" s="564">
        <v>31900</v>
      </c>
      <c r="E12" s="564">
        <v>18855</v>
      </c>
      <c r="F12" s="564"/>
    </row>
    <row r="13" spans="1:12">
      <c r="A13" s="566" t="s">
        <v>1507</v>
      </c>
      <c r="B13" s="564">
        <v>7900</v>
      </c>
      <c r="C13" s="564">
        <f>('1.4 to 1.7'!E15-'1.4 to 1.7'!E14)*1000</f>
        <v>34000</v>
      </c>
      <c r="D13" s="564">
        <v>30800</v>
      </c>
      <c r="E13" s="564">
        <v>44711</v>
      </c>
      <c r="F13" s="564"/>
    </row>
    <row r="14" spans="1:12">
      <c r="A14" s="567" t="s">
        <v>1442</v>
      </c>
      <c r="B14" s="565">
        <v>38300</v>
      </c>
      <c r="C14" s="564">
        <f>('1.4 to 1.7'!E16-'1.4 to 1.7'!E15)*1000</f>
        <v>67799.999999999272</v>
      </c>
      <c r="D14" s="564">
        <v>29300</v>
      </c>
      <c r="E14" s="564">
        <v>83127</v>
      </c>
      <c r="F14" s="564"/>
    </row>
    <row r="15" spans="1:12">
      <c r="A15" s="612" t="s">
        <v>1508</v>
      </c>
      <c r="B15" s="565">
        <v>58259</v>
      </c>
      <c r="C15" s="564">
        <v>86900</v>
      </c>
      <c r="D15" s="564">
        <v>28700</v>
      </c>
    </row>
    <row r="18" spans="1:9" ht="33.75">
      <c r="A18" s="570"/>
      <c r="B18" s="571" t="s">
        <v>1446</v>
      </c>
      <c r="C18" s="571" t="s">
        <v>1447</v>
      </c>
      <c r="D18" s="571" t="s">
        <v>1459</v>
      </c>
      <c r="E18" s="571" t="s">
        <v>1460</v>
      </c>
      <c r="F18" s="572" t="s">
        <v>662</v>
      </c>
      <c r="H18" s="366"/>
      <c r="I18" s="366"/>
    </row>
    <row r="19" spans="1:9">
      <c r="A19" s="566" t="s">
        <v>1437</v>
      </c>
      <c r="B19" s="568">
        <v>26353</v>
      </c>
      <c r="C19" s="568">
        <v>-41392</v>
      </c>
      <c r="D19" s="568">
        <v>57932</v>
      </c>
      <c r="E19" s="568">
        <v>-20885</v>
      </c>
      <c r="F19" s="568">
        <f t="shared" ref="F19:F30" si="0">SUM(B19:E19)</f>
        <v>22008</v>
      </c>
      <c r="H19" s="366"/>
      <c r="I19" s="366"/>
    </row>
    <row r="20" spans="1:9">
      <c r="A20" s="566" t="s">
        <v>1503</v>
      </c>
      <c r="B20" s="568">
        <v>24962</v>
      </c>
      <c r="C20" s="568">
        <v>-47385</v>
      </c>
      <c r="D20" s="568">
        <v>54177</v>
      </c>
      <c r="E20" s="568">
        <v>-23161</v>
      </c>
      <c r="F20" s="568">
        <f t="shared" si="0"/>
        <v>8593</v>
      </c>
      <c r="H20" s="366"/>
      <c r="I20" s="366"/>
    </row>
    <row r="21" spans="1:9">
      <c r="A21" s="566" t="s">
        <v>1438</v>
      </c>
      <c r="B21" s="568">
        <v>24040</v>
      </c>
      <c r="C21" s="568">
        <v>-47774</v>
      </c>
      <c r="D21" s="568">
        <v>56036</v>
      </c>
      <c r="E21" s="568">
        <v>-21614</v>
      </c>
      <c r="F21" s="568">
        <f t="shared" si="0"/>
        <v>10688</v>
      </c>
      <c r="H21" s="366"/>
      <c r="I21" s="366"/>
    </row>
    <row r="22" spans="1:9">
      <c r="A22" s="566" t="s">
        <v>1504</v>
      </c>
      <c r="B22" s="568">
        <v>23472</v>
      </c>
      <c r="C22" s="568">
        <v>-51842</v>
      </c>
      <c r="D22" s="568">
        <v>59228</v>
      </c>
      <c r="E22" s="568">
        <v>-20780</v>
      </c>
      <c r="F22" s="568">
        <f t="shared" si="0"/>
        <v>10078</v>
      </c>
      <c r="H22" s="366"/>
      <c r="I22" s="366"/>
    </row>
    <row r="23" spans="1:9">
      <c r="A23" s="566" t="s">
        <v>1439</v>
      </c>
      <c r="B23" s="568">
        <v>23036</v>
      </c>
      <c r="C23" s="568">
        <v>-58327</v>
      </c>
      <c r="D23" s="568">
        <v>62203</v>
      </c>
      <c r="E23" s="568">
        <v>-22180</v>
      </c>
      <c r="F23" s="568">
        <f t="shared" si="0"/>
        <v>4732</v>
      </c>
      <c r="H23" s="366"/>
      <c r="I23" s="366"/>
    </row>
    <row r="24" spans="1:9">
      <c r="A24" s="566" t="s">
        <v>1505</v>
      </c>
      <c r="B24" s="568">
        <v>24825</v>
      </c>
      <c r="C24" s="568">
        <v>-52484</v>
      </c>
      <c r="D24" s="568">
        <v>63426</v>
      </c>
      <c r="E24" s="568">
        <v>-23252</v>
      </c>
      <c r="F24" s="568">
        <f t="shared" si="0"/>
        <v>12515</v>
      </c>
      <c r="H24" s="366"/>
      <c r="I24" s="366"/>
    </row>
    <row r="25" spans="1:9">
      <c r="A25" s="566" t="s">
        <v>1440</v>
      </c>
      <c r="B25" s="568">
        <v>26193</v>
      </c>
      <c r="C25" s="568">
        <v>-40429</v>
      </c>
      <c r="D25" s="568">
        <v>56112</v>
      </c>
      <c r="E25" s="568">
        <v>-25372</v>
      </c>
      <c r="F25" s="568">
        <f t="shared" si="0"/>
        <v>16504</v>
      </c>
      <c r="H25" s="366"/>
      <c r="I25" s="366"/>
    </row>
    <row r="26" spans="1:9">
      <c r="A26" s="566" t="s">
        <v>1506</v>
      </c>
      <c r="B26" s="568">
        <v>23804</v>
      </c>
      <c r="C26" s="568">
        <v>-53708</v>
      </c>
      <c r="D26" s="568">
        <v>60212</v>
      </c>
      <c r="E26" s="568">
        <v>-26441</v>
      </c>
      <c r="F26" s="568">
        <f t="shared" si="0"/>
        <v>3867</v>
      </c>
      <c r="H26" s="366"/>
      <c r="I26" s="366"/>
    </row>
    <row r="27" spans="1:9">
      <c r="A27" s="566" t="s">
        <v>1441</v>
      </c>
      <c r="B27" s="568">
        <v>22595</v>
      </c>
      <c r="C27" s="568">
        <v>-62102</v>
      </c>
      <c r="D27" s="568">
        <v>61807</v>
      </c>
      <c r="E27" s="568">
        <v>-25491</v>
      </c>
      <c r="F27" s="568">
        <f t="shared" si="0"/>
        <v>-3191</v>
      </c>
      <c r="H27" s="366"/>
      <c r="I27" s="366"/>
    </row>
    <row r="28" spans="1:9">
      <c r="A28" s="566" t="s">
        <v>1507</v>
      </c>
      <c r="B28" s="568">
        <v>24733</v>
      </c>
      <c r="C28" s="568">
        <v>-56474</v>
      </c>
      <c r="D28" s="568">
        <v>63502</v>
      </c>
      <c r="E28" s="568">
        <v>-23854</v>
      </c>
      <c r="F28" s="568">
        <f t="shared" si="0"/>
        <v>7907</v>
      </c>
      <c r="H28" s="366"/>
      <c r="I28" s="366"/>
    </row>
    <row r="29" spans="1:9">
      <c r="A29" s="567" t="s">
        <v>1442</v>
      </c>
      <c r="B29" s="569">
        <v>28004</v>
      </c>
      <c r="C29" s="569">
        <v>-40062</v>
      </c>
      <c r="D29" s="569">
        <v>72780</v>
      </c>
      <c r="E29" s="569">
        <v>-22384</v>
      </c>
      <c r="F29" s="569">
        <f t="shared" si="0"/>
        <v>38338</v>
      </c>
      <c r="H29" s="366"/>
      <c r="I29" s="366"/>
    </row>
    <row r="30" spans="1:9">
      <c r="A30" s="612" t="s">
        <v>1508</v>
      </c>
      <c r="B30" s="613">
        <v>29654</v>
      </c>
      <c r="C30" s="613">
        <v>-35298</v>
      </c>
      <c r="D30" s="613">
        <v>86001</v>
      </c>
      <c r="E30" s="613">
        <v>-22098</v>
      </c>
      <c r="F30" s="569">
        <f t="shared" si="0"/>
        <v>58259</v>
      </c>
      <c r="H30" s="366"/>
      <c r="I30" s="366"/>
    </row>
    <row r="42" spans="1:4">
      <c r="A42" s="564" t="s">
        <v>1509</v>
      </c>
      <c r="B42" s="564"/>
      <c r="C42" s="564" t="s">
        <v>1510</v>
      </c>
      <c r="D42" s="564"/>
    </row>
    <row r="43" spans="1:4">
      <c r="A43" s="564" t="s">
        <v>1511</v>
      </c>
      <c r="B43" s="564"/>
      <c r="C43" s="564"/>
      <c r="D43" s="564"/>
    </row>
  </sheetData>
  <mergeCells count="1">
    <mergeCell ref="D1:E1"/>
  </mergeCells>
  <hyperlinks>
    <hyperlink ref="D1:E1" location="Contents!A1" display="Back to Contents"/>
  </hyperlinks>
  <pageMargins left="0.7" right="0.7" top="0.4" bottom="0.42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2"/>
  <sheetViews>
    <sheetView workbookViewId="0"/>
  </sheetViews>
  <sheetFormatPr defaultRowHeight="12.75"/>
  <sheetData>
    <row r="1" spans="1:12" ht="22.5" customHeight="1">
      <c r="A1" s="42" t="s">
        <v>1464</v>
      </c>
      <c r="B1" s="43"/>
      <c r="C1" s="38"/>
      <c r="D1" s="782" t="s">
        <v>780</v>
      </c>
      <c r="E1" s="782"/>
      <c r="F1" s="441"/>
      <c r="G1" s="441"/>
      <c r="H1" s="441"/>
      <c r="I1" s="441"/>
      <c r="J1" s="441"/>
      <c r="K1" s="441"/>
      <c r="L1" s="441"/>
    </row>
    <row r="3" spans="1:12">
      <c r="B3" s="271" t="s">
        <v>1465</v>
      </c>
    </row>
    <row r="4" spans="1:12" ht="25.5">
      <c r="B4" s="581"/>
      <c r="C4" s="582" t="s">
        <v>1462</v>
      </c>
      <c r="D4" s="583" t="s">
        <v>1466</v>
      </c>
      <c r="E4" s="581" t="s">
        <v>1463</v>
      </c>
      <c r="F4" s="581" t="s">
        <v>534</v>
      </c>
    </row>
    <row r="5" spans="1:12">
      <c r="B5" s="7" t="s">
        <v>1437</v>
      </c>
      <c r="C5" s="191">
        <v>1411.7526707709183</v>
      </c>
      <c r="D5" s="5">
        <v>2035.216240446817</v>
      </c>
      <c r="E5" s="5">
        <v>2358.6801416454609</v>
      </c>
      <c r="F5" s="5">
        <v>5525.2641644277037</v>
      </c>
    </row>
    <row r="6" spans="1:12">
      <c r="B6" s="7" t="s">
        <v>1503</v>
      </c>
      <c r="C6" s="191">
        <v>1318.9722747485014</v>
      </c>
      <c r="D6" s="5">
        <v>1772.1050377098584</v>
      </c>
      <c r="E6" s="5">
        <v>1852.8401187583202</v>
      </c>
      <c r="F6" s="5">
        <v>5975.663554580352</v>
      </c>
    </row>
    <row r="7" spans="1:12">
      <c r="B7" s="7" t="s">
        <v>1438</v>
      </c>
      <c r="C7" s="191">
        <v>1402.6481290241272</v>
      </c>
      <c r="D7" s="5">
        <v>1860.0196878832098</v>
      </c>
      <c r="E7" s="5">
        <v>1704.6286823225937</v>
      </c>
      <c r="F7" s="5">
        <v>5292.4071388066614</v>
      </c>
    </row>
    <row r="8" spans="1:12">
      <c r="B8" s="7" t="s">
        <v>1504</v>
      </c>
      <c r="C8" s="191">
        <v>1290.7673875726316</v>
      </c>
      <c r="D8" s="5">
        <v>2257.6888297627547</v>
      </c>
      <c r="E8" s="5">
        <v>1938.7708580694512</v>
      </c>
      <c r="F8" s="5">
        <v>5825.1370852332084</v>
      </c>
    </row>
    <row r="9" spans="1:12">
      <c r="B9" s="7" t="s">
        <v>1439</v>
      </c>
      <c r="C9" s="191">
        <v>1321.7274688495086</v>
      </c>
      <c r="D9" s="5">
        <v>2093.5287251295445</v>
      </c>
      <c r="E9" s="5">
        <v>2176.8025143444852</v>
      </c>
      <c r="F9" s="5">
        <v>5093.6032119290921</v>
      </c>
    </row>
    <row r="10" spans="1:12">
      <c r="B10" s="7" t="s">
        <v>1505</v>
      </c>
      <c r="C10" s="191">
        <v>1246.5319442943162</v>
      </c>
      <c r="D10" s="5">
        <v>1677.1730177545976</v>
      </c>
      <c r="E10" s="5">
        <v>2129.9866905738695</v>
      </c>
      <c r="F10" s="5">
        <v>5197.3117140429331</v>
      </c>
    </row>
    <row r="11" spans="1:12">
      <c r="B11" s="7" t="s">
        <v>1440</v>
      </c>
      <c r="C11" s="191">
        <v>1311.2492254761214</v>
      </c>
      <c r="D11" s="5">
        <v>1567.9248545851895</v>
      </c>
      <c r="E11" s="5">
        <v>1598.1936338632429</v>
      </c>
      <c r="F11" s="5">
        <v>5697.048488131024</v>
      </c>
    </row>
    <row r="12" spans="1:12">
      <c r="B12" s="7" t="s">
        <v>1506</v>
      </c>
      <c r="C12" s="191">
        <v>1361.0783318302119</v>
      </c>
      <c r="D12" s="5">
        <v>1632.9348330947073</v>
      </c>
      <c r="E12" s="5">
        <v>1525.4679126208976</v>
      </c>
      <c r="F12" s="5">
        <v>5491.2265857041748</v>
      </c>
    </row>
    <row r="13" spans="1:12">
      <c r="B13" s="7" t="s">
        <v>1441</v>
      </c>
      <c r="C13" s="191">
        <v>1312.2021556957627</v>
      </c>
      <c r="D13" s="5">
        <v>1592.7712029902848</v>
      </c>
      <c r="E13" s="5">
        <v>1711.6877930386086</v>
      </c>
      <c r="F13" s="5">
        <v>5890.2854116562357</v>
      </c>
    </row>
    <row r="14" spans="1:12">
      <c r="B14" s="7" t="s">
        <v>1507</v>
      </c>
      <c r="C14" s="191">
        <v>1415.2246592471465</v>
      </c>
      <c r="D14" s="5">
        <v>1620.8409740245543</v>
      </c>
      <c r="E14" s="5">
        <v>1579.7884616551021</v>
      </c>
      <c r="F14" s="5">
        <v>5837.9090473465867</v>
      </c>
    </row>
    <row r="15" spans="1:12">
      <c r="B15" s="527" t="s">
        <v>1442</v>
      </c>
      <c r="C15" s="191">
        <v>1420.0685660445763</v>
      </c>
      <c r="D15" s="5">
        <v>1511.8488056201545</v>
      </c>
      <c r="E15" s="5">
        <v>1659.7802153611888</v>
      </c>
      <c r="F15" s="5">
        <v>5715.5959243425441</v>
      </c>
    </row>
    <row r="22" spans="2:2">
      <c r="B22" s="488" t="s">
        <v>1467</v>
      </c>
    </row>
  </sheetData>
  <mergeCells count="1">
    <mergeCell ref="D1:E1"/>
  </mergeCells>
  <hyperlinks>
    <hyperlink ref="D1:E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AJ61"/>
  <sheetViews>
    <sheetView topLeftCell="A4" zoomScale="85" zoomScaleNormal="85" workbookViewId="0">
      <selection activeCell="L17" sqref="L17:V42"/>
    </sheetView>
  </sheetViews>
  <sheetFormatPr defaultColWidth="8.85546875" defaultRowHeight="12.75"/>
  <cols>
    <col min="1" max="1" width="12.42578125" customWidth="1"/>
    <col min="2" max="2" width="10.42578125" customWidth="1"/>
    <col min="3" max="3" width="11.28515625" customWidth="1"/>
    <col min="4" max="4" width="9.42578125" bestFit="1" customWidth="1"/>
    <col min="5" max="5" width="9.7109375" customWidth="1"/>
    <col min="6" max="6" width="10.42578125" customWidth="1"/>
    <col min="7" max="7" width="9.28515625" bestFit="1" customWidth="1"/>
    <col min="8" max="27" width="8.85546875" customWidth="1"/>
    <col min="28" max="28" width="10" customWidth="1"/>
  </cols>
  <sheetData>
    <row r="1" spans="1:36" ht="29.25" customHeight="1" thickBot="1">
      <c r="A1" s="42" t="s">
        <v>479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783" t="s">
        <v>780</v>
      </c>
      <c r="P1" s="783"/>
      <c r="Q1" s="43"/>
      <c r="R1" s="43"/>
      <c r="S1" s="43"/>
      <c r="T1" s="43"/>
      <c r="U1" s="43"/>
      <c r="V1" s="43"/>
      <c r="W1" s="43"/>
    </row>
    <row r="2" spans="1:36" ht="21.75" customHeight="1" thickBot="1">
      <c r="A2" s="164"/>
      <c r="B2" s="791" t="s">
        <v>663</v>
      </c>
      <c r="C2" s="792"/>
      <c r="D2" s="792"/>
      <c r="E2" s="792"/>
      <c r="F2" s="792"/>
      <c r="G2" s="792"/>
      <c r="H2" s="793"/>
      <c r="I2" s="793"/>
      <c r="J2" s="793"/>
      <c r="K2" s="793"/>
      <c r="L2" s="793"/>
      <c r="M2" s="794"/>
      <c r="N2" s="791" t="s">
        <v>101</v>
      </c>
      <c r="O2" s="792"/>
      <c r="P2" s="792"/>
      <c r="Q2" s="792"/>
      <c r="R2" s="792"/>
      <c r="S2" s="792"/>
      <c r="T2" s="793"/>
      <c r="U2" s="793"/>
      <c r="V2" s="793"/>
      <c r="W2" s="793"/>
      <c r="X2" s="795" t="s">
        <v>106</v>
      </c>
      <c r="Y2" s="796"/>
      <c r="Z2" s="796"/>
      <c r="AA2" s="796"/>
      <c r="AB2" s="796"/>
      <c r="AC2" s="796"/>
      <c r="AD2" s="796"/>
      <c r="AE2" s="796"/>
      <c r="AF2" s="796"/>
    </row>
    <row r="3" spans="1:36" ht="63.75">
      <c r="A3" s="4" t="s">
        <v>595</v>
      </c>
      <c r="B3" s="4" t="s">
        <v>87</v>
      </c>
      <c r="C3" s="4" t="s">
        <v>88</v>
      </c>
      <c r="D3" s="4" t="s">
        <v>96</v>
      </c>
      <c r="E3" s="4" t="s">
        <v>97</v>
      </c>
      <c r="F3" s="169" t="s">
        <v>875</v>
      </c>
      <c r="G3" s="169" t="s">
        <v>876</v>
      </c>
      <c r="H3" s="268" t="s">
        <v>925</v>
      </c>
      <c r="I3" s="4" t="s">
        <v>926</v>
      </c>
      <c r="J3" s="4" t="s">
        <v>102</v>
      </c>
      <c r="K3" s="4" t="s">
        <v>103</v>
      </c>
      <c r="L3" s="4" t="s">
        <v>104</v>
      </c>
      <c r="M3" s="4" t="s">
        <v>105</v>
      </c>
      <c r="N3" s="314" t="s">
        <v>14</v>
      </c>
      <c r="O3" s="4" t="s">
        <v>15</v>
      </c>
      <c r="P3" s="253" t="s">
        <v>9</v>
      </c>
      <c r="Q3" s="162" t="s">
        <v>649</v>
      </c>
      <c r="R3" s="162" t="s">
        <v>90</v>
      </c>
      <c r="S3" s="162" t="s">
        <v>91</v>
      </c>
      <c r="T3" s="162" t="s">
        <v>92</v>
      </c>
      <c r="U3" s="162" t="s">
        <v>93</v>
      </c>
      <c r="V3" s="162" t="s">
        <v>80</v>
      </c>
      <c r="W3" s="162" t="s">
        <v>94</v>
      </c>
      <c r="X3" s="162" t="s">
        <v>95</v>
      </c>
      <c r="Y3" s="162" t="s">
        <v>99</v>
      </c>
      <c r="Z3" s="162" t="s">
        <v>100</v>
      </c>
      <c r="AA3" s="162" t="s">
        <v>98</v>
      </c>
      <c r="AB3" s="169" t="s">
        <v>874</v>
      </c>
      <c r="AC3" s="245" t="s">
        <v>873</v>
      </c>
      <c r="AD3" s="268" t="s">
        <v>927</v>
      </c>
      <c r="AE3" s="162" t="s">
        <v>107</v>
      </c>
      <c r="AF3" s="162" t="s">
        <v>108</v>
      </c>
      <c r="AG3" s="162" t="s">
        <v>1012</v>
      </c>
      <c r="AH3" s="162" t="s">
        <v>1093</v>
      </c>
    </row>
    <row r="4" spans="1:36">
      <c r="A4" s="64">
        <v>2000</v>
      </c>
      <c r="B4" s="110">
        <v>1542539</v>
      </c>
      <c r="C4" s="110">
        <v>971488</v>
      </c>
      <c r="D4" s="207">
        <v>1288320</v>
      </c>
      <c r="E4" s="207">
        <v>874914</v>
      </c>
      <c r="F4" s="207">
        <v>254219</v>
      </c>
      <c r="G4" s="207">
        <v>96574</v>
      </c>
      <c r="H4">
        <v>60964</v>
      </c>
      <c r="I4" s="207">
        <v>21453</v>
      </c>
      <c r="J4" s="207">
        <v>71615</v>
      </c>
      <c r="K4" s="207">
        <v>24668</v>
      </c>
      <c r="L4" s="207">
        <v>3640</v>
      </c>
      <c r="M4" s="207">
        <v>1233</v>
      </c>
      <c r="N4" s="315">
        <v>12.403866275</v>
      </c>
      <c r="O4" s="166">
        <v>10.911765042000001</v>
      </c>
      <c r="P4" s="166">
        <v>12.511818549999999</v>
      </c>
      <c r="Q4" s="166">
        <v>12.483618779</v>
      </c>
      <c r="R4" s="165">
        <v>16.444483630000001</v>
      </c>
      <c r="S4" s="165">
        <v>15.463688061999999</v>
      </c>
      <c r="T4" s="165">
        <v>15.192815750999999</v>
      </c>
      <c r="U4" s="165">
        <v>12.188422247</v>
      </c>
      <c r="V4" s="165">
        <v>16.651923076999999</v>
      </c>
      <c r="W4" s="165">
        <v>14.327250608</v>
      </c>
      <c r="X4" s="445">
        <f t="shared" ref="X4:X11" si="0">C4/(B4+C4)</f>
        <v>0.38642703519095062</v>
      </c>
      <c r="Y4" s="445">
        <f t="shared" ref="Y4:Y13" si="1">K4/(J4+K4)</f>
        <v>0.25620306803901</v>
      </c>
      <c r="Z4" s="445">
        <f>M4/(L4+M4)</f>
        <v>0.25302688282372254</v>
      </c>
      <c r="AA4" s="165">
        <f>(D4*N4+E4*O4+F4*P4+G4*Q4)/SUM(D4:G4)</f>
        <v>11.898575472455143</v>
      </c>
      <c r="AB4" s="165">
        <f>(D4*N4+E4*O4)/(D4+E4)</f>
        <v>11.800390063841633</v>
      </c>
      <c r="AC4" s="165">
        <f t="shared" ref="AC4:AC13" si="2">(F4*P4+G4*Q4)/(F4+G4)</f>
        <v>12.504055097808667</v>
      </c>
      <c r="AD4" s="165">
        <f t="shared" ref="AD4:AD13" si="3">(H4*R4+I4*S4)/(H4+I4)</f>
        <v>16.189184270398169</v>
      </c>
      <c r="AE4" s="25">
        <f t="shared" ref="AE4:AE13" si="4">(J4*T4+K4*U4)/(J4+K4)</f>
        <v>14.423080917678728</v>
      </c>
      <c r="AF4" s="25">
        <f t="shared" ref="AF4:AF13" si="5">(L4*V4+M4*W4)/(L4+M4)</f>
        <v>16.063718448582804</v>
      </c>
      <c r="AG4" s="165">
        <f>(E4*O4+G4*Q4)/SUM(E4,G4)</f>
        <v>11.06802039749285</v>
      </c>
      <c r="AH4" s="165">
        <f>(D4*N4+F4*R4)/SUM(D4,F4)</f>
        <v>13.069782471200385</v>
      </c>
    </row>
    <row r="5" spans="1:36">
      <c r="A5" s="64">
        <v>2001</v>
      </c>
      <c r="B5" s="110">
        <v>1519731</v>
      </c>
      <c r="C5" s="110">
        <v>1056870</v>
      </c>
      <c r="D5" s="207">
        <v>1263381</v>
      </c>
      <c r="E5" s="207">
        <v>960898</v>
      </c>
      <c r="F5" s="207">
        <v>256350</v>
      </c>
      <c r="G5" s="207">
        <v>95972</v>
      </c>
      <c r="H5">
        <v>60533</v>
      </c>
      <c r="I5" s="207">
        <v>21409</v>
      </c>
      <c r="J5" s="207">
        <v>71359</v>
      </c>
      <c r="K5" s="207">
        <v>26838</v>
      </c>
      <c r="L5" s="207">
        <v>3739</v>
      </c>
      <c r="M5" s="207">
        <v>1462</v>
      </c>
      <c r="N5" s="315">
        <v>12.443348839</v>
      </c>
      <c r="O5" s="166">
        <v>11.223610623000001</v>
      </c>
      <c r="P5" s="166">
        <v>12.483752682</v>
      </c>
      <c r="Q5" s="166">
        <v>13.101665068999999</v>
      </c>
      <c r="R5" s="165">
        <v>16.605107958000001</v>
      </c>
      <c r="S5" s="165">
        <v>16.156733150000001</v>
      </c>
      <c r="T5" s="165">
        <v>15.372447764</v>
      </c>
      <c r="U5" s="165">
        <v>12.777665996</v>
      </c>
      <c r="V5" s="165">
        <v>16.721182133999999</v>
      </c>
      <c r="W5" s="165">
        <v>14.630642955000001</v>
      </c>
      <c r="X5" s="445">
        <f t="shared" si="0"/>
        <v>0.41017992308471507</v>
      </c>
      <c r="Y5" s="445">
        <f t="shared" si="1"/>
        <v>0.27330773852561685</v>
      </c>
      <c r="Z5" s="445">
        <f t="shared" ref="Z5:Z11" si="6">M5/(L5+M5)</f>
        <v>0.28109978850221112</v>
      </c>
      <c r="AA5" s="165">
        <f t="shared" ref="AA5:AA11" si="7">(D5*N5+E5*O5+F5*P5+G5*Q5)/SUM(D5:G5)</f>
        <v>12.017009424438196</v>
      </c>
      <c r="AB5" s="165">
        <f t="shared" ref="AB5:AB12" si="8">(D5*N5+E5*O5)/(D5+E5)</f>
        <v>11.916416735483326</v>
      </c>
      <c r="AC5" s="165">
        <f t="shared" si="2"/>
        <v>12.652071116855511</v>
      </c>
      <c r="AD5" s="165">
        <f t="shared" si="3"/>
        <v>16.48796099716829</v>
      </c>
      <c r="AE5" s="25">
        <f t="shared" si="4"/>
        <v>14.663273827020419</v>
      </c>
      <c r="AF5" s="25">
        <f t="shared" si="5"/>
        <v>16.133532012927514</v>
      </c>
      <c r="AG5" s="165">
        <f t="shared" ref="AG5:AG14" si="9">(E5*O5+G5*Q5)/SUM(E5,G5)</f>
        <v>11.39415254517729</v>
      </c>
      <c r="AH5" s="165">
        <f t="shared" ref="AH5:AH15" si="10">(D5*N5+F5*R5)/SUM(D5,F5)</f>
        <v>13.145359227783048</v>
      </c>
      <c r="AI5" s="64"/>
      <c r="AJ5" s="64"/>
    </row>
    <row r="6" spans="1:36">
      <c r="A6" s="64">
        <v>2002</v>
      </c>
      <c r="B6" s="110">
        <v>1512374</v>
      </c>
      <c r="C6" s="110">
        <v>1147887</v>
      </c>
      <c r="D6" s="207">
        <v>1251701</v>
      </c>
      <c r="E6" s="207">
        <v>1050797</v>
      </c>
      <c r="F6" s="207">
        <v>260673</v>
      </c>
      <c r="G6" s="207">
        <v>97090</v>
      </c>
      <c r="H6">
        <v>61180</v>
      </c>
      <c r="I6" s="207">
        <v>21893</v>
      </c>
      <c r="J6" s="207">
        <v>71860</v>
      </c>
      <c r="K6" s="207">
        <v>30014</v>
      </c>
      <c r="L6" s="207">
        <v>3818</v>
      </c>
      <c r="M6" s="207">
        <v>1867</v>
      </c>
      <c r="N6" s="315">
        <v>12.429067724999999</v>
      </c>
      <c r="O6" s="166">
        <v>11.469146277</v>
      </c>
      <c r="P6" s="166">
        <v>12.394839512000001</v>
      </c>
      <c r="Q6" s="166">
        <v>13.557657842999999</v>
      </c>
      <c r="R6" s="165">
        <v>16.621338673</v>
      </c>
      <c r="S6" s="165">
        <v>16.687868267999999</v>
      </c>
      <c r="T6" s="165">
        <v>15.409177567</v>
      </c>
      <c r="U6" s="165">
        <v>13.188811888</v>
      </c>
      <c r="V6" s="165">
        <v>16.766107909999999</v>
      </c>
      <c r="W6" s="165">
        <v>14.782271023</v>
      </c>
      <c r="X6" s="445">
        <f t="shared" si="0"/>
        <v>0.43149412783181801</v>
      </c>
      <c r="Y6" s="445">
        <f t="shared" si="1"/>
        <v>0.29461884288434731</v>
      </c>
      <c r="Z6" s="445">
        <f t="shared" si="6"/>
        <v>0.32840809146877747</v>
      </c>
      <c r="AA6" s="165">
        <f t="shared" si="7"/>
        <v>12.087736504414956</v>
      </c>
      <c r="AB6" s="165">
        <f t="shared" si="8"/>
        <v>11.990985877461345</v>
      </c>
      <c r="AC6" s="165">
        <f t="shared" si="2"/>
        <v>12.710406051180378</v>
      </c>
      <c r="AD6" s="165">
        <f t="shared" si="3"/>
        <v>16.638871835680234</v>
      </c>
      <c r="AE6" s="25">
        <f t="shared" si="4"/>
        <v>14.755015999872901</v>
      </c>
      <c r="AF6" s="25">
        <f t="shared" si="5"/>
        <v>16.114599824154968</v>
      </c>
      <c r="AG6" s="165">
        <f t="shared" si="9"/>
        <v>11.645795710213321</v>
      </c>
      <c r="AH6" s="165">
        <f t="shared" si="10"/>
        <v>13.151648148114919</v>
      </c>
      <c r="AI6" s="64"/>
      <c r="AJ6" s="64"/>
    </row>
    <row r="7" spans="1:36">
      <c r="A7" s="64">
        <v>2003</v>
      </c>
      <c r="B7" s="110">
        <v>1517773</v>
      </c>
      <c r="C7" s="110">
        <v>1254036</v>
      </c>
      <c r="D7" s="207">
        <v>1250527</v>
      </c>
      <c r="E7" s="207">
        <v>1154833</v>
      </c>
      <c r="F7" s="207">
        <v>267246</v>
      </c>
      <c r="G7" s="207">
        <v>99203</v>
      </c>
      <c r="H7">
        <v>63117</v>
      </c>
      <c r="I7" s="207">
        <v>22739</v>
      </c>
      <c r="J7" s="207">
        <v>72851</v>
      </c>
      <c r="K7" s="207">
        <v>34106</v>
      </c>
      <c r="L7" s="207">
        <v>3957</v>
      </c>
      <c r="M7" s="207">
        <v>2188</v>
      </c>
      <c r="N7" s="315">
        <v>12.385483880000001</v>
      </c>
      <c r="O7" s="166">
        <v>11.663950112</v>
      </c>
      <c r="P7" s="166">
        <v>12.270292165000001</v>
      </c>
      <c r="Q7" s="166">
        <v>13.948373537</v>
      </c>
      <c r="R7" s="165">
        <v>16.448793510000002</v>
      </c>
      <c r="S7" s="165">
        <v>17.086525352999999</v>
      </c>
      <c r="T7" s="165">
        <v>15.35184143</v>
      </c>
      <c r="U7" s="165">
        <v>13.55629508</v>
      </c>
      <c r="V7" s="165">
        <v>16.582132929</v>
      </c>
      <c r="W7" s="165">
        <v>15.217550274000001</v>
      </c>
      <c r="X7" s="445">
        <f t="shared" si="0"/>
        <v>0.45242511298577931</v>
      </c>
      <c r="Y7" s="445">
        <f t="shared" si="1"/>
        <v>0.31887580990491504</v>
      </c>
      <c r="Z7" s="445">
        <f t="shared" si="6"/>
        <v>0.35606183889340925</v>
      </c>
      <c r="AA7" s="165">
        <f t="shared" si="7"/>
        <v>12.12969706773254</v>
      </c>
      <c r="AB7" s="165">
        <f t="shared" si="8"/>
        <v>12.039069619390053</v>
      </c>
      <c r="AC7" s="165">
        <f t="shared" si="2"/>
        <v>12.724572859848442</v>
      </c>
      <c r="AD7" s="165">
        <f t="shared" si="3"/>
        <v>16.617697073850834</v>
      </c>
      <c r="AE7" s="25">
        <f t="shared" si="4"/>
        <v>14.779285133421936</v>
      </c>
      <c r="AF7" s="25">
        <f t="shared" si="5"/>
        <v>16.096257119538649</v>
      </c>
      <c r="AG7" s="165">
        <f t="shared" si="9"/>
        <v>11.844663948788</v>
      </c>
      <c r="AH7" s="165">
        <f t="shared" si="10"/>
        <v>13.100942150359916</v>
      </c>
      <c r="AI7" s="64"/>
      <c r="AJ7" s="64"/>
    </row>
    <row r="8" spans="1:36">
      <c r="A8" s="64">
        <v>2004</v>
      </c>
      <c r="B8" s="110">
        <v>1530332</v>
      </c>
      <c r="C8" s="110">
        <v>1349542</v>
      </c>
      <c r="D8" s="207">
        <v>1254268</v>
      </c>
      <c r="E8" s="207">
        <v>1247418</v>
      </c>
      <c r="F8" s="207">
        <v>276064</v>
      </c>
      <c r="G8" s="207">
        <v>102124</v>
      </c>
      <c r="H8">
        <v>66874</v>
      </c>
      <c r="I8" s="207">
        <v>23796</v>
      </c>
      <c r="J8" s="207">
        <v>74395</v>
      </c>
      <c r="K8" s="207">
        <v>39344</v>
      </c>
      <c r="L8" s="207">
        <v>4171</v>
      </c>
      <c r="M8" s="207">
        <v>2472</v>
      </c>
      <c r="N8" s="315">
        <v>12.304511476</v>
      </c>
      <c r="O8" s="166">
        <v>11.934262613</v>
      </c>
      <c r="P8" s="166">
        <v>12.081769082999999</v>
      </c>
      <c r="Q8" s="166">
        <v>14.273549802</v>
      </c>
      <c r="R8" s="165">
        <v>15.887041302</v>
      </c>
      <c r="S8" s="165">
        <v>17.33514036</v>
      </c>
      <c r="T8" s="165">
        <v>15.204939848</v>
      </c>
      <c r="U8" s="165">
        <v>13.887886335999999</v>
      </c>
      <c r="V8" s="165">
        <v>16.260968593000001</v>
      </c>
      <c r="W8" s="165">
        <v>15.631877022999999</v>
      </c>
      <c r="X8" s="445">
        <f t="shared" si="0"/>
        <v>0.4686114739742086</v>
      </c>
      <c r="Y8" s="445">
        <f t="shared" si="1"/>
        <v>0.34591476977993474</v>
      </c>
      <c r="Z8" s="445">
        <f t="shared" si="6"/>
        <v>0.37212102965527621</v>
      </c>
      <c r="AA8" s="165">
        <f t="shared" si="7"/>
        <v>12.192610683756152</v>
      </c>
      <c r="AB8" s="165">
        <f t="shared" si="8"/>
        <v>12.119893943589565</v>
      </c>
      <c r="AC8" s="165">
        <f t="shared" si="2"/>
        <v>12.673626609275704</v>
      </c>
      <c r="AD8" s="165">
        <f t="shared" si="3"/>
        <v>16.267089445643631</v>
      </c>
      <c r="AE8" s="25">
        <f t="shared" si="4"/>
        <v>14.749351585608666</v>
      </c>
      <c r="AF8" s="25">
        <f t="shared" si="5"/>
        <v>16.026870390224147</v>
      </c>
      <c r="AG8" s="165">
        <f t="shared" si="9"/>
        <v>12.111283680065297</v>
      </c>
      <c r="AH8" s="165">
        <f t="shared" si="10"/>
        <v>12.950781379448967</v>
      </c>
      <c r="AI8" s="64"/>
      <c r="AJ8" s="64"/>
    </row>
    <row r="9" spans="1:36">
      <c r="A9" s="64">
        <v>2005</v>
      </c>
      <c r="B9" s="110">
        <v>1549342</v>
      </c>
      <c r="C9" s="110">
        <v>1432552</v>
      </c>
      <c r="D9" s="207">
        <v>1262646</v>
      </c>
      <c r="E9" s="207">
        <v>1328396</v>
      </c>
      <c r="F9" s="207">
        <v>286696</v>
      </c>
      <c r="G9" s="207">
        <v>104156</v>
      </c>
      <c r="H9">
        <v>74076</v>
      </c>
      <c r="I9" s="207">
        <v>25385</v>
      </c>
      <c r="J9" s="207">
        <v>76192</v>
      </c>
      <c r="K9" s="207">
        <v>43645</v>
      </c>
      <c r="L9" s="207">
        <v>4314</v>
      </c>
      <c r="M9" s="207">
        <v>2730</v>
      </c>
      <c r="N9" s="315">
        <v>12.213545205999999</v>
      </c>
      <c r="O9" s="166">
        <v>12.260014333000001</v>
      </c>
      <c r="P9" s="166">
        <v>11.883557845</v>
      </c>
      <c r="Q9" s="166">
        <v>14.583557356</v>
      </c>
      <c r="R9" s="165">
        <v>14.831868621</v>
      </c>
      <c r="S9" s="165">
        <v>17.411128618999999</v>
      </c>
      <c r="T9" s="165">
        <v>15.004173667</v>
      </c>
      <c r="U9" s="165">
        <v>14.33826326</v>
      </c>
      <c r="V9" s="165">
        <v>16.221488178000001</v>
      </c>
      <c r="W9" s="165">
        <v>16.078021977999999</v>
      </c>
      <c r="X9" s="445">
        <f t="shared" si="0"/>
        <v>0.48041680891406602</v>
      </c>
      <c r="Y9" s="445">
        <f t="shared" si="1"/>
        <v>0.36420304246601631</v>
      </c>
      <c r="Z9" s="445">
        <f t="shared" si="6"/>
        <v>0.38756388415672915</v>
      </c>
      <c r="AA9" s="165">
        <f t="shared" si="7"/>
        <v>12.285303065761763</v>
      </c>
      <c r="AB9" s="165">
        <f t="shared" si="8"/>
        <v>12.237369367256473</v>
      </c>
      <c r="AC9" s="165">
        <f t="shared" si="2"/>
        <v>12.603065866112125</v>
      </c>
      <c r="AD9" s="165">
        <f t="shared" si="3"/>
        <v>15.490161972657734</v>
      </c>
      <c r="AE9" s="25">
        <f t="shared" si="4"/>
        <v>14.761647070760818</v>
      </c>
      <c r="AF9" s="25">
        <f t="shared" si="5"/>
        <v>16.165885860282796</v>
      </c>
      <c r="AG9" s="165">
        <f t="shared" si="9"/>
        <v>12.428951270091003</v>
      </c>
      <c r="AH9" s="165">
        <f t="shared" si="10"/>
        <v>12.698049498652519</v>
      </c>
    </row>
    <row r="10" spans="1:36">
      <c r="A10" s="64">
        <v>2006</v>
      </c>
      <c r="B10" s="110">
        <v>1568463</v>
      </c>
      <c r="C10" s="110">
        <v>1477277</v>
      </c>
      <c r="D10" s="207">
        <v>1272606</v>
      </c>
      <c r="E10" s="207">
        <v>1372609</v>
      </c>
      <c r="F10" s="207">
        <v>295857</v>
      </c>
      <c r="G10" s="207">
        <v>104668</v>
      </c>
      <c r="H10">
        <v>82362</v>
      </c>
      <c r="I10" s="207">
        <v>27518</v>
      </c>
      <c r="J10" s="207">
        <v>77101</v>
      </c>
      <c r="K10" s="207">
        <v>47303</v>
      </c>
      <c r="L10" s="207">
        <v>4385</v>
      </c>
      <c r="M10" s="207">
        <v>2981</v>
      </c>
      <c r="N10" s="315">
        <v>12.152659189</v>
      </c>
      <c r="O10" s="166">
        <v>12.678197506</v>
      </c>
      <c r="P10" s="166">
        <v>11.795463687</v>
      </c>
      <c r="Q10" s="166">
        <v>14.947099400000001</v>
      </c>
      <c r="R10" s="165">
        <v>13.937076564</v>
      </c>
      <c r="S10" s="165">
        <v>17.433788793000002</v>
      </c>
      <c r="T10" s="165">
        <v>15.0125809</v>
      </c>
      <c r="U10" s="165">
        <v>14.837716424</v>
      </c>
      <c r="V10" s="165">
        <v>16.463511972999999</v>
      </c>
      <c r="W10" s="165">
        <v>16.623113049000001</v>
      </c>
      <c r="X10" s="445">
        <f t="shared" si="0"/>
        <v>0.48503056728414112</v>
      </c>
      <c r="Y10" s="445">
        <f t="shared" si="1"/>
        <v>0.38023696987235139</v>
      </c>
      <c r="Z10" s="445">
        <f t="shared" si="6"/>
        <v>0.4046972576703774</v>
      </c>
      <c r="AA10" s="165">
        <f t="shared" si="7"/>
        <v>12.450835757626601</v>
      </c>
      <c r="AB10" s="165">
        <f t="shared" si="8"/>
        <v>12.425362399801033</v>
      </c>
      <c r="AC10" s="165">
        <f t="shared" si="2"/>
        <v>12.619071219134781</v>
      </c>
      <c r="AD10" s="165">
        <f t="shared" si="3"/>
        <v>14.812782125682036</v>
      </c>
      <c r="AE10" s="25">
        <f t="shared" si="4"/>
        <v>14.946090961507442</v>
      </c>
      <c r="AF10" s="25">
        <f t="shared" si="5"/>
        <v>16.528102090778443</v>
      </c>
      <c r="AG10" s="165">
        <f t="shared" si="9"/>
        <v>12.838953696911517</v>
      </c>
      <c r="AH10" s="165">
        <f t="shared" si="10"/>
        <v>12.489251363195613</v>
      </c>
    </row>
    <row r="11" spans="1:36">
      <c r="A11" s="64">
        <v>2007</v>
      </c>
      <c r="B11" s="110">
        <v>1592007</v>
      </c>
      <c r="C11" s="110">
        <v>1513039</v>
      </c>
      <c r="D11" s="207">
        <v>1285667</v>
      </c>
      <c r="E11" s="207">
        <v>1407502</v>
      </c>
      <c r="F11" s="207">
        <v>306340</v>
      </c>
      <c r="G11" s="207">
        <v>105537</v>
      </c>
      <c r="H11">
        <v>91427</v>
      </c>
      <c r="I11" s="207">
        <v>30005</v>
      </c>
      <c r="J11" s="207">
        <v>78174</v>
      </c>
      <c r="K11" s="207">
        <v>50633</v>
      </c>
      <c r="L11" s="207">
        <v>4495</v>
      </c>
      <c r="M11" s="207">
        <v>3394</v>
      </c>
      <c r="N11" s="315">
        <v>12.101452786999999</v>
      </c>
      <c r="O11" s="166">
        <v>13.080648553</v>
      </c>
      <c r="P11" s="166">
        <v>11.697930403999999</v>
      </c>
      <c r="Q11" s="166">
        <v>15.191605788</v>
      </c>
      <c r="R11" s="165">
        <v>13.104591641000001</v>
      </c>
      <c r="S11" s="165">
        <v>17.347592068000001</v>
      </c>
      <c r="T11" s="165">
        <v>14.985365978000001</v>
      </c>
      <c r="U11" s="165">
        <v>15.309472082999999</v>
      </c>
      <c r="V11" s="165">
        <v>16.460845383999999</v>
      </c>
      <c r="W11" s="165">
        <v>16.846493812999999</v>
      </c>
      <c r="X11" s="445">
        <f t="shared" si="0"/>
        <v>0.4872839242961296</v>
      </c>
      <c r="Y11" s="445">
        <f t="shared" si="1"/>
        <v>0.39309199034213976</v>
      </c>
      <c r="Z11" s="445">
        <f t="shared" si="6"/>
        <v>0.4302192926860185</v>
      </c>
      <c r="AA11" s="165">
        <f t="shared" si="7"/>
        <v>12.610537170772364</v>
      </c>
      <c r="AB11" s="165">
        <f t="shared" si="8"/>
        <v>12.613199357317916</v>
      </c>
      <c r="AC11" s="165">
        <f t="shared" si="2"/>
        <v>12.593129745068349</v>
      </c>
      <c r="AD11" s="165">
        <f t="shared" si="3"/>
        <v>14.153007444183141</v>
      </c>
      <c r="AE11" s="25">
        <f t="shared" si="4"/>
        <v>15.11276949189649</v>
      </c>
      <c r="AF11" s="25">
        <f t="shared" si="5"/>
        <v>16.626758778349853</v>
      </c>
      <c r="AG11" s="165">
        <f t="shared" si="9"/>
        <v>13.227891349590305</v>
      </c>
      <c r="AH11" s="165">
        <f t="shared" si="10"/>
        <v>12.29448055417336</v>
      </c>
    </row>
    <row r="12" spans="1:36">
      <c r="A12">
        <v>2008</v>
      </c>
      <c r="B12" s="2">
        <v>1612701</v>
      </c>
      <c r="C12" s="2">
        <v>1513300</v>
      </c>
      <c r="D12" s="2">
        <v>1297565</v>
      </c>
      <c r="E12" s="2">
        <v>1409866</v>
      </c>
      <c r="F12" s="2">
        <v>315136</v>
      </c>
      <c r="G12" s="2">
        <v>103434</v>
      </c>
      <c r="H12">
        <v>102144</v>
      </c>
      <c r="I12" s="2">
        <v>32959</v>
      </c>
      <c r="J12" s="2">
        <v>79453</v>
      </c>
      <c r="K12" s="2">
        <v>52565</v>
      </c>
      <c r="L12" s="2">
        <v>4691</v>
      </c>
      <c r="M12" s="2">
        <v>3822</v>
      </c>
      <c r="N12" s="315">
        <v>12.111903065</v>
      </c>
      <c r="O12" s="166">
        <v>13.558684299999999</v>
      </c>
      <c r="P12" s="166">
        <v>11.697100617</v>
      </c>
      <c r="Q12" s="166">
        <v>15.584943055</v>
      </c>
      <c r="R12" s="230">
        <v>12.324874686999999</v>
      </c>
      <c r="S12" s="230">
        <v>17.291240632000001</v>
      </c>
      <c r="T12" s="230">
        <v>14.912923363000001</v>
      </c>
      <c r="U12" s="230">
        <v>15.894483020999999</v>
      </c>
      <c r="V12" s="230">
        <v>16.086655297</v>
      </c>
      <c r="W12" s="230">
        <v>17.14599686</v>
      </c>
      <c r="X12" s="445">
        <f t="shared" ref="X12:X17" si="11">C12/(B12+C12)</f>
        <v>0.48410093278920896</v>
      </c>
      <c r="Y12" s="445">
        <f t="shared" si="1"/>
        <v>0.39816540168764863</v>
      </c>
      <c r="Z12" s="445">
        <f t="shared" ref="Z12:Z17" si="12">M12/(L12+M12)</f>
        <v>0.44896041348525784</v>
      </c>
      <c r="AA12" s="165">
        <f t="shared" ref="AA12:AA17" si="13">(D12*N12+E12*O12+F12*P12+G12*Q12)/SUM(D12:G12)</f>
        <v>12.837519885575952</v>
      </c>
      <c r="AB12" s="165">
        <f t="shared" si="8"/>
        <v>12.865299060194157</v>
      </c>
      <c r="AC12" s="165">
        <f t="shared" si="2"/>
        <v>12.657836204194714</v>
      </c>
      <c r="AD12" s="165">
        <f t="shared" si="3"/>
        <v>13.536442566182957</v>
      </c>
      <c r="AE12" s="25">
        <f t="shared" si="4"/>
        <v>15.303746458507961</v>
      </c>
      <c r="AF12" s="25">
        <f t="shared" si="5"/>
        <v>16.562257723146601</v>
      </c>
      <c r="AG12" s="165">
        <f t="shared" si="9"/>
        <v>13.697179012261065</v>
      </c>
      <c r="AH12" s="165">
        <f t="shared" si="10"/>
        <v>12.153519598424728</v>
      </c>
    </row>
    <row r="13" spans="1:36">
      <c r="A13">
        <v>2009</v>
      </c>
      <c r="B13" s="2">
        <v>1618086</v>
      </c>
      <c r="C13" s="2">
        <v>1498609</v>
      </c>
      <c r="D13" s="2">
        <v>1299651</v>
      </c>
      <c r="E13" s="2">
        <v>1398939</v>
      </c>
      <c r="F13" s="2">
        <v>318435</v>
      </c>
      <c r="G13" s="2">
        <v>99670</v>
      </c>
      <c r="H13">
        <v>105825</v>
      </c>
      <c r="I13" s="2">
        <v>33976</v>
      </c>
      <c r="J13" s="2">
        <v>78954</v>
      </c>
      <c r="K13" s="2">
        <v>51937</v>
      </c>
      <c r="L13" s="2">
        <v>4996</v>
      </c>
      <c r="M13" s="2">
        <v>3829</v>
      </c>
      <c r="N13" s="315">
        <v>12.342533111</v>
      </c>
      <c r="O13" s="166">
        <v>14.095641411000001</v>
      </c>
      <c r="P13" s="166">
        <v>11.982863065</v>
      </c>
      <c r="Q13" s="166">
        <v>16.184850005000001</v>
      </c>
      <c r="R13" s="230">
        <v>12.493408929999999</v>
      </c>
      <c r="S13" s="230">
        <v>17.793030374000001</v>
      </c>
      <c r="T13" s="230">
        <v>15.199432581</v>
      </c>
      <c r="U13" s="230">
        <v>16.669224251999999</v>
      </c>
      <c r="V13" s="230">
        <v>15.463370697</v>
      </c>
      <c r="W13" s="230">
        <v>17.939801514999999</v>
      </c>
      <c r="X13" s="445">
        <f t="shared" si="11"/>
        <v>0.48083274109272806</v>
      </c>
      <c r="Y13" s="445">
        <f t="shared" si="1"/>
        <v>0.39679580719835589</v>
      </c>
      <c r="Z13" s="445">
        <f t="shared" si="12"/>
        <v>0.4338810198300283</v>
      </c>
      <c r="AA13" s="165">
        <f t="shared" si="13"/>
        <v>13.215548842671105</v>
      </c>
      <c r="AB13" s="165">
        <f t="shared" ref="AB13:AB18" si="14">(D13*N13+E13*O13)/(D13+E13)</f>
        <v>13.251337920953976</v>
      </c>
      <c r="AC13" s="165">
        <f t="shared" si="2"/>
        <v>12.984554119423649</v>
      </c>
      <c r="AD13" s="165">
        <f t="shared" si="3"/>
        <v>13.781382107454695</v>
      </c>
      <c r="AE13" s="25">
        <f t="shared" si="4"/>
        <v>15.782639753507866</v>
      </c>
      <c r="AF13" s="25">
        <f t="shared" si="5"/>
        <v>16.537847025852351</v>
      </c>
      <c r="AG13" s="165">
        <f t="shared" si="9"/>
        <v>14.234591210823691</v>
      </c>
      <c r="AH13" s="165">
        <f t="shared" si="10"/>
        <v>12.3722250689202</v>
      </c>
    </row>
    <row r="14" spans="1:36">
      <c r="A14">
        <v>2010</v>
      </c>
      <c r="B14" s="2">
        <v>1635966</v>
      </c>
      <c r="C14" s="2">
        <v>1502796</v>
      </c>
      <c r="D14" s="2">
        <v>1311479</v>
      </c>
      <c r="E14" s="2">
        <v>1406896</v>
      </c>
      <c r="F14" s="2">
        <v>324487</v>
      </c>
      <c r="G14" s="2">
        <v>95900</v>
      </c>
      <c r="H14">
        <v>107190</v>
      </c>
      <c r="I14" s="2">
        <v>34361</v>
      </c>
      <c r="J14" s="2">
        <v>78249</v>
      </c>
      <c r="K14" s="2">
        <v>50977</v>
      </c>
      <c r="L14" s="2">
        <v>5136</v>
      </c>
      <c r="M14" s="2">
        <v>3818</v>
      </c>
      <c r="N14" s="315">
        <v>12.500597797999999</v>
      </c>
      <c r="O14" s="166">
        <v>14.521957558</v>
      </c>
      <c r="P14" s="166">
        <v>12.142541919999999</v>
      </c>
      <c r="Q14" s="166">
        <v>16.772262774000001</v>
      </c>
      <c r="R14" s="230">
        <v>12.870785521</v>
      </c>
      <c r="S14" s="230">
        <v>18.320552370000001</v>
      </c>
      <c r="T14" s="230">
        <v>15.458280617</v>
      </c>
      <c r="U14" s="230">
        <v>17.487523785</v>
      </c>
      <c r="V14" s="230">
        <v>15.410436137</v>
      </c>
      <c r="W14" s="230">
        <v>18.718438973000001</v>
      </c>
      <c r="X14" s="445">
        <f t="shared" si="11"/>
        <v>0.47878622208373872</v>
      </c>
      <c r="Y14" s="445">
        <f>K14/(J14+K14)</f>
        <v>0.3944794391221581</v>
      </c>
      <c r="Z14" s="445">
        <f t="shared" si="12"/>
        <v>0.42640160821979006</v>
      </c>
      <c r="AA14" s="165">
        <f t="shared" si="13"/>
        <v>13.500135563022889</v>
      </c>
      <c r="AB14" s="165">
        <f t="shared" si="14"/>
        <v>13.546753299321548</v>
      </c>
      <c r="AC14" s="165">
        <f>(F14*P14+G14*Q14)/(F14+G14)</f>
        <v>13.198688351499072</v>
      </c>
      <c r="AD14" s="165">
        <f>(H14*R14+I14*S14)/(H14+I14)</f>
        <v>14.193696971279326</v>
      </c>
      <c r="AE14" s="25">
        <f>(J14*T14+K14*U14)/(J14+K14)</f>
        <v>16.25877532375511</v>
      </c>
      <c r="AF14" s="25">
        <f>(L14*V14+M14*W14)/(L14+M14)</f>
        <v>16.820973866266026</v>
      </c>
      <c r="AG14" s="165">
        <f t="shared" si="9"/>
        <v>14.665559397647163</v>
      </c>
      <c r="AH14" s="165">
        <f t="shared" si="10"/>
        <v>12.574022981453139</v>
      </c>
    </row>
    <row r="15" spans="1:36">
      <c r="A15">
        <v>2011</v>
      </c>
      <c r="B15" s="2">
        <v>1650665</v>
      </c>
      <c r="C15" s="2">
        <v>1482727</v>
      </c>
      <c r="D15" s="2">
        <v>1319886</v>
      </c>
      <c r="E15" s="2">
        <v>1390963</v>
      </c>
      <c r="F15" s="2">
        <v>330779</v>
      </c>
      <c r="G15" s="2">
        <v>91764</v>
      </c>
      <c r="H15">
        <v>107707</v>
      </c>
      <c r="I15" s="2">
        <v>34273</v>
      </c>
      <c r="J15" s="2">
        <v>78118</v>
      </c>
      <c r="K15" s="2">
        <v>49658</v>
      </c>
      <c r="L15" s="2">
        <v>5289</v>
      </c>
      <c r="M15" s="2">
        <v>3765</v>
      </c>
      <c r="N15" s="315">
        <v>12.622679156</v>
      </c>
      <c r="O15" s="166">
        <v>14.958731827999999</v>
      </c>
      <c r="P15" s="166">
        <v>12.224793592999999</v>
      </c>
      <c r="Q15" s="166">
        <v>17.278791247000001</v>
      </c>
      <c r="R15" s="230">
        <v>13.329653597</v>
      </c>
      <c r="S15" s="230">
        <v>18.938333382</v>
      </c>
      <c r="T15" s="230">
        <v>15.609206585000001</v>
      </c>
      <c r="U15" s="230">
        <v>18.275323211</v>
      </c>
      <c r="V15" s="230">
        <v>15.092361505</v>
      </c>
      <c r="W15" s="230">
        <v>19.553386454000002</v>
      </c>
      <c r="X15" s="445">
        <f t="shared" si="11"/>
        <v>0.47320188473066888</v>
      </c>
      <c r="Y15" s="445">
        <f>K15/(J15+K15)</f>
        <v>0.38863323315802656</v>
      </c>
      <c r="Z15" s="445">
        <f t="shared" si="12"/>
        <v>0.41583830351225975</v>
      </c>
      <c r="AA15" s="165">
        <f t="shared" si="13"/>
        <v>13.754045456187811</v>
      </c>
      <c r="AB15" s="165">
        <f t="shared" si="14"/>
        <v>13.821330513122119</v>
      </c>
      <c r="AC15" s="165">
        <f>(F15*P15+G15*Q15)/(F15+G15)</f>
        <v>13.322374290637059</v>
      </c>
      <c r="AD15" s="165">
        <f>(H15*R15+I15*S15)/(H15+I15)</f>
        <v>14.683550499882836</v>
      </c>
      <c r="AE15" s="25">
        <f>(J15*T15+K15*U15)/(J15+K15)</f>
        <v>16.645348109338752</v>
      </c>
      <c r="AF15" s="25">
        <f>(L15*V15+M15*W15)/(L15+M15)</f>
        <v>16.947426551718024</v>
      </c>
      <c r="AG15" s="165">
        <f>(E15*O15+G15*Q15)/SUM(E15,G15)</f>
        <v>15.102317216628597</v>
      </c>
      <c r="AH15" s="165">
        <f t="shared" si="10"/>
        <v>12.764350723895083</v>
      </c>
    </row>
    <row r="16" spans="1:36">
      <c r="A16">
        <v>2012</v>
      </c>
      <c r="B16" s="2">
        <v>1696015</v>
      </c>
      <c r="C16" s="2">
        <v>1481965</v>
      </c>
      <c r="D16" s="2">
        <v>1353516</v>
      </c>
      <c r="E16" s="2">
        <v>1392602</v>
      </c>
      <c r="F16" s="2">
        <v>342499</v>
      </c>
      <c r="G16" s="2">
        <v>89363</v>
      </c>
      <c r="H16" s="2">
        <v>109559</v>
      </c>
      <c r="I16" s="2">
        <v>34609</v>
      </c>
      <c r="J16" s="2">
        <v>78724</v>
      </c>
      <c r="K16" s="2">
        <v>48749</v>
      </c>
      <c r="L16" s="2">
        <v>5412</v>
      </c>
      <c r="M16" s="2">
        <v>3766</v>
      </c>
      <c r="N16" s="315">
        <v>12.689120779</v>
      </c>
      <c r="O16" s="166">
        <v>15.374836816</v>
      </c>
      <c r="P16" s="166">
        <v>12.279270887999999</v>
      </c>
      <c r="Q16" s="166">
        <v>17.789146514999999</v>
      </c>
      <c r="R16" s="230">
        <v>13.748058124</v>
      </c>
      <c r="S16" s="230">
        <v>19.539816233</v>
      </c>
      <c r="T16" s="230">
        <v>15.777024795000001</v>
      </c>
      <c r="U16" s="230">
        <v>19.055703706999999</v>
      </c>
      <c r="V16" s="230">
        <v>14.96082779</v>
      </c>
      <c r="W16" s="230">
        <v>20.212958046000001</v>
      </c>
      <c r="X16" s="445">
        <f t="shared" si="11"/>
        <v>0.46632294728097723</v>
      </c>
      <c r="Y16" s="445">
        <f>K16/(J16+K16)</f>
        <v>0.3824260823860739</v>
      </c>
      <c r="Z16" s="445">
        <f t="shared" si="12"/>
        <v>0.41032904772281542</v>
      </c>
      <c r="AA16" s="165">
        <f t="shared" si="13"/>
        <v>13.965250253253087</v>
      </c>
      <c r="AB16" s="165">
        <f t="shared" si="14"/>
        <v>14.0510919414039</v>
      </c>
      <c r="AC16" s="165">
        <f>(F16*P16+G16*Q16)/(F16+G16)</f>
        <v>13.419401336281167</v>
      </c>
      <c r="AD16" s="165">
        <f>(H16*R16+I16*S16)/(H16+I16)</f>
        <v>15.138428777642842</v>
      </c>
      <c r="AE16" s="25">
        <f>(J16*T16+K16*U16)/(J16+K16)</f>
        <v>17.030877126717996</v>
      </c>
      <c r="AF16" s="25">
        <f>(L16*V16+M16*W16)/(L16+M16)</f>
        <v>17.115929396460668</v>
      </c>
      <c r="AG16" s="165">
        <f>(E16*O16+G16*Q16)/SUM(E16,G16)</f>
        <v>15.520420522519206</v>
      </c>
      <c r="AH16" s="165">
        <f>(D16*N16+F16*R16)/SUM(D16,F16)</f>
        <v>12.902966164639368</v>
      </c>
    </row>
    <row r="17" spans="1:34">
      <c r="A17">
        <v>2013</v>
      </c>
      <c r="B17" s="2">
        <v>1753528</v>
      </c>
      <c r="C17" s="2">
        <v>1501411</v>
      </c>
      <c r="D17" s="2">
        <v>1392632</v>
      </c>
      <c r="E17" s="2">
        <v>1411694</v>
      </c>
      <c r="F17" s="2">
        <v>360896</v>
      </c>
      <c r="G17" s="2">
        <v>89717</v>
      </c>
      <c r="H17" s="2">
        <v>112545</v>
      </c>
      <c r="I17" s="2">
        <v>35409</v>
      </c>
      <c r="J17" s="2">
        <v>80728</v>
      </c>
      <c r="K17" s="2">
        <v>48556</v>
      </c>
      <c r="L17" s="2">
        <v>5599</v>
      </c>
      <c r="M17" s="2">
        <v>3805</v>
      </c>
      <c r="N17" s="315">
        <v>12.732221434</v>
      </c>
      <c r="O17" s="166">
        <v>15.648153212</v>
      </c>
      <c r="P17" s="166">
        <v>12.195173956</v>
      </c>
      <c r="Q17" s="166">
        <v>18.030668658</v>
      </c>
      <c r="R17" s="230">
        <v>14.055266782</v>
      </c>
      <c r="S17" s="230">
        <v>20.067765257000001</v>
      </c>
      <c r="T17" s="230">
        <v>15.863578931999999</v>
      </c>
      <c r="U17" s="230">
        <v>19.714844715000002</v>
      </c>
      <c r="V17" s="230">
        <v>14.903464904</v>
      </c>
      <c r="W17" s="230">
        <v>20.636662286</v>
      </c>
      <c r="X17" s="445">
        <f t="shared" si="11"/>
        <v>0.46127162444518932</v>
      </c>
      <c r="Y17" s="445">
        <f>K17/(J17+K17)</f>
        <v>0.37557625073481637</v>
      </c>
      <c r="Z17" s="445">
        <f t="shared" si="12"/>
        <v>0.40461505742237347</v>
      </c>
      <c r="AA17" s="165">
        <f t="shared" si="13"/>
        <v>14.08338220794607</v>
      </c>
      <c r="AB17" s="165">
        <f t="shared" si="14"/>
        <v>14.200097635059338</v>
      </c>
      <c r="AC17" s="165">
        <f>(F17*P17+G17*Q17)/(F17+G17)</f>
        <v>13.35702032567716</v>
      </c>
      <c r="AD17" s="165">
        <f>(H17*R17+I17*S17)/(H17+I17)</f>
        <v>15.494204279474047</v>
      </c>
      <c r="AE17" s="25">
        <f>(J17*T17+K17*U17)/(J17+K17)</f>
        <v>17.310022895362426</v>
      </c>
      <c r="AF17" s="25">
        <f>(L17*V17+M17*W17)/(L17+M17)</f>
        <v>17.223202891931731</v>
      </c>
      <c r="AG17" s="165">
        <f>(E17*O17+G17*Q17)/SUM(E17,G17)</f>
        <v>15.790520717146013</v>
      </c>
      <c r="AH17" s="165">
        <f>(D17*N17+F17*R17)/SUM(D17,F17)</f>
        <v>13.004519209633926</v>
      </c>
    </row>
    <row r="18" spans="1:34">
      <c r="A18">
        <v>2014</v>
      </c>
      <c r="B18" s="2">
        <v>1815516</v>
      </c>
      <c r="C18" s="2">
        <v>1539057</v>
      </c>
      <c r="D18" s="2">
        <v>1432603</v>
      </c>
      <c r="E18" s="2">
        <v>1447824</v>
      </c>
      <c r="F18" s="2">
        <v>382913</v>
      </c>
      <c r="G18" s="2">
        <v>91233</v>
      </c>
      <c r="H18" s="2">
        <v>115177</v>
      </c>
      <c r="I18" s="2">
        <v>36429</v>
      </c>
      <c r="J18" s="2">
        <v>83758</v>
      </c>
      <c r="K18" s="2">
        <v>48558</v>
      </c>
      <c r="L18" s="2">
        <v>5824</v>
      </c>
      <c r="M18" s="2">
        <v>3820</v>
      </c>
      <c r="N18" s="315">
        <v>12.723597884</v>
      </c>
      <c r="O18" s="166">
        <v>15.765165863</v>
      </c>
      <c r="P18" s="166">
        <v>12.012467583999999</v>
      </c>
      <c r="Q18" s="166">
        <v>18.086158517000001</v>
      </c>
      <c r="R18" s="230">
        <v>14.369045034999999</v>
      </c>
      <c r="S18" s="230">
        <v>20.599041971999998</v>
      </c>
      <c r="T18" s="230">
        <v>15.812394039999999</v>
      </c>
      <c r="U18" s="230">
        <v>20.304687177999998</v>
      </c>
      <c r="V18" s="230">
        <v>14.930288462</v>
      </c>
      <c r="W18" s="230">
        <v>21.187696334999998</v>
      </c>
      <c r="X18" s="445">
        <f>C18/(B18+C18)</f>
        <v>0.45879371234431326</v>
      </c>
      <c r="Y18" s="445">
        <f>K18/(J18+K18)</f>
        <v>0.36698509628465187</v>
      </c>
      <c r="Z18" s="445">
        <f>M18/(L18+M18)</f>
        <v>0.39610120282040645</v>
      </c>
      <c r="AA18" s="165">
        <f>(D18*N18+E18*O18+F18*P18+G18*Q18)/SUM(D18:G18)</f>
        <v>14.101000186854726</v>
      </c>
      <c r="AB18" s="165">
        <f t="shared" si="14"/>
        <v>14.252418131007717</v>
      </c>
      <c r="AC18" s="165">
        <f>(F18*P18+G18*Q18)/(F18+G18)</f>
        <v>13.181139353645612</v>
      </c>
      <c r="AD18" s="165">
        <f>(H18*R18+I18*S18)/(H18+I18)</f>
        <v>15.86603432577987</v>
      </c>
      <c r="AE18" s="25">
        <f>(J18*T18+K18*U18)/(J18+K18)</f>
        <v>17.460998669787809</v>
      </c>
      <c r="AF18" s="25">
        <f>(L18*V18+M18*W18)/(L18+M18)</f>
        <v>17.408855247033181</v>
      </c>
      <c r="AG18" s="165">
        <f>(E18*O18+G18*Q18)/SUM(E18,G18)</f>
        <v>15.902750840555987</v>
      </c>
      <c r="AH18" s="165">
        <f>(D18*N18+F18*R18)/SUM(D18,F18)</f>
        <v>13.070641426954655</v>
      </c>
    </row>
    <row r="22" spans="1:34">
      <c r="Q22" t="s">
        <v>1343</v>
      </c>
    </row>
    <row r="24" spans="1:34">
      <c r="Q24" t="s">
        <v>98</v>
      </c>
      <c r="X24" s="64"/>
      <c r="Y24" s="504"/>
      <c r="Z24" s="64"/>
      <c r="AA24" s="64"/>
      <c r="AB24" s="64"/>
      <c r="AC24" s="64"/>
      <c r="AD24" s="64"/>
      <c r="AE24" s="64"/>
      <c r="AF24" s="64"/>
    </row>
    <row r="25" spans="1:34">
      <c r="X25" s="64"/>
      <c r="Y25" s="64"/>
      <c r="Z25" s="64"/>
      <c r="AA25" s="64"/>
      <c r="AB25" s="64"/>
      <c r="AC25" s="64"/>
      <c r="AD25" s="64"/>
      <c r="AE25" s="64"/>
      <c r="AF25" s="64"/>
    </row>
    <row r="26" spans="1:34">
      <c r="X26" s="64"/>
      <c r="Y26" s="64"/>
      <c r="Z26" s="64"/>
      <c r="AA26" s="64"/>
      <c r="AB26" s="64"/>
      <c r="AC26" s="64"/>
      <c r="AD26" s="64"/>
      <c r="AE26" s="64"/>
      <c r="AF26" s="64"/>
    </row>
    <row r="27" spans="1:34">
      <c r="X27" s="64"/>
      <c r="Y27" s="64"/>
      <c r="Z27" s="64"/>
      <c r="AA27" s="64"/>
      <c r="AB27" s="64"/>
      <c r="AC27" s="64"/>
      <c r="AD27" s="64"/>
      <c r="AE27" s="64"/>
      <c r="AF27" s="64"/>
    </row>
    <row r="28" spans="1:34">
      <c r="X28" s="64"/>
      <c r="Y28" s="64"/>
      <c r="Z28" s="64"/>
      <c r="AA28" s="64"/>
      <c r="AB28" s="64"/>
      <c r="AC28" s="64"/>
      <c r="AD28" s="64"/>
      <c r="AE28" s="64"/>
      <c r="AF28" s="64"/>
    </row>
    <row r="29" spans="1:34">
      <c r="X29" s="64"/>
      <c r="Y29" s="64"/>
      <c r="Z29" s="64"/>
      <c r="AA29" s="64"/>
      <c r="AB29" s="64"/>
      <c r="AC29" s="64"/>
      <c r="AD29" s="64"/>
      <c r="AE29" s="64"/>
      <c r="AF29" s="64"/>
    </row>
    <row r="30" spans="1:34">
      <c r="X30" s="64"/>
      <c r="Y30" s="64"/>
      <c r="Z30" s="64"/>
      <c r="AA30" s="64"/>
      <c r="AB30" s="64"/>
      <c r="AC30" s="64"/>
      <c r="AD30" s="64"/>
      <c r="AE30" s="64"/>
      <c r="AF30" s="64"/>
    </row>
    <row r="31" spans="1:34">
      <c r="X31" s="64"/>
      <c r="Y31" s="64"/>
      <c r="Z31" s="64"/>
      <c r="AA31" s="64"/>
      <c r="AB31" s="64"/>
      <c r="AC31" s="64"/>
      <c r="AD31" s="64"/>
      <c r="AE31" s="64"/>
      <c r="AF31" s="64"/>
    </row>
    <row r="32" spans="1:34">
      <c r="X32" s="64"/>
      <c r="Y32" s="64"/>
      <c r="Z32" s="64"/>
      <c r="AA32" s="64"/>
      <c r="AB32" s="64"/>
      <c r="AC32" s="64"/>
      <c r="AD32" s="64"/>
      <c r="AE32" s="64"/>
      <c r="AF32" s="64"/>
    </row>
    <row r="33" spans="24:32">
      <c r="X33" s="64"/>
      <c r="Y33" s="64"/>
      <c r="Z33" s="64"/>
      <c r="AA33" s="64"/>
      <c r="AB33" s="64"/>
      <c r="AC33" s="64"/>
      <c r="AD33" s="64"/>
      <c r="AE33" s="64"/>
      <c r="AF33" s="64"/>
    </row>
    <row r="34" spans="24:32">
      <c r="X34" s="64"/>
      <c r="Y34" s="64"/>
      <c r="Z34" s="64"/>
      <c r="AA34" s="64"/>
      <c r="AB34" s="64"/>
      <c r="AC34" s="64"/>
      <c r="AD34" s="64"/>
      <c r="AE34" s="64"/>
      <c r="AF34" s="64"/>
    </row>
    <row r="35" spans="24:32">
      <c r="X35" s="64"/>
      <c r="Y35" s="64"/>
      <c r="Z35" s="64"/>
      <c r="AA35" s="64"/>
      <c r="AB35" s="64"/>
      <c r="AC35" s="64"/>
      <c r="AD35" s="64"/>
      <c r="AE35" s="64"/>
      <c r="AF35" s="64"/>
    </row>
    <row r="36" spans="24:32">
      <c r="X36" s="64"/>
      <c r="Y36" s="64"/>
      <c r="Z36" s="64"/>
      <c r="AA36" s="64"/>
      <c r="AB36" s="64"/>
      <c r="AC36" s="64"/>
      <c r="AD36" s="64"/>
      <c r="AE36" s="64"/>
      <c r="AF36" s="64"/>
    </row>
    <row r="37" spans="24:32">
      <c r="X37" s="64"/>
      <c r="Y37" s="64"/>
      <c r="Z37" s="64"/>
      <c r="AA37" s="64"/>
      <c r="AB37" s="64"/>
      <c r="AC37" s="64"/>
      <c r="AD37" s="64"/>
      <c r="AE37" s="64"/>
      <c r="AF37" s="64"/>
    </row>
    <row r="38" spans="24:32">
      <c r="X38" s="64"/>
      <c r="Y38" s="64"/>
      <c r="Z38" s="64"/>
      <c r="AA38" s="64"/>
      <c r="AB38" s="64"/>
      <c r="AC38" s="64"/>
      <c r="AD38" s="64"/>
      <c r="AE38" s="64"/>
      <c r="AF38" s="64"/>
    </row>
    <row r="39" spans="24:32">
      <c r="X39" s="64"/>
      <c r="Y39" s="64"/>
      <c r="Z39" s="64"/>
      <c r="AA39" s="64"/>
      <c r="AB39" s="64"/>
      <c r="AC39" s="64"/>
      <c r="AD39" s="64"/>
      <c r="AE39" s="64"/>
      <c r="AF39" s="64"/>
    </row>
    <row r="40" spans="24:32">
      <c r="X40" s="64"/>
      <c r="Y40" s="64"/>
      <c r="Z40" s="64"/>
      <c r="AA40" s="64"/>
      <c r="AB40" s="64"/>
      <c r="AC40" s="64"/>
      <c r="AD40" s="64"/>
      <c r="AE40" s="64"/>
      <c r="AF40" s="64"/>
    </row>
    <row r="41" spans="24:32">
      <c r="X41" s="64"/>
      <c r="Y41" s="64"/>
      <c r="Z41" s="64"/>
      <c r="AA41" s="64"/>
      <c r="AB41" s="64"/>
      <c r="AC41" s="64"/>
      <c r="AD41" s="64"/>
      <c r="AE41" s="64"/>
      <c r="AF41" s="64"/>
    </row>
    <row r="42" spans="24:32">
      <c r="X42" s="64"/>
      <c r="Y42" s="64"/>
      <c r="Z42" s="64"/>
      <c r="AA42" s="64"/>
      <c r="AB42" s="64"/>
      <c r="AC42" s="64"/>
      <c r="AD42" s="64"/>
      <c r="AE42" s="64"/>
      <c r="AF42" s="64"/>
    </row>
    <row r="43" spans="24:32">
      <c r="X43" s="64"/>
      <c r="Y43" s="64"/>
      <c r="Z43" s="64"/>
      <c r="AA43" s="64"/>
      <c r="AB43" s="64"/>
      <c r="AC43" s="64"/>
      <c r="AD43" s="64"/>
      <c r="AE43" s="64"/>
      <c r="AF43" s="64"/>
    </row>
    <row r="44" spans="24:32">
      <c r="X44" s="64"/>
      <c r="Y44" s="64"/>
      <c r="Z44" s="64"/>
      <c r="AA44" s="64"/>
      <c r="AB44" s="64"/>
      <c r="AC44" s="64"/>
      <c r="AD44" s="64"/>
      <c r="AE44" s="64"/>
      <c r="AF44" s="64"/>
    </row>
    <row r="45" spans="24:32">
      <c r="X45" s="64"/>
      <c r="Y45" s="64"/>
      <c r="Z45" s="64"/>
      <c r="AA45" s="64"/>
      <c r="AB45" s="64"/>
      <c r="AC45" s="64"/>
      <c r="AD45" s="64"/>
      <c r="AE45" s="64"/>
      <c r="AF45" s="64"/>
    </row>
    <row r="46" spans="24:32">
      <c r="X46" s="64"/>
      <c r="Y46" s="64"/>
      <c r="Z46" s="64"/>
      <c r="AA46" s="64"/>
      <c r="AB46" s="64"/>
      <c r="AC46" s="64"/>
      <c r="AD46" s="64"/>
      <c r="AE46" s="64"/>
      <c r="AF46" s="64"/>
    </row>
    <row r="61" spans="22:22">
      <c r="V61" t="s">
        <v>1337</v>
      </c>
    </row>
  </sheetData>
  <mergeCells count="4">
    <mergeCell ref="N2:W2"/>
    <mergeCell ref="O1:P1"/>
    <mergeCell ref="B2:M2"/>
    <mergeCell ref="X2:AF2"/>
  </mergeCells>
  <phoneticPr fontId="0" type="noConversion"/>
  <hyperlinks>
    <hyperlink ref="O1:P1" location="Contents!A1" display="Back to Contents"/>
  </hyperlinks>
  <pageMargins left="0.75" right="0.75" top="1" bottom="1" header="0.5" footer="0.5"/>
  <pageSetup paperSize="9" scale="60" orientation="landscape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B51"/>
  <sheetViews>
    <sheetView topLeftCell="A31" workbookViewId="0"/>
  </sheetViews>
  <sheetFormatPr defaultColWidth="8.85546875" defaultRowHeight="12.75"/>
  <cols>
    <col min="1" max="1" width="8.85546875" customWidth="1"/>
    <col min="2" max="3" width="11.42578125" customWidth="1"/>
    <col min="4" max="4" width="11.140625" customWidth="1"/>
    <col min="5" max="5" width="11.42578125" customWidth="1"/>
    <col min="6" max="7" width="8.85546875" customWidth="1"/>
    <col min="8" max="8" width="11.140625" customWidth="1"/>
    <col min="9" max="9" width="11" customWidth="1"/>
    <col min="13" max="13" width="4.140625" customWidth="1"/>
    <col min="14" max="14" width="6.42578125" customWidth="1"/>
    <col min="15" max="15" width="7" customWidth="1"/>
    <col min="16" max="16" width="7.7109375" customWidth="1"/>
    <col min="17" max="17" width="7.140625" customWidth="1"/>
    <col min="18" max="18" width="7.7109375" customWidth="1"/>
    <col min="19" max="19" width="4.7109375" customWidth="1"/>
    <col min="20" max="20" width="18.7109375" customWidth="1"/>
    <col min="21" max="21" width="15" customWidth="1"/>
    <col min="22" max="22" width="13.42578125" customWidth="1"/>
  </cols>
  <sheetData>
    <row r="1" spans="1:28" ht="30" customHeight="1">
      <c r="A1" s="42" t="s">
        <v>82</v>
      </c>
      <c r="B1" s="38"/>
      <c r="C1" s="38"/>
      <c r="D1" s="38"/>
      <c r="E1" s="38"/>
      <c r="F1" s="38"/>
      <c r="G1" s="38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797" t="s">
        <v>780</v>
      </c>
      <c r="W1" s="797"/>
      <c r="X1" s="214"/>
      <c r="Y1" s="38"/>
      <c r="Z1" s="38"/>
      <c r="AA1" s="38"/>
      <c r="AB1" s="38"/>
    </row>
    <row r="2" spans="1:28" ht="38.25" customHeight="1">
      <c r="A2" s="9" t="s">
        <v>685</v>
      </c>
      <c r="B2" s="4" t="s">
        <v>14</v>
      </c>
      <c r="C2" s="4" t="s">
        <v>15</v>
      </c>
      <c r="D2" s="4" t="s">
        <v>648</v>
      </c>
      <c r="E2" s="4" t="s">
        <v>649</v>
      </c>
      <c r="F2" s="4" t="s">
        <v>869</v>
      </c>
      <c r="G2" s="4" t="s">
        <v>870</v>
      </c>
      <c r="H2" s="162" t="s">
        <v>260</v>
      </c>
      <c r="I2" s="162" t="s">
        <v>263</v>
      </c>
      <c r="J2" s="162" t="s">
        <v>262</v>
      </c>
      <c r="K2" s="162" t="s">
        <v>79</v>
      </c>
      <c r="L2" s="4" t="s">
        <v>75</v>
      </c>
      <c r="M2" s="9"/>
      <c r="N2" s="304"/>
      <c r="O2" s="430" t="s">
        <v>47</v>
      </c>
      <c r="P2" s="431" t="s">
        <v>1079</v>
      </c>
      <c r="Q2" s="431" t="s">
        <v>1211</v>
      </c>
      <c r="R2" s="431" t="s">
        <v>1209</v>
      </c>
      <c r="S2" s="305"/>
      <c r="W2" s="9" t="s">
        <v>685</v>
      </c>
      <c r="X2" s="4" t="s">
        <v>14</v>
      </c>
    </row>
    <row r="3" spans="1:28">
      <c r="A3" s="264">
        <v>1968</v>
      </c>
      <c r="B3" s="506">
        <v>38648</v>
      </c>
      <c r="C3" s="506">
        <v>8355</v>
      </c>
      <c r="D3" s="506">
        <v>5847</v>
      </c>
      <c r="E3" s="506">
        <v>786</v>
      </c>
      <c r="F3" s="506">
        <v>5603</v>
      </c>
      <c r="G3" s="506">
        <v>847</v>
      </c>
      <c r="H3" s="506">
        <v>2287</v>
      </c>
      <c r="I3" s="506">
        <v>27</v>
      </c>
      <c r="J3" s="506">
        <v>146</v>
      </c>
      <c r="K3" s="506">
        <v>7</v>
      </c>
      <c r="L3" s="506">
        <f t="shared" ref="L3:L49" si="0">SUM(B3:E3)</f>
        <v>53636</v>
      </c>
      <c r="N3" s="306"/>
      <c r="O3" s="432">
        <v>2014</v>
      </c>
      <c r="P3" s="432">
        <v>122575</v>
      </c>
      <c r="Q3" s="433">
        <f>P3</f>
        <v>122575</v>
      </c>
      <c r="R3" s="437">
        <f t="shared" ref="R3:R37" si="1">Q3/Q$37</f>
        <v>3.6540043207129204E-2</v>
      </c>
      <c r="S3" s="23"/>
      <c r="W3">
        <v>2014</v>
      </c>
      <c r="X3" s="2">
        <v>122575</v>
      </c>
    </row>
    <row r="4" spans="1:28">
      <c r="A4">
        <v>1969</v>
      </c>
      <c r="B4" s="506">
        <v>3126</v>
      </c>
      <c r="C4" s="506">
        <v>825</v>
      </c>
      <c r="D4" s="506">
        <v>334</v>
      </c>
      <c r="E4" s="506">
        <v>51</v>
      </c>
      <c r="F4" s="506">
        <v>296</v>
      </c>
      <c r="G4" s="506">
        <v>130</v>
      </c>
      <c r="H4" s="506">
        <v>229</v>
      </c>
      <c r="I4" s="506">
        <v>3</v>
      </c>
      <c r="J4" s="506">
        <v>10</v>
      </c>
      <c r="K4" s="506">
        <v>0</v>
      </c>
      <c r="L4" s="506">
        <f t="shared" si="0"/>
        <v>4336</v>
      </c>
      <c r="N4" s="306"/>
      <c r="O4" s="432">
        <v>2013</v>
      </c>
      <c r="P4" s="432">
        <v>110320</v>
      </c>
      <c r="Q4" s="433">
        <f>Q3+P4</f>
        <v>232895</v>
      </c>
      <c r="R4" s="437">
        <f t="shared" si="1"/>
        <v>6.9426827352432038E-2</v>
      </c>
      <c r="S4" s="23"/>
      <c r="T4" s="426" t="s">
        <v>1482</v>
      </c>
      <c r="U4" s="427"/>
      <c r="W4">
        <v>2013</v>
      </c>
      <c r="X4" s="2">
        <v>110316</v>
      </c>
    </row>
    <row r="5" spans="1:28">
      <c r="A5">
        <v>1970</v>
      </c>
      <c r="B5" s="506">
        <v>4409</v>
      </c>
      <c r="C5" s="506">
        <v>678</v>
      </c>
      <c r="D5" s="506">
        <v>582</v>
      </c>
      <c r="E5" s="506">
        <v>66</v>
      </c>
      <c r="F5" s="506">
        <v>399</v>
      </c>
      <c r="G5" s="506">
        <v>121</v>
      </c>
      <c r="H5" s="506">
        <v>292</v>
      </c>
      <c r="I5" s="506">
        <v>0</v>
      </c>
      <c r="J5" s="506">
        <v>19</v>
      </c>
      <c r="K5" s="506">
        <v>0</v>
      </c>
      <c r="L5" s="506">
        <f t="shared" si="0"/>
        <v>5735</v>
      </c>
      <c r="N5" s="306"/>
      <c r="O5" s="432">
        <v>2012</v>
      </c>
      <c r="P5" s="432">
        <v>99918</v>
      </c>
      <c r="Q5" s="433">
        <f>Q4+P5</f>
        <v>332813</v>
      </c>
      <c r="R5" s="437">
        <f t="shared" si="1"/>
        <v>9.9212738322613028E-2</v>
      </c>
      <c r="S5" s="23"/>
      <c r="T5" s="428" t="s">
        <v>1207</v>
      </c>
      <c r="U5" s="429">
        <f>R3</f>
        <v>3.6540043207129204E-2</v>
      </c>
      <c r="W5">
        <v>2012</v>
      </c>
      <c r="X5" s="2">
        <v>99916</v>
      </c>
    </row>
    <row r="6" spans="1:28">
      <c r="A6">
        <v>1971</v>
      </c>
      <c r="B6" s="506">
        <v>4666</v>
      </c>
      <c r="C6" s="506">
        <v>424</v>
      </c>
      <c r="D6" s="506">
        <v>822</v>
      </c>
      <c r="E6" s="506">
        <v>49</v>
      </c>
      <c r="F6" s="506">
        <v>561</v>
      </c>
      <c r="G6" s="506">
        <v>141</v>
      </c>
      <c r="H6" s="506">
        <v>277</v>
      </c>
      <c r="I6" s="506">
        <v>4</v>
      </c>
      <c r="J6" s="506">
        <v>17</v>
      </c>
      <c r="K6" s="506">
        <v>1</v>
      </c>
      <c r="L6" s="506">
        <f t="shared" si="0"/>
        <v>5961</v>
      </c>
      <c r="N6" s="306"/>
      <c r="O6" s="432">
        <v>2011</v>
      </c>
      <c r="P6" s="432">
        <v>85418</v>
      </c>
      <c r="Q6" s="433">
        <f>Q5+P6</f>
        <v>418231</v>
      </c>
      <c r="R6" s="437">
        <f t="shared" si="1"/>
        <v>0.12467614775085339</v>
      </c>
      <c r="S6" s="23"/>
      <c r="T6" s="428" t="s">
        <v>1199</v>
      </c>
      <c r="U6" s="429">
        <f>R4</f>
        <v>6.9426827352432038E-2</v>
      </c>
      <c r="W6">
        <v>2011</v>
      </c>
      <c r="X6" s="2">
        <v>85416</v>
      </c>
    </row>
    <row r="7" spans="1:28">
      <c r="A7">
        <v>1972</v>
      </c>
      <c r="B7" s="506">
        <v>5334</v>
      </c>
      <c r="C7" s="506">
        <v>486</v>
      </c>
      <c r="D7" s="506">
        <v>719</v>
      </c>
      <c r="E7" s="506">
        <v>64</v>
      </c>
      <c r="F7" s="506">
        <v>677</v>
      </c>
      <c r="G7" s="506">
        <v>189</v>
      </c>
      <c r="H7" s="506">
        <v>278</v>
      </c>
      <c r="I7" s="506">
        <v>6</v>
      </c>
      <c r="J7" s="506">
        <v>16</v>
      </c>
      <c r="K7" s="506">
        <v>1</v>
      </c>
      <c r="L7" s="506">
        <f t="shared" si="0"/>
        <v>6603</v>
      </c>
      <c r="N7" s="306"/>
      <c r="O7" s="432">
        <v>2010</v>
      </c>
      <c r="P7" s="433">
        <v>83512</v>
      </c>
      <c r="Q7" s="433">
        <f t="shared" ref="Q7:Q36" si="2">Q6+P7</f>
        <v>501743</v>
      </c>
      <c r="R7" s="437">
        <f t="shared" si="1"/>
        <v>0.14957137180399452</v>
      </c>
      <c r="S7" s="23"/>
      <c r="T7" s="428" t="s">
        <v>1208</v>
      </c>
      <c r="U7" s="429">
        <f>R5</f>
        <v>9.9212738322613028E-2</v>
      </c>
      <c r="W7">
        <v>2010</v>
      </c>
      <c r="X7" s="70">
        <v>83512</v>
      </c>
    </row>
    <row r="8" spans="1:28">
      <c r="A8">
        <v>1973</v>
      </c>
      <c r="B8" s="506">
        <v>5512</v>
      </c>
      <c r="C8" s="506">
        <v>534</v>
      </c>
      <c r="D8" s="506">
        <v>713</v>
      </c>
      <c r="E8" s="506">
        <v>51</v>
      </c>
      <c r="F8" s="506">
        <v>948</v>
      </c>
      <c r="G8" s="506">
        <v>222</v>
      </c>
      <c r="H8" s="506">
        <v>337</v>
      </c>
      <c r="I8" s="506">
        <v>4</v>
      </c>
      <c r="J8" s="506">
        <v>17</v>
      </c>
      <c r="K8" s="506">
        <v>0</v>
      </c>
      <c r="L8" s="506">
        <f t="shared" si="0"/>
        <v>6810</v>
      </c>
      <c r="N8" s="306"/>
      <c r="O8" s="432">
        <v>2009</v>
      </c>
      <c r="P8" s="433">
        <v>78567</v>
      </c>
      <c r="Q8" s="433">
        <f t="shared" si="2"/>
        <v>580310</v>
      </c>
      <c r="R8" s="437">
        <f t="shared" si="1"/>
        <v>0.17299247377955659</v>
      </c>
      <c r="S8" s="23"/>
      <c r="T8" s="428" t="s">
        <v>1200</v>
      </c>
      <c r="U8" s="429">
        <f>R6</f>
        <v>0.12467614775085339</v>
      </c>
      <c r="W8">
        <v>2009</v>
      </c>
      <c r="X8" s="70">
        <v>78566</v>
      </c>
    </row>
    <row r="9" spans="1:28">
      <c r="A9">
        <v>1974</v>
      </c>
      <c r="B9" s="506">
        <v>5857</v>
      </c>
      <c r="C9" s="506">
        <v>394</v>
      </c>
      <c r="D9" s="506">
        <v>723</v>
      </c>
      <c r="E9" s="506">
        <v>53</v>
      </c>
      <c r="F9" s="506">
        <v>747</v>
      </c>
      <c r="G9" s="506">
        <v>223</v>
      </c>
      <c r="H9" s="506">
        <v>334</v>
      </c>
      <c r="I9" s="506">
        <v>5</v>
      </c>
      <c r="J9" s="506">
        <v>32</v>
      </c>
      <c r="K9" s="506">
        <v>1</v>
      </c>
      <c r="L9" s="506">
        <f t="shared" si="0"/>
        <v>7027</v>
      </c>
      <c r="N9" s="306"/>
      <c r="O9" s="432">
        <v>2008</v>
      </c>
      <c r="P9" s="433">
        <v>116712</v>
      </c>
      <c r="Q9" s="433">
        <f t="shared" si="2"/>
        <v>697022</v>
      </c>
      <c r="R9" s="437">
        <f t="shared" si="1"/>
        <v>0.20778473584596871</v>
      </c>
      <c r="S9" s="23"/>
      <c r="T9" s="428" t="s">
        <v>1201</v>
      </c>
      <c r="U9" s="429">
        <f>R8</f>
        <v>0.17299247377955659</v>
      </c>
      <c r="W9">
        <v>2008</v>
      </c>
      <c r="X9" s="70">
        <v>116710</v>
      </c>
    </row>
    <row r="10" spans="1:28">
      <c r="A10">
        <v>1975</v>
      </c>
      <c r="B10" s="506">
        <v>3582</v>
      </c>
      <c r="C10" s="506">
        <v>283</v>
      </c>
      <c r="D10" s="506">
        <v>725</v>
      </c>
      <c r="E10" s="506">
        <v>59</v>
      </c>
      <c r="F10" s="506">
        <v>711</v>
      </c>
      <c r="G10" s="506">
        <v>252</v>
      </c>
      <c r="H10" s="506">
        <v>421</v>
      </c>
      <c r="I10" s="506">
        <v>12</v>
      </c>
      <c r="J10" s="506">
        <v>39</v>
      </c>
      <c r="K10" s="506">
        <v>1</v>
      </c>
      <c r="L10" s="506">
        <f t="shared" si="0"/>
        <v>4649</v>
      </c>
      <c r="N10" s="306"/>
      <c r="O10" s="432">
        <v>2007</v>
      </c>
      <c r="P10" s="433">
        <v>144015</v>
      </c>
      <c r="Q10" s="433">
        <f t="shared" si="2"/>
        <v>841037</v>
      </c>
      <c r="R10" s="437">
        <f t="shared" si="1"/>
        <v>0.25071611926407772</v>
      </c>
      <c r="S10" s="23"/>
      <c r="T10" s="428" t="s">
        <v>1202</v>
      </c>
      <c r="U10" s="429">
        <f>R10</f>
        <v>0.25071611926407772</v>
      </c>
      <c r="W10">
        <v>2007</v>
      </c>
      <c r="X10" s="70">
        <v>144012</v>
      </c>
    </row>
    <row r="11" spans="1:28">
      <c r="A11">
        <v>1976</v>
      </c>
      <c r="B11" s="506">
        <v>2940</v>
      </c>
      <c r="C11" s="506">
        <v>310</v>
      </c>
      <c r="D11" s="506">
        <v>832</v>
      </c>
      <c r="E11" s="506">
        <v>85</v>
      </c>
      <c r="F11" s="506">
        <v>561</v>
      </c>
      <c r="G11" s="506">
        <v>198</v>
      </c>
      <c r="H11" s="506">
        <v>483</v>
      </c>
      <c r="I11" s="506">
        <v>11</v>
      </c>
      <c r="J11" s="506">
        <v>50</v>
      </c>
      <c r="K11" s="506">
        <v>5</v>
      </c>
      <c r="L11" s="506">
        <f t="shared" si="0"/>
        <v>4167</v>
      </c>
      <c r="N11" s="306"/>
      <c r="O11" s="432">
        <v>2006</v>
      </c>
      <c r="P11" s="433">
        <v>159810</v>
      </c>
      <c r="Q11" s="433">
        <f t="shared" si="2"/>
        <v>1000847</v>
      </c>
      <c r="R11" s="437">
        <f t="shared" si="1"/>
        <v>0.29835604832735585</v>
      </c>
      <c r="S11" s="23"/>
      <c r="T11" s="428" t="s">
        <v>1203</v>
      </c>
      <c r="U11" s="429">
        <f>R12</f>
        <v>0.35769117604535228</v>
      </c>
      <c r="W11">
        <v>2006</v>
      </c>
      <c r="X11" s="70">
        <v>159806</v>
      </c>
    </row>
    <row r="12" spans="1:28">
      <c r="A12">
        <v>1977</v>
      </c>
      <c r="B12" s="506">
        <v>2918</v>
      </c>
      <c r="C12" s="506">
        <v>389</v>
      </c>
      <c r="D12" s="506">
        <v>991</v>
      </c>
      <c r="E12" s="506">
        <v>106</v>
      </c>
      <c r="F12" s="506">
        <v>510</v>
      </c>
      <c r="G12" s="506">
        <v>164</v>
      </c>
      <c r="H12" s="506">
        <v>533</v>
      </c>
      <c r="I12" s="506">
        <v>15</v>
      </c>
      <c r="J12" s="506">
        <v>57</v>
      </c>
      <c r="K12" s="506">
        <v>8</v>
      </c>
      <c r="L12" s="506">
        <f t="shared" si="0"/>
        <v>4404</v>
      </c>
      <c r="N12" s="306"/>
      <c r="O12" s="432">
        <v>2005</v>
      </c>
      <c r="P12" s="432">
        <v>199042</v>
      </c>
      <c r="Q12" s="433">
        <f t="shared" si="2"/>
        <v>1199889</v>
      </c>
      <c r="R12" s="437">
        <f t="shared" si="1"/>
        <v>0.35769117604535228</v>
      </c>
      <c r="S12" s="23"/>
      <c r="T12" s="428" t="s">
        <v>1204</v>
      </c>
      <c r="U12" s="429">
        <f>R17</f>
        <v>0.58540055727478502</v>
      </c>
      <c r="W12">
        <v>2005</v>
      </c>
      <c r="X12" s="2">
        <v>199039</v>
      </c>
    </row>
    <row r="13" spans="1:28">
      <c r="A13">
        <v>1978</v>
      </c>
      <c r="B13" s="506">
        <v>3521</v>
      </c>
      <c r="C13" s="506">
        <v>774</v>
      </c>
      <c r="D13" s="506">
        <v>1148</v>
      </c>
      <c r="E13" s="506">
        <v>133</v>
      </c>
      <c r="F13" s="506">
        <v>550</v>
      </c>
      <c r="G13" s="506">
        <v>247</v>
      </c>
      <c r="H13" s="506">
        <v>467</v>
      </c>
      <c r="I13" s="506">
        <v>23</v>
      </c>
      <c r="J13" s="506">
        <v>72</v>
      </c>
      <c r="K13" s="506">
        <v>12</v>
      </c>
      <c r="L13" s="506">
        <f t="shared" si="0"/>
        <v>5576</v>
      </c>
      <c r="N13" s="306"/>
      <c r="O13" s="432">
        <v>2004</v>
      </c>
      <c r="P13" s="432">
        <v>192566</v>
      </c>
      <c r="Q13" s="433">
        <f t="shared" si="2"/>
        <v>1392455</v>
      </c>
      <c r="R13" s="437">
        <f t="shared" si="1"/>
        <v>0.41509578514365164</v>
      </c>
      <c r="S13" s="23"/>
      <c r="T13" s="428" t="s">
        <v>1205</v>
      </c>
      <c r="U13" s="429">
        <f>R22</f>
        <v>0.81535495637403532</v>
      </c>
      <c r="W13">
        <v>2004</v>
      </c>
      <c r="X13" s="2">
        <v>192559</v>
      </c>
    </row>
    <row r="14" spans="1:28">
      <c r="A14">
        <v>1979</v>
      </c>
      <c r="B14" s="506">
        <v>3209</v>
      </c>
      <c r="C14" s="506">
        <v>1200</v>
      </c>
      <c r="D14" s="506">
        <v>1350</v>
      </c>
      <c r="E14" s="506">
        <v>208</v>
      </c>
      <c r="F14" s="506">
        <v>611</v>
      </c>
      <c r="G14" s="506">
        <v>738</v>
      </c>
      <c r="H14" s="506">
        <v>538</v>
      </c>
      <c r="I14" s="506">
        <v>73</v>
      </c>
      <c r="J14" s="506">
        <v>79</v>
      </c>
      <c r="K14" s="506">
        <v>10</v>
      </c>
      <c r="L14" s="506">
        <f t="shared" si="0"/>
        <v>5967</v>
      </c>
      <c r="N14" s="306"/>
      <c r="O14" s="432">
        <v>2003</v>
      </c>
      <c r="P14" s="432">
        <v>140040</v>
      </c>
      <c r="Q14" s="433">
        <f t="shared" si="2"/>
        <v>1532495</v>
      </c>
      <c r="R14" s="437">
        <f t="shared" si="1"/>
        <v>0.45684220693215966</v>
      </c>
      <c r="S14" s="23"/>
      <c r="W14">
        <v>2003</v>
      </c>
      <c r="X14" s="2">
        <v>140036</v>
      </c>
    </row>
    <row r="15" spans="1:28" ht="15">
      <c r="A15">
        <v>1980</v>
      </c>
      <c r="B15" s="506">
        <v>3183</v>
      </c>
      <c r="C15" s="506">
        <v>1079</v>
      </c>
      <c r="D15" s="506">
        <v>1433</v>
      </c>
      <c r="E15" s="506">
        <v>139</v>
      </c>
      <c r="F15" s="506">
        <v>891</v>
      </c>
      <c r="G15" s="506">
        <v>690</v>
      </c>
      <c r="H15" s="506">
        <v>608</v>
      </c>
      <c r="I15" s="506">
        <v>109</v>
      </c>
      <c r="J15" s="506">
        <v>62</v>
      </c>
      <c r="K15" s="506">
        <v>14</v>
      </c>
      <c r="L15" s="506">
        <f t="shared" si="0"/>
        <v>5834</v>
      </c>
      <c r="N15" s="306"/>
      <c r="O15" s="432">
        <v>2002</v>
      </c>
      <c r="P15" s="432">
        <v>146724</v>
      </c>
      <c r="Q15" s="433">
        <f t="shared" si="2"/>
        <v>1679219</v>
      </c>
      <c r="R15" s="437">
        <f t="shared" si="1"/>
        <v>0.50058115287972504</v>
      </c>
      <c r="S15" s="23"/>
      <c r="T15" s="558" t="s">
        <v>1206</v>
      </c>
      <c r="W15">
        <v>2002</v>
      </c>
      <c r="X15" s="2">
        <v>146718</v>
      </c>
    </row>
    <row r="16" spans="1:28">
      <c r="A16">
        <v>1981</v>
      </c>
      <c r="B16" s="506">
        <v>2883</v>
      </c>
      <c r="C16" s="506">
        <v>1035</v>
      </c>
      <c r="D16" s="506">
        <v>1313</v>
      </c>
      <c r="E16" s="506">
        <v>190</v>
      </c>
      <c r="F16" s="506">
        <v>856</v>
      </c>
      <c r="G16" s="506">
        <v>694</v>
      </c>
      <c r="H16" s="506">
        <v>702</v>
      </c>
      <c r="I16" s="506">
        <v>154</v>
      </c>
      <c r="J16" s="506">
        <v>65</v>
      </c>
      <c r="K16" s="506">
        <v>23</v>
      </c>
      <c r="L16" s="506">
        <f t="shared" si="0"/>
        <v>5421</v>
      </c>
      <c r="N16" s="306"/>
      <c r="O16" s="432">
        <v>2001</v>
      </c>
      <c r="P16" s="432">
        <v>144555</v>
      </c>
      <c r="Q16" s="433">
        <f t="shared" si="2"/>
        <v>1823774</v>
      </c>
      <c r="R16" s="437">
        <f t="shared" si="1"/>
        <v>0.54367351221732707</v>
      </c>
      <c r="S16" s="23"/>
      <c r="W16">
        <v>2001</v>
      </c>
      <c r="X16" s="2">
        <v>144545</v>
      </c>
    </row>
    <row r="17" spans="1:24">
      <c r="A17">
        <v>1982</v>
      </c>
      <c r="B17" s="506">
        <v>2805</v>
      </c>
      <c r="C17" s="506">
        <v>1298</v>
      </c>
      <c r="D17" s="506">
        <v>1572</v>
      </c>
      <c r="E17" s="506">
        <v>304</v>
      </c>
      <c r="F17" s="506">
        <v>903</v>
      </c>
      <c r="G17" s="506">
        <v>678</v>
      </c>
      <c r="H17" s="506">
        <v>819</v>
      </c>
      <c r="I17" s="506">
        <v>240</v>
      </c>
      <c r="J17" s="506">
        <v>51</v>
      </c>
      <c r="K17" s="506">
        <v>35</v>
      </c>
      <c r="L17" s="506">
        <f t="shared" si="0"/>
        <v>5979</v>
      </c>
      <c r="N17" s="306"/>
      <c r="O17" s="432">
        <v>2000</v>
      </c>
      <c r="P17" s="432">
        <v>139975</v>
      </c>
      <c r="Q17" s="433">
        <f t="shared" si="2"/>
        <v>1963749</v>
      </c>
      <c r="R17" s="437">
        <f t="shared" si="1"/>
        <v>0.58540055727478502</v>
      </c>
      <c r="S17" s="23"/>
      <c r="W17">
        <v>2000</v>
      </c>
      <c r="X17" s="2">
        <v>139968</v>
      </c>
    </row>
    <row r="18" spans="1:24">
      <c r="A18">
        <v>1983</v>
      </c>
      <c r="B18" s="506">
        <v>2644</v>
      </c>
      <c r="C18" s="506">
        <v>1623</v>
      </c>
      <c r="D18" s="506">
        <v>1578</v>
      </c>
      <c r="E18" s="506">
        <v>395</v>
      </c>
      <c r="F18" s="506">
        <v>667</v>
      </c>
      <c r="G18" s="506">
        <v>729</v>
      </c>
      <c r="H18" s="506">
        <v>1014</v>
      </c>
      <c r="I18" s="506">
        <v>380</v>
      </c>
      <c r="J18" s="506">
        <v>76</v>
      </c>
      <c r="K18" s="506">
        <v>36</v>
      </c>
      <c r="L18" s="506">
        <f t="shared" si="0"/>
        <v>6240</v>
      </c>
      <c r="N18" s="306"/>
      <c r="O18" s="432">
        <v>1999</v>
      </c>
      <c r="P18" s="432">
        <v>132745</v>
      </c>
      <c r="Q18" s="433">
        <f t="shared" si="2"/>
        <v>2096494</v>
      </c>
      <c r="R18" s="437">
        <f t="shared" si="1"/>
        <v>0.62497231363236494</v>
      </c>
      <c r="S18" s="23"/>
      <c r="W18">
        <v>1999</v>
      </c>
      <c r="X18" s="2">
        <v>132726</v>
      </c>
    </row>
    <row r="19" spans="1:24">
      <c r="A19">
        <v>1984</v>
      </c>
      <c r="B19" s="506">
        <v>3424</v>
      </c>
      <c r="C19" s="506">
        <v>2372</v>
      </c>
      <c r="D19" s="506">
        <v>2267</v>
      </c>
      <c r="E19" s="506">
        <v>650</v>
      </c>
      <c r="F19" s="506">
        <v>718</v>
      </c>
      <c r="G19" s="506">
        <v>749</v>
      </c>
      <c r="H19" s="506">
        <v>1508</v>
      </c>
      <c r="I19" s="506">
        <v>547</v>
      </c>
      <c r="J19" s="506">
        <v>92</v>
      </c>
      <c r="K19" s="506">
        <v>76</v>
      </c>
      <c r="L19" s="506">
        <f t="shared" si="0"/>
        <v>8713</v>
      </c>
      <c r="N19" s="306"/>
      <c r="O19" s="432">
        <v>1998</v>
      </c>
      <c r="P19" s="432">
        <v>143439</v>
      </c>
      <c r="Q19" s="433">
        <f t="shared" si="2"/>
        <v>2239933</v>
      </c>
      <c r="R19" s="437">
        <f t="shared" si="1"/>
        <v>0.66773198940301481</v>
      </c>
      <c r="S19" s="23"/>
      <c r="T19" s="559" t="s">
        <v>1414</v>
      </c>
      <c r="U19" s="338"/>
      <c r="W19">
        <v>1998</v>
      </c>
      <c r="X19" s="2">
        <v>143427</v>
      </c>
    </row>
    <row r="20" spans="1:24">
      <c r="A20">
        <v>1985</v>
      </c>
      <c r="B20" s="506">
        <v>4335</v>
      </c>
      <c r="C20" s="506">
        <v>2969</v>
      </c>
      <c r="D20" s="506">
        <v>2455</v>
      </c>
      <c r="E20" s="506">
        <v>1114</v>
      </c>
      <c r="F20" s="506">
        <v>917</v>
      </c>
      <c r="G20" s="506">
        <v>949</v>
      </c>
      <c r="H20" s="506">
        <v>1762</v>
      </c>
      <c r="I20" s="506">
        <v>898</v>
      </c>
      <c r="J20" s="506">
        <v>86</v>
      </c>
      <c r="K20" s="506">
        <v>80</v>
      </c>
      <c r="L20" s="506">
        <f t="shared" si="0"/>
        <v>10873</v>
      </c>
      <c r="N20" s="306"/>
      <c r="O20" s="432">
        <v>1997</v>
      </c>
      <c r="P20" s="432">
        <v>169804</v>
      </c>
      <c r="Q20" s="433">
        <f t="shared" si="2"/>
        <v>2409737</v>
      </c>
      <c r="R20" s="437">
        <f t="shared" si="1"/>
        <v>0.7183511653911312</v>
      </c>
      <c r="S20" s="23"/>
      <c r="T20" s="559" t="s">
        <v>1413</v>
      </c>
      <c r="U20" s="560">
        <f>SUM(H40:I49)/SUM(H3:I49)</f>
        <v>0.27652949401050525</v>
      </c>
      <c r="V20" s="64"/>
      <c r="W20">
        <v>1997</v>
      </c>
      <c r="X20" s="2">
        <v>169784</v>
      </c>
    </row>
    <row r="21" spans="1:24">
      <c r="A21">
        <v>1986</v>
      </c>
      <c r="B21" s="506">
        <v>5657</v>
      </c>
      <c r="C21" s="506">
        <v>3485</v>
      </c>
      <c r="D21" s="506">
        <v>2012</v>
      </c>
      <c r="E21" s="506">
        <v>1693</v>
      </c>
      <c r="F21" s="506">
        <v>1594</v>
      </c>
      <c r="G21" s="506">
        <v>1070</v>
      </c>
      <c r="H21" s="506">
        <v>1481</v>
      </c>
      <c r="I21" s="506">
        <v>1213</v>
      </c>
      <c r="J21" s="506">
        <v>121</v>
      </c>
      <c r="K21" s="506">
        <v>123</v>
      </c>
      <c r="L21" s="506">
        <f t="shared" si="0"/>
        <v>12847</v>
      </c>
      <c r="N21" s="306"/>
      <c r="O21" s="432">
        <v>1996</v>
      </c>
      <c r="P21" s="432">
        <v>195826</v>
      </c>
      <c r="Q21" s="433">
        <f t="shared" si="2"/>
        <v>2605563</v>
      </c>
      <c r="R21" s="437">
        <f t="shared" si="1"/>
        <v>0.77672759207748066</v>
      </c>
      <c r="S21" s="23"/>
      <c r="V21" s="64"/>
      <c r="W21">
        <v>1996</v>
      </c>
      <c r="X21" s="2">
        <v>195806</v>
      </c>
    </row>
    <row r="22" spans="1:24" ht="15.75" customHeight="1">
      <c r="A22">
        <v>1987</v>
      </c>
      <c r="B22" s="506">
        <v>7279</v>
      </c>
      <c r="C22" s="506">
        <v>4715</v>
      </c>
      <c r="D22" s="506">
        <v>2131</v>
      </c>
      <c r="E22" s="506">
        <v>2142</v>
      </c>
      <c r="F22" s="506">
        <v>1732</v>
      </c>
      <c r="G22" s="506">
        <v>1017</v>
      </c>
      <c r="H22" s="506">
        <v>1428</v>
      </c>
      <c r="I22" s="506">
        <v>1576</v>
      </c>
      <c r="J22" s="506">
        <v>120</v>
      </c>
      <c r="K22" s="506">
        <v>159</v>
      </c>
      <c r="L22" s="506">
        <f t="shared" si="0"/>
        <v>16267</v>
      </c>
      <c r="N22" s="306"/>
      <c r="O22" s="432">
        <v>1995</v>
      </c>
      <c r="P22" s="432">
        <v>129577</v>
      </c>
      <c r="Q22" s="433">
        <f t="shared" si="2"/>
        <v>2735140</v>
      </c>
      <c r="R22" s="437">
        <f t="shared" si="1"/>
        <v>0.81535495637403532</v>
      </c>
      <c r="S22" s="307"/>
      <c r="T22" s="559" t="s">
        <v>1415</v>
      </c>
      <c r="U22" s="338"/>
      <c r="V22" s="64"/>
      <c r="W22">
        <v>1995</v>
      </c>
      <c r="X22" s="2">
        <v>129559</v>
      </c>
    </row>
    <row r="23" spans="1:24" s="93" customFormat="1" ht="17.100000000000001" customHeight="1">
      <c r="A23" s="93">
        <v>1988</v>
      </c>
      <c r="B23" s="652">
        <v>8392</v>
      </c>
      <c r="C23" s="652">
        <v>8456</v>
      </c>
      <c r="D23" s="652">
        <v>2941</v>
      </c>
      <c r="E23" s="652">
        <v>2920</v>
      </c>
      <c r="F23" s="652">
        <v>1636</v>
      </c>
      <c r="G23" s="652">
        <v>1140</v>
      </c>
      <c r="H23" s="652">
        <v>1201</v>
      </c>
      <c r="I23" s="652">
        <v>2012</v>
      </c>
      <c r="J23" s="652">
        <v>79</v>
      </c>
      <c r="K23" s="652">
        <v>227</v>
      </c>
      <c r="L23" s="652">
        <f t="shared" si="0"/>
        <v>22709</v>
      </c>
      <c r="N23" s="424"/>
      <c r="O23" s="432">
        <v>1994</v>
      </c>
      <c r="P23" s="432">
        <v>110359</v>
      </c>
      <c r="Q23" s="433">
        <f t="shared" si="2"/>
        <v>2845499</v>
      </c>
      <c r="R23" s="437">
        <f t="shared" si="1"/>
        <v>0.84825336655796812</v>
      </c>
      <c r="S23" s="425"/>
      <c r="T23" s="561" t="s">
        <v>1416</v>
      </c>
      <c r="U23" s="562">
        <f>SUM(J40:K49)/SUM(J3:K49)</f>
        <v>0.321858150145168</v>
      </c>
      <c r="V23" s="151"/>
      <c r="W23" s="93">
        <v>1994</v>
      </c>
      <c r="X23" s="447">
        <v>110347</v>
      </c>
    </row>
    <row r="24" spans="1:24" s="93" customFormat="1" ht="17.100000000000001" customHeight="1">
      <c r="A24" s="93">
        <v>1989</v>
      </c>
      <c r="B24" s="652">
        <v>12898</v>
      </c>
      <c r="C24" s="652">
        <v>15508</v>
      </c>
      <c r="D24" s="652">
        <v>4551</v>
      </c>
      <c r="E24" s="652">
        <v>3821</v>
      </c>
      <c r="F24" s="652">
        <v>1256</v>
      </c>
      <c r="G24" s="652">
        <v>1082</v>
      </c>
      <c r="H24" s="652">
        <v>1306</v>
      </c>
      <c r="I24" s="652">
        <v>2388</v>
      </c>
      <c r="J24" s="652">
        <v>69</v>
      </c>
      <c r="K24" s="652">
        <v>306</v>
      </c>
      <c r="L24" s="652">
        <f t="shared" si="0"/>
        <v>36778</v>
      </c>
      <c r="N24" s="424"/>
      <c r="O24" s="432">
        <v>1993</v>
      </c>
      <c r="P24" s="432">
        <v>77747</v>
      </c>
      <c r="Q24" s="433">
        <f t="shared" si="2"/>
        <v>2923246</v>
      </c>
      <c r="R24" s="437">
        <f t="shared" si="1"/>
        <v>0.87143002361874466</v>
      </c>
      <c r="S24" s="425"/>
      <c r="V24" s="151"/>
      <c r="W24" s="93">
        <v>1993</v>
      </c>
      <c r="X24" s="447">
        <v>77739</v>
      </c>
    </row>
    <row r="25" spans="1:24" s="93" customFormat="1" ht="17.100000000000001" customHeight="1">
      <c r="A25" s="93">
        <v>1990</v>
      </c>
      <c r="B25" s="652">
        <v>17911</v>
      </c>
      <c r="C25" s="652">
        <v>23687</v>
      </c>
      <c r="D25" s="652">
        <v>7472</v>
      </c>
      <c r="E25" s="652">
        <v>4342</v>
      </c>
      <c r="F25" s="652">
        <v>976</v>
      </c>
      <c r="G25" s="652">
        <v>1154</v>
      </c>
      <c r="H25" s="652">
        <v>1706</v>
      </c>
      <c r="I25" s="652">
        <v>2938</v>
      </c>
      <c r="J25" s="652">
        <v>58</v>
      </c>
      <c r="K25" s="652">
        <v>294</v>
      </c>
      <c r="L25" s="652">
        <f t="shared" si="0"/>
        <v>53412</v>
      </c>
      <c r="N25" s="424"/>
      <c r="O25" s="434">
        <v>1992</v>
      </c>
      <c r="P25" s="434">
        <v>73137</v>
      </c>
      <c r="Q25" s="435">
        <f t="shared" si="2"/>
        <v>2996383</v>
      </c>
      <c r="R25" s="438">
        <f t="shared" si="1"/>
        <v>0.89323242329273855</v>
      </c>
      <c r="S25" s="425"/>
      <c r="V25" s="151"/>
      <c r="W25" s="93">
        <v>1992</v>
      </c>
      <c r="X25" s="447">
        <v>73125</v>
      </c>
    </row>
    <row r="26" spans="1:24" s="93" customFormat="1" ht="17.100000000000001" customHeight="1">
      <c r="A26" s="93">
        <v>1991</v>
      </c>
      <c r="B26" s="652">
        <v>15748</v>
      </c>
      <c r="C26" s="652">
        <v>32786</v>
      </c>
      <c r="D26" s="652">
        <v>5514</v>
      </c>
      <c r="E26" s="652">
        <v>4164</v>
      </c>
      <c r="F26" s="652">
        <v>946</v>
      </c>
      <c r="G26" s="652">
        <v>971</v>
      </c>
      <c r="H26" s="652">
        <v>1123</v>
      </c>
      <c r="I26" s="652">
        <v>3096</v>
      </c>
      <c r="J26" s="652">
        <v>52</v>
      </c>
      <c r="K26" s="652">
        <v>259</v>
      </c>
      <c r="L26" s="652">
        <f t="shared" si="0"/>
        <v>58212</v>
      </c>
      <c r="N26" s="424"/>
      <c r="O26" s="434">
        <v>1991</v>
      </c>
      <c r="P26" s="434">
        <v>58212</v>
      </c>
      <c r="Q26" s="435">
        <f t="shared" si="2"/>
        <v>3054595</v>
      </c>
      <c r="R26" s="438">
        <f t="shared" si="1"/>
        <v>0.91058562741407989</v>
      </c>
      <c r="S26" s="425"/>
      <c r="V26" s="151"/>
      <c r="W26" s="93">
        <v>1991</v>
      </c>
      <c r="X26" s="447">
        <v>58212</v>
      </c>
    </row>
    <row r="27" spans="1:24" s="93" customFormat="1" ht="17.100000000000001" customHeight="1">
      <c r="A27" s="93">
        <v>1992</v>
      </c>
      <c r="B27" s="652">
        <v>18273</v>
      </c>
      <c r="C27" s="652">
        <v>44816</v>
      </c>
      <c r="D27" s="652">
        <v>5892</v>
      </c>
      <c r="E27" s="652">
        <v>4156</v>
      </c>
      <c r="F27" s="652">
        <v>545</v>
      </c>
      <c r="G27" s="652">
        <v>957</v>
      </c>
      <c r="H27" s="652">
        <v>1365</v>
      </c>
      <c r="I27" s="652">
        <v>3116</v>
      </c>
      <c r="J27" s="652">
        <v>37</v>
      </c>
      <c r="K27" s="652">
        <v>228</v>
      </c>
      <c r="L27" s="652">
        <f t="shared" si="0"/>
        <v>73137</v>
      </c>
      <c r="N27" s="424"/>
      <c r="O27" s="434">
        <v>1990</v>
      </c>
      <c r="P27" s="434">
        <v>53412</v>
      </c>
      <c r="Q27" s="435">
        <f t="shared" si="2"/>
        <v>3108007</v>
      </c>
      <c r="R27" s="438">
        <f t="shared" si="1"/>
        <v>0.92650793447326141</v>
      </c>
      <c r="S27" s="425"/>
      <c r="V27" s="151"/>
      <c r="W27" s="93">
        <v>1990</v>
      </c>
      <c r="X27" s="447">
        <v>53405</v>
      </c>
    </row>
    <row r="28" spans="1:24" s="93" customFormat="1" ht="17.100000000000001" customHeight="1">
      <c r="A28" s="93">
        <v>1993</v>
      </c>
      <c r="B28" s="652">
        <v>22174</v>
      </c>
      <c r="C28" s="652">
        <v>45278</v>
      </c>
      <c r="D28" s="652">
        <v>6349</v>
      </c>
      <c r="E28" s="652">
        <v>3946</v>
      </c>
      <c r="F28" s="652">
        <v>527</v>
      </c>
      <c r="G28" s="652">
        <v>812</v>
      </c>
      <c r="H28" s="652">
        <v>1606</v>
      </c>
      <c r="I28" s="652">
        <v>2877</v>
      </c>
      <c r="J28" s="652">
        <v>52</v>
      </c>
      <c r="K28" s="652">
        <v>203</v>
      </c>
      <c r="L28" s="652">
        <f t="shared" si="0"/>
        <v>77747</v>
      </c>
      <c r="N28" s="424"/>
      <c r="O28" s="434">
        <v>1989</v>
      </c>
      <c r="P28" s="434">
        <v>36778</v>
      </c>
      <c r="Q28" s="435">
        <f t="shared" si="2"/>
        <v>3144785</v>
      </c>
      <c r="R28" s="438">
        <f t="shared" si="1"/>
        <v>0.93747158700495059</v>
      </c>
      <c r="S28" s="425"/>
      <c r="V28" s="151"/>
      <c r="W28" s="93">
        <v>1989</v>
      </c>
      <c r="X28" s="447">
        <v>36774</v>
      </c>
    </row>
    <row r="29" spans="1:24" s="93" customFormat="1" ht="17.100000000000001" customHeight="1">
      <c r="A29" s="93">
        <v>1994</v>
      </c>
      <c r="B29" s="652">
        <v>30982</v>
      </c>
      <c r="C29" s="652">
        <v>67019</v>
      </c>
      <c r="D29" s="652">
        <v>7895</v>
      </c>
      <c r="E29" s="652">
        <v>4463</v>
      </c>
      <c r="F29" s="652">
        <v>676</v>
      </c>
      <c r="G29" s="652">
        <v>960</v>
      </c>
      <c r="H29" s="652">
        <v>1911</v>
      </c>
      <c r="I29" s="652">
        <v>4157</v>
      </c>
      <c r="J29" s="652">
        <v>84</v>
      </c>
      <c r="K29" s="652">
        <v>338</v>
      </c>
      <c r="L29" s="652">
        <f t="shared" si="0"/>
        <v>110359</v>
      </c>
      <c r="N29" s="424"/>
      <c r="O29" s="434">
        <v>1988</v>
      </c>
      <c r="P29" s="434">
        <v>22709</v>
      </c>
      <c r="Q29" s="435">
        <f t="shared" si="2"/>
        <v>3167494</v>
      </c>
      <c r="R29" s="438">
        <f t="shared" si="1"/>
        <v>0.94424122062673888</v>
      </c>
      <c r="S29" s="425"/>
      <c r="V29" s="151"/>
      <c r="W29" s="93">
        <v>1988</v>
      </c>
      <c r="X29" s="447">
        <v>22706</v>
      </c>
    </row>
    <row r="30" spans="1:24">
      <c r="A30">
        <v>1995</v>
      </c>
      <c r="B30" s="506">
        <v>27220</v>
      </c>
      <c r="C30" s="506">
        <v>90813</v>
      </c>
      <c r="D30" s="506">
        <v>6174</v>
      </c>
      <c r="E30" s="506">
        <v>5370</v>
      </c>
      <c r="F30" s="506">
        <v>740</v>
      </c>
      <c r="G30" s="506">
        <v>1016</v>
      </c>
      <c r="H30" s="506">
        <v>1634</v>
      </c>
      <c r="I30" s="506">
        <v>4582</v>
      </c>
      <c r="J30" s="506">
        <v>96</v>
      </c>
      <c r="K30" s="506">
        <v>327</v>
      </c>
      <c r="L30" s="506">
        <f t="shared" si="0"/>
        <v>129577</v>
      </c>
      <c r="N30" s="306"/>
      <c r="O30" s="434">
        <v>1987</v>
      </c>
      <c r="P30" s="434">
        <v>16267</v>
      </c>
      <c r="Q30" s="435">
        <f t="shared" si="2"/>
        <v>3183761</v>
      </c>
      <c r="R30" s="438">
        <f t="shared" si="1"/>
        <v>0.94909047114968703</v>
      </c>
      <c r="S30" s="307"/>
      <c r="V30" s="64"/>
      <c r="W30">
        <v>1987</v>
      </c>
      <c r="X30" s="2">
        <v>16263</v>
      </c>
    </row>
    <row r="31" spans="1:24">
      <c r="A31">
        <v>1996</v>
      </c>
      <c r="B31" s="506">
        <v>38059</v>
      </c>
      <c r="C31" s="506">
        <v>144019</v>
      </c>
      <c r="D31" s="506">
        <v>8136</v>
      </c>
      <c r="E31" s="506">
        <v>5612</v>
      </c>
      <c r="F31" s="506">
        <v>1207</v>
      </c>
      <c r="G31" s="506">
        <v>1037</v>
      </c>
      <c r="H31" s="506">
        <v>2134</v>
      </c>
      <c r="I31" s="506">
        <v>4332</v>
      </c>
      <c r="J31" s="506">
        <v>119</v>
      </c>
      <c r="K31" s="506">
        <v>167</v>
      </c>
      <c r="L31" s="506">
        <f t="shared" si="0"/>
        <v>195826</v>
      </c>
      <c r="N31" s="306"/>
      <c r="O31" s="434">
        <v>1986</v>
      </c>
      <c r="P31" s="434">
        <v>12847</v>
      </c>
      <c r="Q31" s="435">
        <f t="shared" si="2"/>
        <v>3196608</v>
      </c>
      <c r="R31" s="438">
        <f t="shared" si="1"/>
        <v>0.95292020751584638</v>
      </c>
      <c r="S31" s="307"/>
      <c r="T31" s="64"/>
      <c r="U31" s="64"/>
      <c r="V31" s="64"/>
      <c r="W31">
        <v>1986</v>
      </c>
      <c r="X31" s="2">
        <v>12843</v>
      </c>
    </row>
    <row r="32" spans="1:24">
      <c r="A32">
        <v>1997</v>
      </c>
      <c r="B32" s="506">
        <v>37313</v>
      </c>
      <c r="C32" s="506">
        <v>119243</v>
      </c>
      <c r="D32" s="506">
        <v>7490</v>
      </c>
      <c r="E32" s="506">
        <v>5758</v>
      </c>
      <c r="F32" s="506">
        <v>1608</v>
      </c>
      <c r="G32" s="506">
        <v>1063</v>
      </c>
      <c r="H32" s="506">
        <v>1927</v>
      </c>
      <c r="I32" s="506">
        <v>3888</v>
      </c>
      <c r="J32" s="506">
        <v>84</v>
      </c>
      <c r="K32" s="506">
        <v>159</v>
      </c>
      <c r="L32" s="506">
        <f t="shared" si="0"/>
        <v>169804</v>
      </c>
      <c r="N32" s="306"/>
      <c r="O32" s="432">
        <v>1985</v>
      </c>
      <c r="P32" s="432">
        <v>10873</v>
      </c>
      <c r="Q32" s="433">
        <f t="shared" si="2"/>
        <v>3207481</v>
      </c>
      <c r="R32" s="437">
        <f t="shared" si="1"/>
        <v>0.95616148746519269</v>
      </c>
      <c r="S32" s="307"/>
      <c r="W32">
        <v>1985</v>
      </c>
      <c r="X32" s="2">
        <v>10872</v>
      </c>
    </row>
    <row r="33" spans="1:25">
      <c r="A33">
        <v>1998</v>
      </c>
      <c r="B33" s="506">
        <v>37799</v>
      </c>
      <c r="C33" s="506">
        <v>93888</v>
      </c>
      <c r="D33" s="506">
        <v>7513</v>
      </c>
      <c r="E33" s="506">
        <v>4239</v>
      </c>
      <c r="F33" s="506">
        <v>1877</v>
      </c>
      <c r="G33" s="506">
        <v>1193</v>
      </c>
      <c r="H33" s="506">
        <v>1505</v>
      </c>
      <c r="I33" s="506">
        <v>2214</v>
      </c>
      <c r="J33" s="506">
        <v>124</v>
      </c>
      <c r="K33" s="506">
        <v>92</v>
      </c>
      <c r="L33" s="506">
        <f t="shared" si="0"/>
        <v>143439</v>
      </c>
      <c r="N33" s="306"/>
      <c r="O33" s="432">
        <v>1984</v>
      </c>
      <c r="P33" s="432">
        <v>8713</v>
      </c>
      <c r="Q33" s="433">
        <f t="shared" si="2"/>
        <v>3216194</v>
      </c>
      <c r="R33" s="437">
        <f t="shared" si="1"/>
        <v>0.95875886373656705</v>
      </c>
      <c r="S33" s="307"/>
      <c r="W33">
        <v>1984</v>
      </c>
      <c r="X33" s="2">
        <v>8713</v>
      </c>
    </row>
    <row r="34" spans="1:25">
      <c r="A34">
        <v>1999</v>
      </c>
      <c r="B34" s="506">
        <v>44057</v>
      </c>
      <c r="C34" s="506">
        <v>75122</v>
      </c>
      <c r="D34" s="506">
        <v>9709</v>
      </c>
      <c r="E34" s="506">
        <v>3857</v>
      </c>
      <c r="F34" s="506">
        <v>1834</v>
      </c>
      <c r="G34" s="506">
        <v>1107</v>
      </c>
      <c r="H34" s="506">
        <v>1830</v>
      </c>
      <c r="I34" s="506">
        <v>1248</v>
      </c>
      <c r="J34" s="506">
        <v>109</v>
      </c>
      <c r="K34" s="506">
        <v>69</v>
      </c>
      <c r="L34" s="506">
        <f t="shared" si="0"/>
        <v>132745</v>
      </c>
      <c r="N34" s="306"/>
      <c r="O34" s="432">
        <v>1983</v>
      </c>
      <c r="P34" s="432">
        <v>6240</v>
      </c>
      <c r="Q34" s="433">
        <f t="shared" si="2"/>
        <v>3222434</v>
      </c>
      <c r="R34" s="437">
        <f t="shared" si="1"/>
        <v>0.96061902991737469</v>
      </c>
      <c r="S34" s="307"/>
      <c r="W34">
        <v>1983</v>
      </c>
      <c r="X34" s="2">
        <v>6239</v>
      </c>
    </row>
    <row r="35" spans="1:25">
      <c r="A35">
        <v>2000</v>
      </c>
      <c r="B35" s="506">
        <v>46331</v>
      </c>
      <c r="C35" s="506">
        <v>78955</v>
      </c>
      <c r="D35" s="506">
        <v>11447</v>
      </c>
      <c r="E35" s="506">
        <v>3242</v>
      </c>
      <c r="F35" s="506">
        <v>1786</v>
      </c>
      <c r="G35" s="506">
        <v>1311</v>
      </c>
      <c r="H35" s="506">
        <v>2472</v>
      </c>
      <c r="I35" s="506">
        <v>828</v>
      </c>
      <c r="J35" s="506">
        <v>104</v>
      </c>
      <c r="K35" s="506">
        <v>40</v>
      </c>
      <c r="L35" s="506">
        <f t="shared" si="0"/>
        <v>139975</v>
      </c>
      <c r="N35" s="306"/>
      <c r="O35" s="432">
        <v>1982</v>
      </c>
      <c r="P35" s="432">
        <v>5979</v>
      </c>
      <c r="Q35" s="433">
        <f t="shared" si="2"/>
        <v>3228413</v>
      </c>
      <c r="R35" s="437">
        <f t="shared" si="1"/>
        <v>0.96240139107042721</v>
      </c>
      <c r="S35" s="307"/>
      <c r="W35">
        <v>1982</v>
      </c>
      <c r="X35" s="2">
        <v>5978</v>
      </c>
    </row>
    <row r="36" spans="1:25">
      <c r="A36">
        <v>2001</v>
      </c>
      <c r="B36" s="506">
        <v>49527</v>
      </c>
      <c r="C36" s="506">
        <v>80114</v>
      </c>
      <c r="D36" s="506">
        <v>12293</v>
      </c>
      <c r="E36" s="506">
        <v>2621</v>
      </c>
      <c r="F36" s="506">
        <v>2060</v>
      </c>
      <c r="G36" s="506">
        <v>1371</v>
      </c>
      <c r="H36" s="506">
        <v>2417</v>
      </c>
      <c r="I36" s="506">
        <v>441</v>
      </c>
      <c r="J36" s="506">
        <v>153</v>
      </c>
      <c r="K36" s="506">
        <v>36</v>
      </c>
      <c r="L36" s="506">
        <f t="shared" si="0"/>
        <v>144555</v>
      </c>
      <c r="N36" s="306"/>
      <c r="O36" s="432">
        <v>1981</v>
      </c>
      <c r="P36" s="432">
        <v>5421</v>
      </c>
      <c r="Q36" s="433">
        <f t="shared" si="2"/>
        <v>3233834</v>
      </c>
      <c r="R36" s="437">
        <f t="shared" si="1"/>
        <v>0.96401741044000377</v>
      </c>
      <c r="S36" s="307"/>
      <c r="W36">
        <v>1981</v>
      </c>
      <c r="X36" s="2">
        <v>5421</v>
      </c>
    </row>
    <row r="37" spans="1:25">
      <c r="A37">
        <v>2002</v>
      </c>
      <c r="B37" s="506">
        <v>56850</v>
      </c>
      <c r="C37" s="506">
        <v>73635</v>
      </c>
      <c r="D37" s="506">
        <v>14090</v>
      </c>
      <c r="E37" s="506">
        <v>2149</v>
      </c>
      <c r="F37" s="506">
        <v>2438</v>
      </c>
      <c r="G37" s="506">
        <v>1399</v>
      </c>
      <c r="H37" s="506">
        <v>3047</v>
      </c>
      <c r="I37" s="506">
        <v>401</v>
      </c>
      <c r="J37" s="506">
        <v>152</v>
      </c>
      <c r="K37" s="506">
        <v>29</v>
      </c>
      <c r="L37" s="506">
        <f t="shared" si="0"/>
        <v>146724</v>
      </c>
      <c r="N37" s="306"/>
      <c r="O37" s="436" t="s">
        <v>1481</v>
      </c>
      <c r="P37" s="432">
        <v>120705</v>
      </c>
      <c r="Q37" s="433">
        <f>Q36+SUM(P37:P48)</f>
        <v>3354539</v>
      </c>
      <c r="R37" s="437">
        <f t="shared" si="1"/>
        <v>1</v>
      </c>
      <c r="S37" s="307"/>
      <c r="W37">
        <v>1980</v>
      </c>
      <c r="X37" s="2">
        <v>5834</v>
      </c>
      <c r="Y37">
        <f>SUM(X37:X49)</f>
        <v>120701</v>
      </c>
    </row>
    <row r="38" spans="1:25">
      <c r="A38">
        <v>2003</v>
      </c>
      <c r="B38" s="506">
        <v>65006</v>
      </c>
      <c r="C38" s="506">
        <v>56465</v>
      </c>
      <c r="D38" s="506">
        <v>15995</v>
      </c>
      <c r="E38" s="506">
        <v>2574</v>
      </c>
      <c r="F38" s="506">
        <v>3036</v>
      </c>
      <c r="G38" s="506">
        <v>1460</v>
      </c>
      <c r="H38" s="506">
        <v>3545</v>
      </c>
      <c r="I38" s="506">
        <v>430</v>
      </c>
      <c r="J38" s="506">
        <v>253</v>
      </c>
      <c r="K38" s="506">
        <v>30</v>
      </c>
      <c r="L38" s="506">
        <f t="shared" si="0"/>
        <v>140040</v>
      </c>
      <c r="N38" s="306"/>
      <c r="O38" s="599"/>
      <c r="P38" s="599"/>
      <c r="Q38" s="653"/>
      <c r="R38" s="653"/>
      <c r="S38" s="307"/>
      <c r="W38">
        <v>1979</v>
      </c>
      <c r="X38" s="2">
        <v>5966</v>
      </c>
    </row>
    <row r="39" spans="1:25">
      <c r="A39">
        <v>2004</v>
      </c>
      <c r="B39" s="506">
        <v>69204</v>
      </c>
      <c r="C39" s="506">
        <v>102032</v>
      </c>
      <c r="D39" s="506">
        <v>18443</v>
      </c>
      <c r="E39" s="506">
        <v>2887</v>
      </c>
      <c r="F39" s="506">
        <v>4107</v>
      </c>
      <c r="G39" s="506">
        <v>1429</v>
      </c>
      <c r="H39" s="506">
        <v>4502</v>
      </c>
      <c r="I39" s="506">
        <v>449</v>
      </c>
      <c r="J39" s="506">
        <v>252</v>
      </c>
      <c r="K39" s="506">
        <v>40</v>
      </c>
      <c r="L39" s="506">
        <f t="shared" si="0"/>
        <v>192566</v>
      </c>
      <c r="N39" s="306"/>
      <c r="O39" s="599"/>
      <c r="P39" s="599"/>
      <c r="Q39" s="653"/>
      <c r="R39" s="653"/>
      <c r="S39" s="307"/>
      <c r="W39">
        <v>1978</v>
      </c>
      <c r="X39" s="2">
        <v>5575</v>
      </c>
    </row>
    <row r="40" spans="1:25">
      <c r="A40">
        <v>2005</v>
      </c>
      <c r="B40" s="506">
        <v>70524</v>
      </c>
      <c r="C40" s="506">
        <v>105916</v>
      </c>
      <c r="D40" s="506">
        <v>19115</v>
      </c>
      <c r="E40" s="506">
        <v>3487</v>
      </c>
      <c r="F40" s="506">
        <v>5960</v>
      </c>
      <c r="G40" s="506">
        <v>1386</v>
      </c>
      <c r="H40" s="506">
        <v>3519</v>
      </c>
      <c r="I40" s="506">
        <v>360</v>
      </c>
      <c r="J40" s="506">
        <v>194</v>
      </c>
      <c r="K40" s="506">
        <v>49</v>
      </c>
      <c r="L40" s="506">
        <f t="shared" si="0"/>
        <v>199042</v>
      </c>
      <c r="N40" s="306"/>
      <c r="O40" s="599"/>
      <c r="P40" s="599"/>
      <c r="Q40" s="653"/>
      <c r="R40" s="653"/>
      <c r="S40" s="307"/>
      <c r="W40">
        <v>1977</v>
      </c>
      <c r="X40" s="2">
        <v>4404</v>
      </c>
    </row>
    <row r="41" spans="1:25">
      <c r="A41">
        <v>2006</v>
      </c>
      <c r="B41" s="506">
        <v>74988</v>
      </c>
      <c r="C41" s="506">
        <v>63150</v>
      </c>
      <c r="D41" s="506">
        <v>19178</v>
      </c>
      <c r="E41" s="506">
        <v>2494</v>
      </c>
      <c r="F41" s="506">
        <v>6027</v>
      </c>
      <c r="G41" s="506">
        <v>1350</v>
      </c>
      <c r="H41" s="506">
        <v>3177</v>
      </c>
      <c r="I41" s="506">
        <v>533</v>
      </c>
      <c r="J41" s="506">
        <v>136</v>
      </c>
      <c r="K41" s="506">
        <v>34</v>
      </c>
      <c r="L41" s="555">
        <f t="shared" si="0"/>
        <v>159810</v>
      </c>
      <c r="M41" s="60"/>
      <c r="N41" s="306"/>
      <c r="O41" s="599"/>
      <c r="P41" s="599"/>
      <c r="Q41" s="653"/>
      <c r="R41" s="653"/>
      <c r="S41" s="307"/>
      <c r="W41">
        <v>1976</v>
      </c>
      <c r="X41" s="2">
        <v>4167</v>
      </c>
    </row>
    <row r="42" spans="1:25">
      <c r="A42">
        <v>2007</v>
      </c>
      <c r="B42" s="506">
        <v>75937</v>
      </c>
      <c r="C42" s="506">
        <v>44963</v>
      </c>
      <c r="D42" s="506">
        <v>20371</v>
      </c>
      <c r="E42" s="506">
        <v>2744</v>
      </c>
      <c r="F42" s="506">
        <v>9319</v>
      </c>
      <c r="G42" s="506">
        <v>1372</v>
      </c>
      <c r="H42" s="506">
        <v>3728</v>
      </c>
      <c r="I42" s="506">
        <v>1330</v>
      </c>
      <c r="J42" s="506">
        <v>195</v>
      </c>
      <c r="K42" s="506">
        <v>51</v>
      </c>
      <c r="L42" s="555">
        <f t="shared" si="0"/>
        <v>144015</v>
      </c>
      <c r="M42" s="60"/>
      <c r="N42" s="306"/>
      <c r="O42" s="599"/>
      <c r="P42" s="599"/>
      <c r="Q42" s="653"/>
      <c r="R42" s="653"/>
      <c r="S42" s="23"/>
      <c r="W42">
        <v>1975</v>
      </c>
      <c r="X42" s="2">
        <v>4648</v>
      </c>
    </row>
    <row r="43" spans="1:25">
      <c r="A43">
        <v>2008</v>
      </c>
      <c r="B43" s="506">
        <v>71605</v>
      </c>
      <c r="C43" s="506">
        <v>22370</v>
      </c>
      <c r="D43" s="506">
        <v>18901</v>
      </c>
      <c r="E43" s="506">
        <v>3836</v>
      </c>
      <c r="F43" s="506">
        <v>10441</v>
      </c>
      <c r="G43" s="506">
        <v>1095</v>
      </c>
      <c r="H43" s="506">
        <v>3950</v>
      </c>
      <c r="I43" s="506">
        <v>886</v>
      </c>
      <c r="J43" s="506">
        <v>306</v>
      </c>
      <c r="K43" s="506">
        <v>97</v>
      </c>
      <c r="L43" s="555">
        <f t="shared" si="0"/>
        <v>116712</v>
      </c>
      <c r="M43" s="60"/>
      <c r="N43" s="306"/>
      <c r="O43" s="599"/>
      <c r="P43" s="599"/>
      <c r="Q43" s="653"/>
      <c r="R43" s="653"/>
      <c r="S43" s="23"/>
      <c r="W43">
        <v>1974</v>
      </c>
      <c r="X43" s="2">
        <v>7027</v>
      </c>
    </row>
    <row r="44" spans="1:25">
      <c r="A44">
        <v>2009</v>
      </c>
      <c r="B44" s="506">
        <v>53357</v>
      </c>
      <c r="C44" s="506">
        <v>10721</v>
      </c>
      <c r="D44" s="506">
        <v>12562</v>
      </c>
      <c r="E44" s="506">
        <v>1927</v>
      </c>
      <c r="F44" s="506">
        <v>6306</v>
      </c>
      <c r="G44" s="506">
        <v>681</v>
      </c>
      <c r="H44" s="506">
        <v>2164</v>
      </c>
      <c r="I44" s="506">
        <v>261</v>
      </c>
      <c r="J44" s="506">
        <v>417</v>
      </c>
      <c r="K44" s="506">
        <v>34</v>
      </c>
      <c r="L44" s="555">
        <f t="shared" si="0"/>
        <v>78567</v>
      </c>
      <c r="M44" s="60"/>
      <c r="N44" s="306"/>
      <c r="O44" s="599"/>
      <c r="P44" s="599"/>
      <c r="Q44" s="653"/>
      <c r="R44" s="653"/>
      <c r="S44" s="23"/>
      <c r="W44">
        <v>1973</v>
      </c>
      <c r="X44" s="2">
        <v>6810</v>
      </c>
    </row>
    <row r="45" spans="1:25">
      <c r="A45">
        <v>2010</v>
      </c>
      <c r="B45" s="506">
        <v>61150</v>
      </c>
      <c r="C45" s="506">
        <v>5819</v>
      </c>
      <c r="D45" s="506">
        <v>15607</v>
      </c>
      <c r="E45" s="506">
        <v>936</v>
      </c>
      <c r="F45" s="506">
        <v>5103</v>
      </c>
      <c r="G45" s="506">
        <v>370</v>
      </c>
      <c r="H45" s="506">
        <v>2124</v>
      </c>
      <c r="I45" s="506">
        <v>149</v>
      </c>
      <c r="J45" s="506">
        <v>244</v>
      </c>
      <c r="K45" s="506">
        <v>90</v>
      </c>
      <c r="L45" s="555">
        <f t="shared" si="0"/>
        <v>83512</v>
      </c>
      <c r="M45" s="60"/>
      <c r="N45" s="306"/>
      <c r="O45" s="599"/>
      <c r="P45" s="599"/>
      <c r="Q45" s="653"/>
      <c r="R45" s="653"/>
      <c r="S45" s="23"/>
      <c r="W45">
        <v>1972</v>
      </c>
      <c r="X45" s="2">
        <v>6603</v>
      </c>
    </row>
    <row r="46" spans="1:25">
      <c r="A46">
        <v>2011</v>
      </c>
      <c r="B46" s="506">
        <v>63257</v>
      </c>
      <c r="C46" s="506">
        <v>4281</v>
      </c>
      <c r="D46" s="506">
        <v>17402</v>
      </c>
      <c r="E46" s="506">
        <v>478</v>
      </c>
      <c r="F46" s="506">
        <v>5428</v>
      </c>
      <c r="G46" s="506">
        <v>287</v>
      </c>
      <c r="H46" s="506">
        <v>2679</v>
      </c>
      <c r="I46" s="506">
        <v>120</v>
      </c>
      <c r="J46" s="506">
        <v>312</v>
      </c>
      <c r="K46" s="506">
        <v>13</v>
      </c>
      <c r="L46" s="506">
        <f t="shared" si="0"/>
        <v>85418</v>
      </c>
      <c r="N46" s="306"/>
      <c r="O46" s="599"/>
      <c r="P46" s="599"/>
      <c r="Q46" s="653"/>
      <c r="R46" s="653"/>
      <c r="S46" s="92"/>
      <c r="W46">
        <v>1971</v>
      </c>
      <c r="X46" s="2">
        <v>5961</v>
      </c>
    </row>
    <row r="47" spans="1:25">
      <c r="A47">
        <v>2012</v>
      </c>
      <c r="B47" s="506">
        <v>75988</v>
      </c>
      <c r="C47" s="506">
        <v>3059</v>
      </c>
      <c r="D47" s="506">
        <v>20430</v>
      </c>
      <c r="E47" s="506">
        <v>441</v>
      </c>
      <c r="F47" s="506">
        <v>5126</v>
      </c>
      <c r="G47" s="506">
        <v>239</v>
      </c>
      <c r="H47" s="506">
        <v>2849</v>
      </c>
      <c r="I47" s="506">
        <v>96</v>
      </c>
      <c r="J47" s="506">
        <v>298</v>
      </c>
      <c r="K47" s="506">
        <v>4</v>
      </c>
      <c r="L47" s="506">
        <f t="shared" si="0"/>
        <v>99918</v>
      </c>
      <c r="N47" s="306"/>
      <c r="O47" s="599"/>
      <c r="P47" s="599"/>
      <c r="Q47" s="653"/>
      <c r="R47" s="653"/>
      <c r="S47" s="92"/>
      <c r="W47">
        <v>1970</v>
      </c>
      <c r="X47" s="2">
        <v>5735</v>
      </c>
    </row>
    <row r="48" spans="1:25">
      <c r="A48">
        <v>2013</v>
      </c>
      <c r="B48" s="506">
        <v>81623</v>
      </c>
      <c r="C48" s="506">
        <v>1948</v>
      </c>
      <c r="D48" s="506">
        <v>26421</v>
      </c>
      <c r="E48" s="506">
        <v>328</v>
      </c>
      <c r="F48" s="506">
        <v>6439</v>
      </c>
      <c r="G48" s="506">
        <v>115</v>
      </c>
      <c r="H48" s="506">
        <v>3761</v>
      </c>
      <c r="I48" s="506">
        <v>68</v>
      </c>
      <c r="J48" s="506">
        <v>306</v>
      </c>
      <c r="K48" s="506">
        <v>5</v>
      </c>
      <c r="L48" s="506">
        <f t="shared" si="0"/>
        <v>110320</v>
      </c>
      <c r="N48" s="306"/>
      <c r="O48" s="599"/>
      <c r="P48" s="599"/>
      <c r="Q48" s="653"/>
      <c r="R48" s="653"/>
      <c r="S48" s="92"/>
      <c r="W48">
        <v>1969</v>
      </c>
      <c r="X48" s="2">
        <v>4336</v>
      </c>
    </row>
    <row r="49" spans="1:24">
      <c r="A49">
        <v>2014</v>
      </c>
      <c r="B49" s="506">
        <v>90476</v>
      </c>
      <c r="C49" s="506">
        <v>532</v>
      </c>
      <c r="D49" s="506">
        <v>31464</v>
      </c>
      <c r="E49" s="506">
        <v>103</v>
      </c>
      <c r="F49" s="506">
        <v>7317</v>
      </c>
      <c r="G49" s="506">
        <v>24</v>
      </c>
      <c r="H49" s="506">
        <v>4777</v>
      </c>
      <c r="I49" s="506">
        <v>58</v>
      </c>
      <c r="J49" s="506">
        <v>312</v>
      </c>
      <c r="K49" s="506">
        <v>7</v>
      </c>
      <c r="L49" s="506">
        <f t="shared" si="0"/>
        <v>122575</v>
      </c>
      <c r="N49" s="306"/>
      <c r="O49" s="601"/>
      <c r="P49" s="599"/>
      <c r="Q49" s="653"/>
      <c r="R49" s="653"/>
      <c r="S49" s="92"/>
      <c r="W49" s="264">
        <v>1968</v>
      </c>
      <c r="X49" s="2">
        <v>53635</v>
      </c>
    </row>
    <row r="50" spans="1:24">
      <c r="L50" s="366">
        <f>SUM(L3:L49)</f>
        <v>3354539</v>
      </c>
      <c r="N50" s="306"/>
      <c r="O50" s="601"/>
      <c r="P50" s="599"/>
      <c r="Q50" s="653"/>
      <c r="R50" s="653"/>
      <c r="S50" s="92"/>
    </row>
    <row r="51" spans="1:24">
      <c r="A51" s="7"/>
    </row>
  </sheetData>
  <mergeCells count="1">
    <mergeCell ref="V1:W1"/>
  </mergeCells>
  <phoneticPr fontId="0" type="noConversion"/>
  <hyperlinks>
    <hyperlink ref="V1:W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U17"/>
  <sheetViews>
    <sheetView workbookViewId="0"/>
  </sheetViews>
  <sheetFormatPr defaultColWidth="8.85546875" defaultRowHeight="12.75"/>
  <cols>
    <col min="1" max="1" width="10.85546875" customWidth="1"/>
  </cols>
  <sheetData>
    <row r="1" spans="1:21" ht="26.25" customHeight="1">
      <c r="A1" s="42" t="s">
        <v>188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3" t="s">
        <v>780</v>
      </c>
      <c r="N1" s="783"/>
      <c r="O1" s="42"/>
      <c r="P1" s="42"/>
      <c r="Q1" s="42"/>
      <c r="R1" s="42"/>
      <c r="S1" s="42"/>
      <c r="T1" s="42"/>
      <c r="U1" s="42"/>
    </row>
    <row r="2" spans="1:21" ht="38.25">
      <c r="A2" s="9" t="s">
        <v>685</v>
      </c>
      <c r="B2" s="9" t="s">
        <v>256</v>
      </c>
      <c r="C2" s="9" t="s">
        <v>257</v>
      </c>
      <c r="D2" s="9" t="s">
        <v>258</v>
      </c>
      <c r="E2" s="9" t="s">
        <v>259</v>
      </c>
      <c r="F2" s="9" t="s">
        <v>871</v>
      </c>
      <c r="G2" s="9" t="s">
        <v>872</v>
      </c>
      <c r="H2" s="162" t="s">
        <v>260</v>
      </c>
      <c r="I2" s="162" t="s">
        <v>261</v>
      </c>
      <c r="J2" s="162" t="s">
        <v>262</v>
      </c>
      <c r="K2" s="162" t="s">
        <v>79</v>
      </c>
      <c r="L2" s="160" t="s">
        <v>76</v>
      </c>
      <c r="M2" s="160" t="s">
        <v>77</v>
      </c>
    </row>
    <row r="3" spans="1:21">
      <c r="A3" t="s">
        <v>616</v>
      </c>
      <c r="B3">
        <v>98661</v>
      </c>
      <c r="C3">
        <v>22059</v>
      </c>
      <c r="D3">
        <v>22949</v>
      </c>
      <c r="E3">
        <v>3389</v>
      </c>
      <c r="F3">
        <v>16209</v>
      </c>
      <c r="G3">
        <v>7012</v>
      </c>
      <c r="H3">
        <v>11127</v>
      </c>
      <c r="I3">
        <v>1613</v>
      </c>
      <c r="J3">
        <v>900</v>
      </c>
      <c r="K3">
        <v>230</v>
      </c>
      <c r="L3" s="161">
        <f>B3+D3</f>
        <v>121610</v>
      </c>
      <c r="M3" s="161">
        <f>C3+E3</f>
        <v>25448</v>
      </c>
    </row>
    <row r="4" spans="1:21">
      <c r="A4" t="s">
        <v>617</v>
      </c>
      <c r="B4">
        <v>38561</v>
      </c>
      <c r="C4">
        <v>35133</v>
      </c>
      <c r="D4">
        <v>14090</v>
      </c>
      <c r="E4">
        <v>11690</v>
      </c>
      <c r="F4">
        <v>7135</v>
      </c>
      <c r="G4">
        <v>5258</v>
      </c>
      <c r="H4">
        <v>7178</v>
      </c>
      <c r="I4">
        <v>8087</v>
      </c>
      <c r="J4">
        <v>475</v>
      </c>
      <c r="K4">
        <v>895</v>
      </c>
      <c r="L4" s="161">
        <f t="shared" ref="L4:M9" si="0">B4+D4</f>
        <v>52651</v>
      </c>
      <c r="M4" s="161">
        <f t="shared" si="0"/>
        <v>46823</v>
      </c>
    </row>
    <row r="5" spans="1:21">
      <c r="A5" t="s">
        <v>618</v>
      </c>
      <c r="B5">
        <v>105088</v>
      </c>
      <c r="C5">
        <v>213586</v>
      </c>
      <c r="D5">
        <v>33122</v>
      </c>
      <c r="E5">
        <v>21071</v>
      </c>
      <c r="F5">
        <v>3670</v>
      </c>
      <c r="G5">
        <v>4854</v>
      </c>
      <c r="H5">
        <v>7711</v>
      </c>
      <c r="I5">
        <v>16184</v>
      </c>
      <c r="J5">
        <v>283</v>
      </c>
      <c r="K5">
        <v>1322</v>
      </c>
      <c r="L5" s="161">
        <f t="shared" si="0"/>
        <v>138210</v>
      </c>
      <c r="M5" s="161">
        <f t="shared" si="0"/>
        <v>234657</v>
      </c>
    </row>
    <row r="6" spans="1:21">
      <c r="A6" t="s">
        <v>619</v>
      </c>
      <c r="B6">
        <v>184448</v>
      </c>
      <c r="C6">
        <v>523085</v>
      </c>
      <c r="D6">
        <v>39022</v>
      </c>
      <c r="E6">
        <v>24836</v>
      </c>
      <c r="F6">
        <v>7266</v>
      </c>
      <c r="G6">
        <v>5416</v>
      </c>
      <c r="H6">
        <v>9030</v>
      </c>
      <c r="I6">
        <v>16264</v>
      </c>
      <c r="J6">
        <v>532</v>
      </c>
      <c r="K6">
        <v>814</v>
      </c>
      <c r="L6" s="161">
        <f t="shared" si="0"/>
        <v>223470</v>
      </c>
      <c r="M6" s="161">
        <f t="shared" si="0"/>
        <v>547921</v>
      </c>
    </row>
    <row r="7" spans="1:21">
      <c r="A7" t="s">
        <v>654</v>
      </c>
      <c r="B7">
        <v>286918</v>
      </c>
      <c r="C7">
        <v>391201</v>
      </c>
      <c r="D7">
        <v>72268</v>
      </c>
      <c r="E7">
        <v>13473</v>
      </c>
      <c r="F7">
        <v>13427</v>
      </c>
      <c r="G7">
        <v>6970</v>
      </c>
      <c r="H7">
        <v>15983</v>
      </c>
      <c r="I7">
        <v>2549</v>
      </c>
      <c r="J7">
        <v>914</v>
      </c>
      <c r="K7">
        <v>175</v>
      </c>
      <c r="L7" s="161">
        <f t="shared" si="0"/>
        <v>359186</v>
      </c>
      <c r="M7" s="161">
        <f t="shared" si="0"/>
        <v>404674</v>
      </c>
    </row>
    <row r="8" spans="1:21">
      <c r="A8" t="s">
        <v>655</v>
      </c>
      <c r="B8">
        <v>346411</v>
      </c>
      <c r="C8">
        <v>247120</v>
      </c>
      <c r="D8">
        <v>90127</v>
      </c>
      <c r="E8">
        <v>14488</v>
      </c>
      <c r="F8">
        <v>38053</v>
      </c>
      <c r="G8">
        <v>5884</v>
      </c>
      <c r="H8">
        <v>16538</v>
      </c>
      <c r="I8">
        <v>3370</v>
      </c>
      <c r="J8">
        <v>1248</v>
      </c>
      <c r="K8">
        <v>265</v>
      </c>
      <c r="L8" s="161">
        <f t="shared" si="0"/>
        <v>436538</v>
      </c>
      <c r="M8" s="161">
        <f t="shared" si="0"/>
        <v>261608</v>
      </c>
    </row>
    <row r="9" spans="1:21">
      <c r="A9" s="7" t="s">
        <v>973</v>
      </c>
      <c r="B9">
        <v>372516</v>
      </c>
      <c r="C9">
        <v>15640</v>
      </c>
      <c r="D9">
        <v>111335</v>
      </c>
      <c r="E9">
        <v>2286</v>
      </c>
      <c r="F9">
        <v>29417</v>
      </c>
      <c r="G9">
        <v>1035</v>
      </c>
      <c r="H9">
        <v>16191</v>
      </c>
      <c r="I9">
        <v>491</v>
      </c>
      <c r="J9">
        <v>1472</v>
      </c>
      <c r="K9">
        <v>119</v>
      </c>
      <c r="L9" s="161">
        <f t="shared" si="0"/>
        <v>483851</v>
      </c>
      <c r="M9" s="161">
        <f t="shared" si="0"/>
        <v>17926</v>
      </c>
    </row>
    <row r="11" spans="1:21">
      <c r="B11" s="64"/>
      <c r="C11" s="115"/>
      <c r="D11" s="116"/>
      <c r="E11" s="64"/>
      <c r="F11" s="64"/>
    </row>
    <row r="12" spans="1:21">
      <c r="B12" s="64"/>
      <c r="C12" s="117"/>
      <c r="D12" s="118"/>
      <c r="E12" s="64"/>
      <c r="F12" s="64"/>
    </row>
    <row r="13" spans="1:21">
      <c r="B13" s="64"/>
      <c r="C13" s="117"/>
      <c r="D13" s="118"/>
      <c r="E13" s="64"/>
      <c r="F13" s="64"/>
    </row>
    <row r="14" spans="1:21">
      <c r="B14" s="64"/>
      <c r="C14" s="117"/>
      <c r="D14" s="118"/>
      <c r="E14" s="64"/>
      <c r="F14" s="64"/>
    </row>
    <row r="15" spans="1:21">
      <c r="B15" s="64"/>
      <c r="C15" s="117"/>
      <c r="D15" s="118"/>
      <c r="E15" s="64"/>
      <c r="F15" s="64"/>
    </row>
    <row r="16" spans="1:21">
      <c r="B16" s="119"/>
      <c r="C16" s="117"/>
      <c r="D16" s="118"/>
      <c r="E16" s="64"/>
      <c r="F16" s="64"/>
    </row>
    <row r="17" spans="3:4">
      <c r="C17" s="113"/>
      <c r="D17" s="114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"/>
  <sheetViews>
    <sheetView workbookViewId="0"/>
  </sheetViews>
  <sheetFormatPr defaultColWidth="8.85546875" defaultRowHeight="12.75"/>
  <cols>
    <col min="1" max="1" width="14.42578125" customWidth="1"/>
    <col min="2" max="2" width="10.28515625" customWidth="1"/>
  </cols>
  <sheetData>
    <row r="1" spans="1:21" ht="27" customHeight="1">
      <c r="A1" s="42" t="s">
        <v>189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2" t="s">
        <v>780</v>
      </c>
      <c r="N1" s="782"/>
      <c r="O1" s="42"/>
      <c r="P1" s="42"/>
      <c r="Q1" s="42"/>
      <c r="R1" s="42"/>
      <c r="S1" s="42"/>
      <c r="T1" s="42"/>
      <c r="U1" s="42"/>
    </row>
    <row r="3" spans="1:21" ht="38.25">
      <c r="A3" s="18" t="s">
        <v>81</v>
      </c>
      <c r="B3" s="4" t="s">
        <v>191</v>
      </c>
      <c r="C3" s="4" t="s">
        <v>192</v>
      </c>
      <c r="D3" s="4" t="s">
        <v>193</v>
      </c>
      <c r="E3" s="4" t="s">
        <v>168</v>
      </c>
    </row>
    <row r="4" spans="1:21">
      <c r="A4" t="s">
        <v>814</v>
      </c>
      <c r="B4" s="366">
        <v>12213</v>
      </c>
      <c r="C4" s="366">
        <v>11264</v>
      </c>
      <c r="D4" s="366"/>
      <c r="E4" s="366"/>
    </row>
    <row r="5" spans="1:21">
      <c r="A5" t="s">
        <v>815</v>
      </c>
      <c r="B5" s="366">
        <v>18414</v>
      </c>
      <c r="C5" s="366">
        <v>12573</v>
      </c>
      <c r="D5" s="366"/>
      <c r="E5" s="366"/>
    </row>
    <row r="6" spans="1:21">
      <c r="A6" t="s">
        <v>816</v>
      </c>
      <c r="B6" s="366">
        <v>10267</v>
      </c>
      <c r="C6" s="366">
        <v>6772</v>
      </c>
      <c r="D6" s="366"/>
      <c r="E6" s="366"/>
    </row>
    <row r="7" spans="1:21">
      <c r="A7" t="s">
        <v>817</v>
      </c>
      <c r="B7" s="366">
        <v>1902</v>
      </c>
      <c r="C7" s="366">
        <v>5810</v>
      </c>
      <c r="D7" s="366"/>
      <c r="E7" s="366"/>
    </row>
    <row r="8" spans="1:21">
      <c r="A8" t="s">
        <v>818</v>
      </c>
      <c r="B8" s="366">
        <v>1324</v>
      </c>
      <c r="C8" s="366">
        <v>5790</v>
      </c>
      <c r="D8" s="366"/>
      <c r="E8" s="366"/>
    </row>
    <row r="9" spans="1:21">
      <c r="A9" t="s">
        <v>819</v>
      </c>
      <c r="B9" s="366">
        <v>1340</v>
      </c>
      <c r="C9" s="366">
        <v>6427</v>
      </c>
      <c r="D9" s="366"/>
      <c r="E9" s="366"/>
    </row>
    <row r="10" spans="1:21">
      <c r="A10" t="s">
        <v>820</v>
      </c>
      <c r="B10" s="366">
        <v>2187</v>
      </c>
      <c r="C10" s="366">
        <v>13581</v>
      </c>
      <c r="D10" s="366"/>
      <c r="E10" s="366"/>
    </row>
    <row r="11" spans="1:21">
      <c r="A11" t="s">
        <v>821</v>
      </c>
      <c r="B11" s="366">
        <v>729</v>
      </c>
      <c r="C11" s="366">
        <v>11866</v>
      </c>
      <c r="D11" s="366"/>
      <c r="E11" s="366"/>
    </row>
    <row r="12" spans="1:21">
      <c r="A12" t="s">
        <v>822</v>
      </c>
      <c r="B12" s="366">
        <v>182</v>
      </c>
      <c r="C12" s="366">
        <v>9675</v>
      </c>
      <c r="D12" s="366"/>
      <c r="E12" s="366"/>
    </row>
    <row r="13" spans="1:21">
      <c r="A13" t="s">
        <v>823</v>
      </c>
      <c r="B13" s="366"/>
      <c r="C13" s="366"/>
      <c r="D13" s="366">
        <v>1299</v>
      </c>
      <c r="E13" s="366">
        <v>849</v>
      </c>
    </row>
    <row r="14" spans="1:21">
      <c r="A14" t="s">
        <v>824</v>
      </c>
      <c r="B14" s="366"/>
      <c r="C14" s="366"/>
      <c r="D14" s="366">
        <v>997</v>
      </c>
      <c r="E14" s="366">
        <v>1251</v>
      </c>
    </row>
    <row r="15" spans="1:21">
      <c r="A15" t="s">
        <v>825</v>
      </c>
      <c r="B15" s="366"/>
      <c r="C15" s="366"/>
      <c r="D15" s="366">
        <v>1524</v>
      </c>
      <c r="E15" s="366">
        <v>3724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AE16"/>
  <sheetViews>
    <sheetView workbookViewId="0">
      <selection activeCell="Q16" sqref="Q16"/>
    </sheetView>
  </sheetViews>
  <sheetFormatPr defaultRowHeight="12.75"/>
  <cols>
    <col min="14" max="16" width="7.5703125" customWidth="1"/>
  </cols>
  <sheetData>
    <row r="1" spans="1:31" ht="24.75" customHeight="1">
      <c r="A1" s="42" t="s">
        <v>915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783" t="s">
        <v>780</v>
      </c>
      <c r="R1" s="783"/>
      <c r="S1" s="42"/>
      <c r="T1" s="42"/>
      <c r="U1" s="42"/>
      <c r="V1" s="42"/>
      <c r="W1" s="42"/>
      <c r="X1" s="42"/>
      <c r="Y1" s="42"/>
    </row>
    <row r="2" spans="1:31">
      <c r="A2" s="366" t="s">
        <v>916</v>
      </c>
      <c r="B2" s="366">
        <v>2000</v>
      </c>
      <c r="C2" s="366">
        <v>2001</v>
      </c>
      <c r="D2" s="366">
        <v>2002</v>
      </c>
      <c r="E2" s="366">
        <v>2003</v>
      </c>
      <c r="F2" s="366">
        <v>2004</v>
      </c>
      <c r="G2" s="366">
        <v>2005</v>
      </c>
      <c r="H2" s="366">
        <v>2006</v>
      </c>
      <c r="I2" s="366">
        <v>2007</v>
      </c>
      <c r="J2" s="366">
        <v>2008</v>
      </c>
      <c r="K2" s="366">
        <v>2009</v>
      </c>
      <c r="L2" s="366">
        <v>2010</v>
      </c>
      <c r="M2" s="366">
        <v>2011</v>
      </c>
      <c r="N2" s="366">
        <v>2012</v>
      </c>
      <c r="O2" s="366">
        <v>2013</v>
      </c>
      <c r="P2" s="366">
        <v>2014</v>
      </c>
      <c r="Q2" s="483">
        <v>2000</v>
      </c>
      <c r="R2" s="366">
        <v>2001</v>
      </c>
      <c r="S2" s="366">
        <v>2002</v>
      </c>
      <c r="T2" s="366">
        <v>2003</v>
      </c>
      <c r="U2" s="366">
        <v>2004</v>
      </c>
      <c r="V2" s="366">
        <v>2005</v>
      </c>
      <c r="W2" s="366">
        <v>2006</v>
      </c>
      <c r="X2" s="366">
        <v>2007</v>
      </c>
      <c r="Y2" s="366">
        <v>2008</v>
      </c>
      <c r="Z2" s="366">
        <v>2009</v>
      </c>
      <c r="AA2" s="366">
        <v>2010</v>
      </c>
      <c r="AB2" s="366">
        <v>2011</v>
      </c>
      <c r="AC2" s="366">
        <v>2012</v>
      </c>
      <c r="AD2" s="366">
        <v>2013</v>
      </c>
      <c r="AE2" s="366">
        <v>2014</v>
      </c>
    </row>
    <row r="3" spans="1:31">
      <c r="A3" s="366" t="s">
        <v>918</v>
      </c>
      <c r="B3" s="366">
        <v>376124</v>
      </c>
      <c r="C3" s="366">
        <v>361652</v>
      </c>
      <c r="D3" s="366">
        <v>372071</v>
      </c>
      <c r="E3" s="366">
        <v>397664</v>
      </c>
      <c r="F3" s="366">
        <v>422962</v>
      </c>
      <c r="G3" s="366">
        <v>452373</v>
      </c>
      <c r="H3" s="366">
        <v>476389</v>
      </c>
      <c r="I3" s="366">
        <v>498971</v>
      </c>
      <c r="J3" s="366">
        <v>504302</v>
      </c>
      <c r="K3" s="366">
        <v>472195</v>
      </c>
      <c r="L3" s="366">
        <v>449400</v>
      </c>
      <c r="M3" s="366">
        <v>426512</v>
      </c>
      <c r="N3" s="366">
        <v>423873</v>
      </c>
      <c r="O3" s="366">
        <v>443357</v>
      </c>
      <c r="P3" s="366">
        <v>501777</v>
      </c>
      <c r="Q3" s="595">
        <f t="shared" ref="Q3:AE7" si="0">B3/B$8</f>
        <v>0.14961016727346205</v>
      </c>
      <c r="R3" s="593">
        <f t="shared" si="0"/>
        <v>0.14036011008301247</v>
      </c>
      <c r="S3" s="593">
        <f t="shared" si="0"/>
        <v>0.13986259242984053</v>
      </c>
      <c r="T3" s="593">
        <f t="shared" si="0"/>
        <v>0.14346731683171532</v>
      </c>
      <c r="U3" s="593">
        <f t="shared" si="0"/>
        <v>0.14686823104066357</v>
      </c>
      <c r="V3" s="593">
        <f t="shared" si="0"/>
        <v>0.15170659989925867</v>
      </c>
      <c r="W3" s="593">
        <f t="shared" si="0"/>
        <v>0.15641157813864612</v>
      </c>
      <c r="X3" s="593">
        <f t="shared" si="0"/>
        <v>0.16069681415347792</v>
      </c>
      <c r="Y3" s="593">
        <f t="shared" si="0"/>
        <v>0.16132496438740743</v>
      </c>
      <c r="Z3" s="593">
        <f t="shared" si="0"/>
        <v>0.15150503979375587</v>
      </c>
      <c r="AA3" s="593">
        <f t="shared" si="0"/>
        <v>0.14317746933345057</v>
      </c>
      <c r="AB3" s="593">
        <f t="shared" si="0"/>
        <v>0.13611830246582618</v>
      </c>
      <c r="AC3" s="593">
        <f t="shared" si="0"/>
        <v>0.13337812069301883</v>
      </c>
      <c r="AD3" s="593">
        <f t="shared" si="0"/>
        <v>0.13621054035114022</v>
      </c>
      <c r="AE3" s="593">
        <f t="shared" si="0"/>
        <v>0.14957999125373037</v>
      </c>
    </row>
    <row r="4" spans="1:31">
      <c r="A4" s="591" t="s">
        <v>919</v>
      </c>
      <c r="B4" s="366">
        <v>722219</v>
      </c>
      <c r="C4" s="366">
        <v>739538</v>
      </c>
      <c r="D4" s="366">
        <v>731983</v>
      </c>
      <c r="E4" s="366">
        <v>761922</v>
      </c>
      <c r="F4" s="366">
        <v>763899</v>
      </c>
      <c r="G4" s="366">
        <v>758888</v>
      </c>
      <c r="H4" s="366">
        <v>663271</v>
      </c>
      <c r="I4" s="366">
        <v>611504</v>
      </c>
      <c r="J4" s="366">
        <v>594526</v>
      </c>
      <c r="K4" s="366">
        <v>595925</v>
      </c>
      <c r="L4" s="366">
        <v>632577</v>
      </c>
      <c r="M4" s="366">
        <v>651180</v>
      </c>
      <c r="N4" s="366">
        <v>665420</v>
      </c>
      <c r="O4" s="366">
        <v>705572</v>
      </c>
      <c r="P4" s="366">
        <v>698146</v>
      </c>
      <c r="Q4" s="595">
        <f t="shared" si="0"/>
        <v>0.2872757532039234</v>
      </c>
      <c r="R4" s="593">
        <f t="shared" si="0"/>
        <v>0.28702076883460031</v>
      </c>
      <c r="S4" s="593">
        <f t="shared" si="0"/>
        <v>0.27515458069715715</v>
      </c>
      <c r="T4" s="593">
        <f t="shared" si="0"/>
        <v>0.27488257668547866</v>
      </c>
      <c r="U4" s="593">
        <f t="shared" si="0"/>
        <v>0.26525431320953624</v>
      </c>
      <c r="V4" s="593">
        <f t="shared" si="0"/>
        <v>0.25449865085747514</v>
      </c>
      <c r="W4" s="593">
        <f t="shared" si="0"/>
        <v>0.21777006573115237</v>
      </c>
      <c r="X4" s="593">
        <f t="shared" si="0"/>
        <v>0.1969387893126221</v>
      </c>
      <c r="Y4" s="593">
        <f t="shared" si="0"/>
        <v>0.19018739917229713</v>
      </c>
      <c r="Z4" s="593">
        <f t="shared" si="0"/>
        <v>0.19120414413344905</v>
      </c>
      <c r="AA4" s="593">
        <f t="shared" si="0"/>
        <v>0.20153710284500703</v>
      </c>
      <c r="AB4" s="593">
        <f t="shared" si="0"/>
        <v>0.207819513166562</v>
      </c>
      <c r="AC4" s="593">
        <f t="shared" si="0"/>
        <v>0.20938457762478052</v>
      </c>
      <c r="AD4" s="593">
        <f t="shared" si="0"/>
        <v>0.21676965374773535</v>
      </c>
      <c r="AE4" s="593">
        <f t="shared" si="0"/>
        <v>0.2081176948601208</v>
      </c>
    </row>
    <row r="5" spans="1:31">
      <c r="A5" s="592" t="s">
        <v>920</v>
      </c>
      <c r="B5" s="366">
        <v>789390</v>
      </c>
      <c r="C5" s="366">
        <v>833644</v>
      </c>
      <c r="D5" s="366">
        <v>892087</v>
      </c>
      <c r="E5" s="366">
        <v>912241</v>
      </c>
      <c r="F5" s="366">
        <v>931514</v>
      </c>
      <c r="G5" s="366">
        <v>944177</v>
      </c>
      <c r="H5" s="366">
        <v>1029502</v>
      </c>
      <c r="I5" s="366">
        <v>1059251</v>
      </c>
      <c r="J5" s="366">
        <v>1057477</v>
      </c>
      <c r="K5" s="366">
        <v>1001880</v>
      </c>
      <c r="L5" s="366">
        <v>931877</v>
      </c>
      <c r="M5" s="366">
        <v>814416</v>
      </c>
      <c r="N5" s="366">
        <v>756220</v>
      </c>
      <c r="O5" s="366">
        <v>726995</v>
      </c>
      <c r="P5" s="366">
        <v>763860</v>
      </c>
      <c r="Q5" s="595">
        <f t="shared" si="0"/>
        <v>0.31399424111196894</v>
      </c>
      <c r="R5" s="593">
        <f t="shared" si="0"/>
        <v>0.32354407997202517</v>
      </c>
      <c r="S5" s="593">
        <f t="shared" si="0"/>
        <v>0.3353381491515306</v>
      </c>
      <c r="T5" s="593">
        <f t="shared" si="0"/>
        <v>0.32911394688450757</v>
      </c>
      <c r="U5" s="593">
        <f t="shared" si="0"/>
        <v>0.32345651233352568</v>
      </c>
      <c r="V5" s="593">
        <f t="shared" si="0"/>
        <v>0.31663667454309241</v>
      </c>
      <c r="W5" s="593">
        <f t="shared" si="0"/>
        <v>0.338013750352952</v>
      </c>
      <c r="X5" s="593">
        <f t="shared" si="0"/>
        <v>0.34113858538649666</v>
      </c>
      <c r="Y5" s="593">
        <f t="shared" si="0"/>
        <v>0.33828428077918082</v>
      </c>
      <c r="Z5" s="593">
        <f t="shared" si="0"/>
        <v>0.32145590120303719</v>
      </c>
      <c r="AA5" s="593">
        <f t="shared" si="0"/>
        <v>0.29689316998230514</v>
      </c>
      <c r="AB5" s="593">
        <f t="shared" si="0"/>
        <v>0.25991513350388334</v>
      </c>
      <c r="AC5" s="593">
        <f t="shared" si="0"/>
        <v>0.23795618600494653</v>
      </c>
      <c r="AD5" s="593">
        <f t="shared" si="0"/>
        <v>0.22335134391151418</v>
      </c>
      <c r="AE5" s="593">
        <f t="shared" si="0"/>
        <v>0.22770707329964202</v>
      </c>
    </row>
    <row r="6" spans="1:31">
      <c r="A6" s="366" t="s">
        <v>921</v>
      </c>
      <c r="B6" s="366">
        <v>397629</v>
      </c>
      <c r="C6" s="366">
        <v>406479</v>
      </c>
      <c r="D6" s="366">
        <v>420865</v>
      </c>
      <c r="E6" s="366">
        <v>448402</v>
      </c>
      <c r="F6" s="366">
        <v>491000</v>
      </c>
      <c r="G6" s="366">
        <v>538797</v>
      </c>
      <c r="H6" s="366">
        <v>575559</v>
      </c>
      <c r="I6" s="366">
        <v>619942</v>
      </c>
      <c r="J6" s="366">
        <v>632023</v>
      </c>
      <c r="K6" s="366">
        <v>665587</v>
      </c>
      <c r="L6" s="366">
        <v>691845</v>
      </c>
      <c r="M6" s="366">
        <v>772972</v>
      </c>
      <c r="N6" s="366">
        <v>812684</v>
      </c>
      <c r="O6" s="366">
        <v>817444</v>
      </c>
      <c r="P6" s="366">
        <v>771391</v>
      </c>
      <c r="Q6" s="595">
        <f t="shared" si="0"/>
        <v>0.15816417246115494</v>
      </c>
      <c r="R6" s="593">
        <f t="shared" si="0"/>
        <v>0.15775783677798774</v>
      </c>
      <c r="S6" s="593">
        <f t="shared" si="0"/>
        <v>0.15820440174855024</v>
      </c>
      <c r="T6" s="593">
        <f t="shared" si="0"/>
        <v>0.16177232991162088</v>
      </c>
      <c r="U6" s="593">
        <f t="shared" si="0"/>
        <v>0.17049357020480757</v>
      </c>
      <c r="V6" s="593">
        <f t="shared" si="0"/>
        <v>0.18068952149204498</v>
      </c>
      <c r="W6" s="593">
        <f t="shared" si="0"/>
        <v>0.18897180980648381</v>
      </c>
      <c r="X6" s="593">
        <f t="shared" si="0"/>
        <v>0.19965630138812759</v>
      </c>
      <c r="Y6" s="593">
        <f t="shared" si="0"/>
        <v>0.20218259687057041</v>
      </c>
      <c r="Z6" s="593">
        <f t="shared" si="0"/>
        <v>0.21355538479061956</v>
      </c>
      <c r="AA6" s="593">
        <f t="shared" si="0"/>
        <v>0.22041970687806212</v>
      </c>
      <c r="AB6" s="593">
        <f t="shared" si="0"/>
        <v>0.24668857263949101</v>
      </c>
      <c r="AC6" s="593">
        <f t="shared" si="0"/>
        <v>0.25572344696945859</v>
      </c>
      <c r="AD6" s="593">
        <f t="shared" si="0"/>
        <v>0.25113957588759728</v>
      </c>
      <c r="AE6" s="593">
        <f t="shared" si="0"/>
        <v>0.22995206841526478</v>
      </c>
    </row>
    <row r="7" spans="1:31">
      <c r="A7" s="366" t="s">
        <v>917</v>
      </c>
      <c r="B7" s="366">
        <v>228665</v>
      </c>
      <c r="C7" s="366">
        <v>235288</v>
      </c>
      <c r="D7" s="366">
        <v>243255</v>
      </c>
      <c r="E7" s="366">
        <v>251580</v>
      </c>
      <c r="F7" s="366">
        <v>270499</v>
      </c>
      <c r="G7" s="366">
        <v>287659</v>
      </c>
      <c r="H7" s="366">
        <v>301019</v>
      </c>
      <c r="I7" s="366">
        <v>315378</v>
      </c>
      <c r="J7" s="366">
        <v>337673</v>
      </c>
      <c r="K7" s="366">
        <v>381108</v>
      </c>
      <c r="L7" s="366">
        <v>433063</v>
      </c>
      <c r="M7" s="366">
        <v>468312</v>
      </c>
      <c r="N7" s="366">
        <v>519783</v>
      </c>
      <c r="O7" s="366">
        <v>561571</v>
      </c>
      <c r="P7" s="366">
        <v>619399</v>
      </c>
      <c r="Q7" s="595">
        <f t="shared" si="0"/>
        <v>9.0955665949490602E-2</v>
      </c>
      <c r="R7" s="593">
        <f t="shared" si="0"/>
        <v>9.1317204332374322E-2</v>
      </c>
      <c r="S7" s="593">
        <f t="shared" si="0"/>
        <v>9.1440275972921453E-2</v>
      </c>
      <c r="T7" s="593">
        <f t="shared" si="0"/>
        <v>9.0763829686677538E-2</v>
      </c>
      <c r="U7" s="593">
        <f t="shared" si="0"/>
        <v>9.3927373211466894E-2</v>
      </c>
      <c r="V7" s="593">
        <f t="shared" si="0"/>
        <v>9.6468553208128791E-2</v>
      </c>
      <c r="W7" s="593">
        <f t="shared" si="0"/>
        <v>9.8832795970765719E-2</v>
      </c>
      <c r="X7" s="593">
        <f t="shared" si="0"/>
        <v>0.10156950975927571</v>
      </c>
      <c r="Y7" s="593">
        <f t="shared" si="0"/>
        <v>0.10802075879054421</v>
      </c>
      <c r="Z7" s="593">
        <f t="shared" si="0"/>
        <v>0.12227953007913832</v>
      </c>
      <c r="AA7" s="593">
        <f t="shared" si="0"/>
        <v>0.13797255096117514</v>
      </c>
      <c r="AB7" s="593">
        <f t="shared" si="0"/>
        <v>0.1494584782242375</v>
      </c>
      <c r="AC7" s="593">
        <f t="shared" si="0"/>
        <v>0.16355766870779551</v>
      </c>
      <c r="AD7" s="593">
        <f t="shared" si="0"/>
        <v>0.17252888610201297</v>
      </c>
      <c r="AE7" s="593">
        <f t="shared" si="0"/>
        <v>0.18464317217124207</v>
      </c>
    </row>
    <row r="8" spans="1:31">
      <c r="A8" s="366" t="s">
        <v>641</v>
      </c>
      <c r="B8" s="366">
        <f t="shared" ref="B8:P8" si="1">SUM(B3:B7)</f>
        <v>2514027</v>
      </c>
      <c r="C8" s="366">
        <f t="shared" si="1"/>
        <v>2576601</v>
      </c>
      <c r="D8" s="366">
        <f t="shared" si="1"/>
        <v>2660261</v>
      </c>
      <c r="E8" s="366">
        <f t="shared" si="1"/>
        <v>2771809</v>
      </c>
      <c r="F8" s="366">
        <f t="shared" si="1"/>
        <v>2879874</v>
      </c>
      <c r="G8" s="366">
        <f t="shared" si="1"/>
        <v>2981894</v>
      </c>
      <c r="H8" s="366">
        <f t="shared" si="1"/>
        <v>3045740</v>
      </c>
      <c r="I8" s="366">
        <f t="shared" si="1"/>
        <v>3105046</v>
      </c>
      <c r="J8" s="366">
        <f t="shared" si="1"/>
        <v>3126001</v>
      </c>
      <c r="K8" s="366">
        <f t="shared" si="1"/>
        <v>3116695</v>
      </c>
      <c r="L8" s="366">
        <f t="shared" si="1"/>
        <v>3138762</v>
      </c>
      <c r="M8" s="366">
        <f t="shared" si="1"/>
        <v>3133392</v>
      </c>
      <c r="N8" s="366">
        <f t="shared" si="1"/>
        <v>3177980</v>
      </c>
      <c r="O8" s="366">
        <f t="shared" si="1"/>
        <v>3254939</v>
      </c>
      <c r="P8" s="366">
        <f t="shared" si="1"/>
        <v>3354573</v>
      </c>
      <c r="Q8" s="483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</row>
    <row r="9" spans="1:31">
      <c r="N9" t="s">
        <v>1118</v>
      </c>
      <c r="Q9" s="596">
        <f>Q6+Q7</f>
        <v>0.24911983841064556</v>
      </c>
      <c r="R9" s="594">
        <f t="shared" ref="R9:AB9" si="2">R6+R7</f>
        <v>0.24907504111036205</v>
      </c>
      <c r="S9" s="594">
        <f t="shared" si="2"/>
        <v>0.2496446777214717</v>
      </c>
      <c r="T9" s="594">
        <f t="shared" si="2"/>
        <v>0.25253615959829845</v>
      </c>
      <c r="U9" s="594">
        <f t="shared" si="2"/>
        <v>0.26442094341627448</v>
      </c>
      <c r="V9" s="594">
        <f t="shared" si="2"/>
        <v>0.27715807470017378</v>
      </c>
      <c r="W9" s="594">
        <f t="shared" si="2"/>
        <v>0.28780460577724953</v>
      </c>
      <c r="X9" s="594">
        <f t="shared" si="2"/>
        <v>0.30122581114740332</v>
      </c>
      <c r="Y9" s="594">
        <f t="shared" si="2"/>
        <v>0.31020335566111462</v>
      </c>
      <c r="Z9" s="594">
        <f t="shared" si="2"/>
        <v>0.33583491486975786</v>
      </c>
      <c r="AA9" s="594">
        <f t="shared" si="2"/>
        <v>0.35839225783923723</v>
      </c>
      <c r="AB9" s="594">
        <f t="shared" si="2"/>
        <v>0.39614705086372848</v>
      </c>
      <c r="AC9" s="594">
        <f>AC6+AC7</f>
        <v>0.41928111567725412</v>
      </c>
      <c r="AD9" s="594">
        <f>AD6+AD7</f>
        <v>0.42366846198961028</v>
      </c>
      <c r="AE9" s="594">
        <f>AE6+AE7</f>
        <v>0.41459524058650687</v>
      </c>
    </row>
    <row r="16" spans="1:31">
      <c r="L16" t="s">
        <v>1343</v>
      </c>
    </row>
  </sheetData>
  <mergeCells count="1">
    <mergeCell ref="Q1:R1"/>
  </mergeCells>
  <hyperlinks>
    <hyperlink ref="Q1:R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A56"/>
  <sheetViews>
    <sheetView workbookViewId="0"/>
  </sheetViews>
  <sheetFormatPr defaultRowHeight="12.75"/>
  <cols>
    <col min="2" max="11" width="8.28515625" customWidth="1"/>
    <col min="12" max="12" width="3.28515625" customWidth="1"/>
    <col min="13" max="13" width="8.28515625" customWidth="1"/>
    <col min="14" max="14" width="4.5703125" customWidth="1"/>
    <col min="15" max="25" width="6.7109375" customWidth="1"/>
    <col min="26" max="26" width="2.85546875" customWidth="1"/>
    <col min="27" max="27" width="8.28515625" customWidth="1"/>
  </cols>
  <sheetData>
    <row r="1" spans="1:27" ht="22.5" customHeight="1">
      <c r="A1" s="42" t="s">
        <v>1294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783" t="s">
        <v>780</v>
      </c>
      <c r="Q1" s="783"/>
      <c r="R1" s="42"/>
      <c r="S1" s="42"/>
      <c r="T1" s="42"/>
      <c r="U1" s="42"/>
      <c r="V1" s="42"/>
      <c r="W1" s="42"/>
      <c r="X1" s="42"/>
    </row>
    <row r="3" spans="1:27">
      <c r="A3" s="10" t="s">
        <v>1546</v>
      </c>
      <c r="O3" s="10" t="s">
        <v>1297</v>
      </c>
    </row>
    <row r="4" spans="1:27">
      <c r="O4" s="10"/>
    </row>
    <row r="5" spans="1:27">
      <c r="A5" s="60"/>
      <c r="B5" s="483" t="s">
        <v>1295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O5" s="60"/>
      <c r="P5" s="483" t="s">
        <v>1295</v>
      </c>
      <c r="Q5" s="60"/>
      <c r="R5" s="60"/>
      <c r="S5" s="60"/>
      <c r="T5" s="60"/>
      <c r="U5" s="60"/>
      <c r="V5" s="60"/>
      <c r="W5" s="60"/>
      <c r="X5" s="60"/>
      <c r="Y5" s="60"/>
    </row>
    <row r="6" spans="1:27">
      <c r="A6" s="478" t="s">
        <v>1296</v>
      </c>
      <c r="B6" s="479">
        <v>1990</v>
      </c>
      <c r="C6" s="480">
        <v>1991</v>
      </c>
      <c r="D6" s="480">
        <v>1992</v>
      </c>
      <c r="E6" s="480">
        <v>1993</v>
      </c>
      <c r="F6" s="480">
        <v>1994</v>
      </c>
      <c r="G6" s="480">
        <v>1995</v>
      </c>
      <c r="H6" s="480">
        <v>1996</v>
      </c>
      <c r="I6" s="480">
        <v>1997</v>
      </c>
      <c r="J6" s="480">
        <v>1998</v>
      </c>
      <c r="K6" s="480">
        <v>1999</v>
      </c>
      <c r="L6" s="480"/>
      <c r="M6" s="480" t="s">
        <v>641</v>
      </c>
      <c r="O6" s="478" t="s">
        <v>1296</v>
      </c>
      <c r="P6" s="479">
        <v>1990</v>
      </c>
      <c r="Q6" s="480">
        <v>1991</v>
      </c>
      <c r="R6" s="480">
        <v>1992</v>
      </c>
      <c r="S6" s="480">
        <v>1993</v>
      </c>
      <c r="T6" s="480">
        <v>1994</v>
      </c>
      <c r="U6" s="480">
        <v>1995</v>
      </c>
      <c r="V6" s="480">
        <v>1996</v>
      </c>
      <c r="W6" s="480">
        <v>1997</v>
      </c>
      <c r="X6" s="480">
        <v>1998</v>
      </c>
      <c r="Y6" s="480">
        <v>1999</v>
      </c>
      <c r="Z6" s="82"/>
      <c r="AA6" s="480" t="s">
        <v>641</v>
      </c>
    </row>
    <row r="7" spans="1:27">
      <c r="A7" s="366">
        <v>2000</v>
      </c>
      <c r="B7" s="481">
        <v>195595</v>
      </c>
      <c r="C7" s="482">
        <v>175414</v>
      </c>
      <c r="D7" s="482">
        <v>167816</v>
      </c>
      <c r="E7" s="482">
        <v>144954</v>
      </c>
      <c r="F7" s="482">
        <v>137154</v>
      </c>
      <c r="G7" s="482">
        <v>96881</v>
      </c>
      <c r="H7" s="482">
        <v>94213</v>
      </c>
      <c r="I7" s="482">
        <v>75636</v>
      </c>
      <c r="J7" s="482">
        <v>65668</v>
      </c>
      <c r="K7" s="482">
        <v>69983</v>
      </c>
      <c r="L7" s="482"/>
      <c r="M7" s="482">
        <f t="shared" ref="M7:M21" si="0">SUM(B7:L7)</f>
        <v>1223314</v>
      </c>
      <c r="O7" s="506">
        <v>2000</v>
      </c>
      <c r="P7" s="481"/>
      <c r="Q7" s="482"/>
      <c r="R7" s="482"/>
      <c r="S7" s="482"/>
      <c r="T7" s="482"/>
      <c r="U7" s="482"/>
      <c r="V7" s="482"/>
      <c r="W7" s="482"/>
      <c r="X7" s="482"/>
      <c r="Y7" s="482"/>
    </row>
    <row r="8" spans="1:27">
      <c r="A8" s="366">
        <v>2001</v>
      </c>
      <c r="B8" s="481">
        <v>196642</v>
      </c>
      <c r="C8" s="482">
        <v>182949</v>
      </c>
      <c r="D8" s="482">
        <v>191364</v>
      </c>
      <c r="E8" s="482">
        <v>160685</v>
      </c>
      <c r="F8" s="482">
        <v>166661</v>
      </c>
      <c r="G8" s="482">
        <v>111562</v>
      </c>
      <c r="H8" s="482">
        <v>109266</v>
      </c>
      <c r="I8" s="482">
        <v>80079</v>
      </c>
      <c r="J8" s="482">
        <v>68477</v>
      </c>
      <c r="K8" s="482">
        <v>70515</v>
      </c>
      <c r="L8" s="482"/>
      <c r="M8" s="482">
        <f t="shared" si="0"/>
        <v>1338200</v>
      </c>
      <c r="O8" s="506">
        <v>2001</v>
      </c>
      <c r="P8" s="481">
        <f>B8-B7</f>
        <v>1047</v>
      </c>
      <c r="Q8" s="484">
        <f t="shared" ref="Q8:Q20" si="1">C8-C7</f>
        <v>7535</v>
      </c>
      <c r="R8" s="484">
        <f t="shared" ref="R8:R20" si="2">D8-D7</f>
        <v>23548</v>
      </c>
      <c r="S8" s="484">
        <f t="shared" ref="S8:S20" si="3">E8-E7</f>
        <v>15731</v>
      </c>
      <c r="T8" s="484">
        <f t="shared" ref="T8:T20" si="4">F8-F7</f>
        <v>29507</v>
      </c>
      <c r="U8" s="484">
        <f t="shared" ref="U8:U20" si="5">G8-G7</f>
        <v>14681</v>
      </c>
      <c r="V8" s="484">
        <f t="shared" ref="V8:V20" si="6">H8-H7</f>
        <v>15053</v>
      </c>
      <c r="W8" s="484">
        <f t="shared" ref="W8:W20" si="7">I8-I7</f>
        <v>4443</v>
      </c>
      <c r="X8" s="484">
        <f t="shared" ref="X8:X20" si="8">J8-J7</f>
        <v>2809</v>
      </c>
      <c r="Y8" s="484">
        <f t="shared" ref="Y8:Y20" si="9">K8-K7</f>
        <v>532</v>
      </c>
      <c r="AA8" s="484">
        <f t="shared" ref="AA8:AA20" si="10">SUM(P8:Z8)</f>
        <v>114886</v>
      </c>
    </row>
    <row r="9" spans="1:27">
      <c r="A9" s="366">
        <v>2002</v>
      </c>
      <c r="B9" s="481">
        <v>193266</v>
      </c>
      <c r="C9" s="482">
        <v>184167</v>
      </c>
      <c r="D9" s="482">
        <v>198837</v>
      </c>
      <c r="E9" s="482">
        <v>172302</v>
      </c>
      <c r="F9" s="482">
        <v>182785</v>
      </c>
      <c r="G9" s="482">
        <v>143194</v>
      </c>
      <c r="H9" s="482">
        <v>132670</v>
      </c>
      <c r="I9" s="482">
        <v>101032</v>
      </c>
      <c r="J9" s="482">
        <v>73996</v>
      </c>
      <c r="K9" s="482">
        <v>74831</v>
      </c>
      <c r="L9" s="482"/>
      <c r="M9" s="482">
        <f t="shared" si="0"/>
        <v>1457080</v>
      </c>
      <c r="O9" s="506">
        <v>2002</v>
      </c>
      <c r="P9" s="481">
        <f t="shared" ref="P9:P20" si="11">B9-B8</f>
        <v>-3376</v>
      </c>
      <c r="Q9" s="484">
        <f t="shared" si="1"/>
        <v>1218</v>
      </c>
      <c r="R9" s="484">
        <f t="shared" si="2"/>
        <v>7473</v>
      </c>
      <c r="S9" s="484">
        <f t="shared" si="3"/>
        <v>11617</v>
      </c>
      <c r="T9" s="484">
        <f t="shared" si="4"/>
        <v>16124</v>
      </c>
      <c r="U9" s="484">
        <f t="shared" si="5"/>
        <v>31632</v>
      </c>
      <c r="V9" s="484">
        <f t="shared" si="6"/>
        <v>23404</v>
      </c>
      <c r="W9" s="484">
        <f t="shared" si="7"/>
        <v>20953</v>
      </c>
      <c r="X9" s="484">
        <f t="shared" si="8"/>
        <v>5519</v>
      </c>
      <c r="Y9" s="484">
        <f t="shared" si="9"/>
        <v>4316</v>
      </c>
      <c r="AA9" s="484">
        <f t="shared" si="10"/>
        <v>118880</v>
      </c>
    </row>
    <row r="10" spans="1:27">
      <c r="A10" s="366">
        <v>2003</v>
      </c>
      <c r="B10" s="481">
        <v>186675</v>
      </c>
      <c r="C10" s="482">
        <v>180877</v>
      </c>
      <c r="D10" s="482">
        <v>199789</v>
      </c>
      <c r="E10" s="482">
        <v>175625</v>
      </c>
      <c r="F10" s="482">
        <v>200381</v>
      </c>
      <c r="G10" s="482">
        <v>167127</v>
      </c>
      <c r="H10" s="482">
        <v>182565</v>
      </c>
      <c r="I10" s="482">
        <v>122095</v>
      </c>
      <c r="J10" s="482">
        <v>89754</v>
      </c>
      <c r="K10" s="482">
        <v>80876</v>
      </c>
      <c r="L10" s="482"/>
      <c r="M10" s="482">
        <f t="shared" si="0"/>
        <v>1585764</v>
      </c>
      <c r="O10" s="506">
        <v>2003</v>
      </c>
      <c r="P10" s="481">
        <f t="shared" si="11"/>
        <v>-6591</v>
      </c>
      <c r="Q10" s="484">
        <f t="shared" si="1"/>
        <v>-3290</v>
      </c>
      <c r="R10" s="484">
        <f t="shared" si="2"/>
        <v>952</v>
      </c>
      <c r="S10" s="484">
        <f t="shared" si="3"/>
        <v>3323</v>
      </c>
      <c r="T10" s="484">
        <f t="shared" si="4"/>
        <v>17596</v>
      </c>
      <c r="U10" s="484">
        <f t="shared" si="5"/>
        <v>23933</v>
      </c>
      <c r="V10" s="484">
        <f t="shared" si="6"/>
        <v>49895</v>
      </c>
      <c r="W10" s="484">
        <f t="shared" si="7"/>
        <v>21063</v>
      </c>
      <c r="X10" s="484">
        <f t="shared" si="8"/>
        <v>15758</v>
      </c>
      <c r="Y10" s="484">
        <f t="shared" si="9"/>
        <v>6045</v>
      </c>
      <c r="AA10" s="484">
        <f t="shared" si="10"/>
        <v>128684</v>
      </c>
    </row>
    <row r="11" spans="1:27">
      <c r="A11" s="366">
        <v>2004</v>
      </c>
      <c r="B11" s="481">
        <v>177548</v>
      </c>
      <c r="C11" s="482">
        <v>174723</v>
      </c>
      <c r="D11" s="482">
        <v>196037</v>
      </c>
      <c r="E11" s="482">
        <v>176182</v>
      </c>
      <c r="F11" s="482">
        <v>207024</v>
      </c>
      <c r="G11" s="482">
        <v>195521</v>
      </c>
      <c r="H11" s="482">
        <v>214682</v>
      </c>
      <c r="I11" s="482">
        <v>156964</v>
      </c>
      <c r="J11" s="482">
        <v>103231</v>
      </c>
      <c r="K11" s="482">
        <v>93501</v>
      </c>
      <c r="L11" s="482"/>
      <c r="M11" s="482">
        <f t="shared" si="0"/>
        <v>1695413</v>
      </c>
      <c r="O11" s="506">
        <v>2004</v>
      </c>
      <c r="P11" s="481">
        <f t="shared" si="11"/>
        <v>-9127</v>
      </c>
      <c r="Q11" s="484">
        <f t="shared" si="1"/>
        <v>-6154</v>
      </c>
      <c r="R11" s="484">
        <f t="shared" si="2"/>
        <v>-3752</v>
      </c>
      <c r="S11" s="484">
        <f t="shared" si="3"/>
        <v>557</v>
      </c>
      <c r="T11" s="484">
        <f t="shared" si="4"/>
        <v>6643</v>
      </c>
      <c r="U11" s="484">
        <f t="shared" si="5"/>
        <v>28394</v>
      </c>
      <c r="V11" s="484">
        <f t="shared" si="6"/>
        <v>32117</v>
      </c>
      <c r="W11" s="484">
        <f t="shared" si="7"/>
        <v>34869</v>
      </c>
      <c r="X11" s="484">
        <f t="shared" si="8"/>
        <v>13477</v>
      </c>
      <c r="Y11" s="484">
        <f t="shared" si="9"/>
        <v>12625</v>
      </c>
      <c r="AA11" s="484">
        <f t="shared" si="10"/>
        <v>109649</v>
      </c>
    </row>
    <row r="12" spans="1:27">
      <c r="A12" s="366">
        <v>2005</v>
      </c>
      <c r="B12" s="481">
        <v>165294</v>
      </c>
      <c r="C12" s="482">
        <v>165696</v>
      </c>
      <c r="D12" s="482">
        <v>189066</v>
      </c>
      <c r="E12" s="482">
        <v>172775</v>
      </c>
      <c r="F12" s="482">
        <v>209222</v>
      </c>
      <c r="G12" s="482">
        <v>207418</v>
      </c>
      <c r="H12" s="482">
        <v>256222</v>
      </c>
      <c r="I12" s="482">
        <v>180683</v>
      </c>
      <c r="J12" s="482">
        <v>126734</v>
      </c>
      <c r="K12" s="482">
        <v>102665</v>
      </c>
      <c r="L12" s="482"/>
      <c r="M12" s="482">
        <f t="shared" si="0"/>
        <v>1775775</v>
      </c>
      <c r="O12" s="506">
        <v>2005</v>
      </c>
      <c r="P12" s="481">
        <f t="shared" si="11"/>
        <v>-12254</v>
      </c>
      <c r="Q12" s="484">
        <f t="shared" si="1"/>
        <v>-9027</v>
      </c>
      <c r="R12" s="484">
        <f t="shared" si="2"/>
        <v>-6971</v>
      </c>
      <c r="S12" s="484">
        <f t="shared" si="3"/>
        <v>-3407</v>
      </c>
      <c r="T12" s="484">
        <f t="shared" si="4"/>
        <v>2198</v>
      </c>
      <c r="U12" s="484">
        <f t="shared" si="5"/>
        <v>11897</v>
      </c>
      <c r="V12" s="484">
        <f t="shared" si="6"/>
        <v>41540</v>
      </c>
      <c r="W12" s="484">
        <f t="shared" si="7"/>
        <v>23719</v>
      </c>
      <c r="X12" s="484">
        <f t="shared" si="8"/>
        <v>23503</v>
      </c>
      <c r="Y12" s="484">
        <f t="shared" si="9"/>
        <v>9164</v>
      </c>
      <c r="AA12" s="484">
        <f t="shared" si="10"/>
        <v>80362</v>
      </c>
    </row>
    <row r="13" spans="1:27">
      <c r="A13" s="366">
        <v>2006</v>
      </c>
      <c r="B13" s="481">
        <v>150586</v>
      </c>
      <c r="C13" s="482">
        <v>154107</v>
      </c>
      <c r="D13" s="482">
        <v>178927</v>
      </c>
      <c r="E13" s="482">
        <v>165796</v>
      </c>
      <c r="F13" s="482">
        <v>204972</v>
      </c>
      <c r="G13" s="482">
        <v>210033</v>
      </c>
      <c r="H13" s="482">
        <v>269774</v>
      </c>
      <c r="I13" s="482">
        <v>210496</v>
      </c>
      <c r="J13" s="482">
        <v>143340</v>
      </c>
      <c r="K13" s="482">
        <v>118184</v>
      </c>
      <c r="L13" s="482"/>
      <c r="M13" s="482">
        <f t="shared" si="0"/>
        <v>1806215</v>
      </c>
      <c r="O13" s="506">
        <v>2006</v>
      </c>
      <c r="P13" s="481">
        <f t="shared" si="11"/>
        <v>-14708</v>
      </c>
      <c r="Q13" s="484">
        <f t="shared" si="1"/>
        <v>-11589</v>
      </c>
      <c r="R13" s="484">
        <f t="shared" si="2"/>
        <v>-10139</v>
      </c>
      <c r="S13" s="484">
        <f t="shared" si="3"/>
        <v>-6979</v>
      </c>
      <c r="T13" s="484">
        <f t="shared" si="4"/>
        <v>-4250</v>
      </c>
      <c r="U13" s="484">
        <f t="shared" si="5"/>
        <v>2615</v>
      </c>
      <c r="V13" s="484">
        <f t="shared" si="6"/>
        <v>13552</v>
      </c>
      <c r="W13" s="484">
        <f t="shared" si="7"/>
        <v>29813</v>
      </c>
      <c r="X13" s="484">
        <f t="shared" si="8"/>
        <v>16606</v>
      </c>
      <c r="Y13" s="484">
        <f t="shared" si="9"/>
        <v>15519</v>
      </c>
      <c r="AA13" s="484">
        <f t="shared" si="10"/>
        <v>30440</v>
      </c>
    </row>
    <row r="14" spans="1:27">
      <c r="A14" s="366">
        <v>2007</v>
      </c>
      <c r="B14" s="481">
        <v>134517</v>
      </c>
      <c r="C14" s="482">
        <v>140592</v>
      </c>
      <c r="D14" s="482">
        <v>166149</v>
      </c>
      <c r="E14" s="482">
        <v>156574</v>
      </c>
      <c r="F14" s="482">
        <v>197084</v>
      </c>
      <c r="G14" s="482">
        <v>206019</v>
      </c>
      <c r="H14" s="482">
        <v>276263</v>
      </c>
      <c r="I14" s="482">
        <v>223311</v>
      </c>
      <c r="J14" s="482">
        <v>168604</v>
      </c>
      <c r="K14" s="482">
        <v>132205</v>
      </c>
      <c r="L14" s="482"/>
      <c r="M14" s="482">
        <f t="shared" si="0"/>
        <v>1801318</v>
      </c>
      <c r="O14" s="506">
        <v>2007</v>
      </c>
      <c r="P14" s="481">
        <f t="shared" si="11"/>
        <v>-16069</v>
      </c>
      <c r="Q14" s="484">
        <f t="shared" si="1"/>
        <v>-13515</v>
      </c>
      <c r="R14" s="484">
        <f t="shared" si="2"/>
        <v>-12778</v>
      </c>
      <c r="S14" s="484">
        <f t="shared" si="3"/>
        <v>-9222</v>
      </c>
      <c r="T14" s="484">
        <f t="shared" si="4"/>
        <v>-7888</v>
      </c>
      <c r="U14" s="484">
        <f t="shared" si="5"/>
        <v>-4014</v>
      </c>
      <c r="V14" s="484">
        <f t="shared" si="6"/>
        <v>6489</v>
      </c>
      <c r="W14" s="484">
        <f t="shared" si="7"/>
        <v>12815</v>
      </c>
      <c r="X14" s="484">
        <f t="shared" si="8"/>
        <v>25264</v>
      </c>
      <c r="Y14" s="484">
        <f t="shared" si="9"/>
        <v>14021</v>
      </c>
      <c r="AA14" s="484">
        <f t="shared" si="10"/>
        <v>-4897</v>
      </c>
    </row>
    <row r="15" spans="1:27">
      <c r="A15" s="366">
        <v>2008</v>
      </c>
      <c r="B15" s="481">
        <v>117863</v>
      </c>
      <c r="C15" s="482">
        <v>125866</v>
      </c>
      <c r="D15" s="482">
        <v>151584</v>
      </c>
      <c r="E15" s="482">
        <v>145575</v>
      </c>
      <c r="F15" s="482">
        <v>187047</v>
      </c>
      <c r="G15" s="482">
        <v>198593</v>
      </c>
      <c r="H15" s="482">
        <v>271859</v>
      </c>
      <c r="I15" s="482">
        <v>223410</v>
      </c>
      <c r="J15" s="482">
        <v>176568</v>
      </c>
      <c r="K15" s="482">
        <v>150588</v>
      </c>
      <c r="L15" s="482"/>
      <c r="M15" s="482">
        <f t="shared" si="0"/>
        <v>1748953</v>
      </c>
      <c r="O15" s="506">
        <v>2008</v>
      </c>
      <c r="P15" s="481">
        <f t="shared" si="11"/>
        <v>-16654</v>
      </c>
      <c r="Q15" s="484">
        <f t="shared" si="1"/>
        <v>-14726</v>
      </c>
      <c r="R15" s="484">
        <f t="shared" si="2"/>
        <v>-14565</v>
      </c>
      <c r="S15" s="484">
        <f t="shared" si="3"/>
        <v>-10999</v>
      </c>
      <c r="T15" s="484">
        <f t="shared" si="4"/>
        <v>-10037</v>
      </c>
      <c r="U15" s="484">
        <f t="shared" si="5"/>
        <v>-7426</v>
      </c>
      <c r="V15" s="484">
        <f t="shared" si="6"/>
        <v>-4404</v>
      </c>
      <c r="W15" s="484">
        <f t="shared" si="7"/>
        <v>99</v>
      </c>
      <c r="X15" s="484">
        <f t="shared" si="8"/>
        <v>7964</v>
      </c>
      <c r="Y15" s="484">
        <f t="shared" si="9"/>
        <v>18383</v>
      </c>
      <c r="AA15" s="484">
        <f t="shared" si="10"/>
        <v>-52365</v>
      </c>
    </row>
    <row r="16" spans="1:27">
      <c r="A16" s="366">
        <v>2009</v>
      </c>
      <c r="B16" s="481">
        <v>103956</v>
      </c>
      <c r="C16" s="482">
        <v>112840</v>
      </c>
      <c r="D16" s="482">
        <v>137774</v>
      </c>
      <c r="E16" s="482">
        <v>134689</v>
      </c>
      <c r="F16" s="482">
        <v>176328</v>
      </c>
      <c r="G16" s="482">
        <v>190339</v>
      </c>
      <c r="H16" s="482">
        <v>263893</v>
      </c>
      <c r="I16" s="482">
        <v>218572</v>
      </c>
      <c r="J16" s="482">
        <v>175047</v>
      </c>
      <c r="K16" s="482">
        <v>154029</v>
      </c>
      <c r="L16" s="482"/>
      <c r="M16" s="482">
        <f t="shared" si="0"/>
        <v>1667467</v>
      </c>
      <c r="O16" s="506">
        <v>2009</v>
      </c>
      <c r="P16" s="481">
        <f t="shared" si="11"/>
        <v>-13907</v>
      </c>
      <c r="Q16" s="484">
        <f t="shared" si="1"/>
        <v>-13026</v>
      </c>
      <c r="R16" s="484">
        <f t="shared" si="2"/>
        <v>-13810</v>
      </c>
      <c r="S16" s="484">
        <f t="shared" si="3"/>
        <v>-10886</v>
      </c>
      <c r="T16" s="484">
        <f t="shared" si="4"/>
        <v>-10719</v>
      </c>
      <c r="U16" s="484">
        <f t="shared" si="5"/>
        <v>-8254</v>
      </c>
      <c r="V16" s="484">
        <f t="shared" si="6"/>
        <v>-7966</v>
      </c>
      <c r="W16" s="484">
        <f t="shared" si="7"/>
        <v>-4838</v>
      </c>
      <c r="X16" s="484">
        <f t="shared" si="8"/>
        <v>-1521</v>
      </c>
      <c r="Y16" s="484">
        <f t="shared" si="9"/>
        <v>3441</v>
      </c>
      <c r="AA16" s="484">
        <f t="shared" si="10"/>
        <v>-81486</v>
      </c>
    </row>
    <row r="17" spans="1:27">
      <c r="A17" s="366">
        <v>2010</v>
      </c>
      <c r="B17" s="481">
        <v>91277</v>
      </c>
      <c r="C17" s="482">
        <v>100072</v>
      </c>
      <c r="D17" s="482">
        <v>123667</v>
      </c>
      <c r="E17" s="482">
        <v>123206</v>
      </c>
      <c r="F17" s="482">
        <v>164381</v>
      </c>
      <c r="G17" s="482">
        <v>180519</v>
      </c>
      <c r="H17" s="482">
        <v>253689</v>
      </c>
      <c r="I17" s="482">
        <v>211884</v>
      </c>
      <c r="J17" s="482">
        <v>171046</v>
      </c>
      <c r="K17" s="482">
        <v>152069</v>
      </c>
      <c r="L17" s="482"/>
      <c r="M17" s="482">
        <f t="shared" si="0"/>
        <v>1571810</v>
      </c>
      <c r="O17" s="506">
        <v>2010</v>
      </c>
      <c r="P17" s="481">
        <f t="shared" si="11"/>
        <v>-12679</v>
      </c>
      <c r="Q17" s="484">
        <f t="shared" si="1"/>
        <v>-12768</v>
      </c>
      <c r="R17" s="484">
        <f t="shared" si="2"/>
        <v>-14107</v>
      </c>
      <c r="S17" s="484">
        <f t="shared" si="3"/>
        <v>-11483</v>
      </c>
      <c r="T17" s="484">
        <f t="shared" si="4"/>
        <v>-11947</v>
      </c>
      <c r="U17" s="484">
        <f t="shared" si="5"/>
        <v>-9820</v>
      </c>
      <c r="V17" s="484">
        <f t="shared" si="6"/>
        <v>-10204</v>
      </c>
      <c r="W17" s="484">
        <f t="shared" si="7"/>
        <v>-6688</v>
      </c>
      <c r="X17" s="484">
        <f t="shared" si="8"/>
        <v>-4001</v>
      </c>
      <c r="Y17" s="484">
        <f t="shared" si="9"/>
        <v>-1960</v>
      </c>
      <c r="AA17" s="484">
        <f t="shared" si="10"/>
        <v>-95657</v>
      </c>
    </row>
    <row r="18" spans="1:27">
      <c r="A18" s="366">
        <v>2011</v>
      </c>
      <c r="B18" s="481">
        <v>78012</v>
      </c>
      <c r="C18" s="482">
        <v>86030</v>
      </c>
      <c r="D18" s="482">
        <v>107570</v>
      </c>
      <c r="E18" s="482">
        <v>109407</v>
      </c>
      <c r="F18" s="482">
        <v>149147</v>
      </c>
      <c r="G18" s="482">
        <v>167204</v>
      </c>
      <c r="H18" s="482">
        <v>239644</v>
      </c>
      <c r="I18" s="482">
        <v>202171</v>
      </c>
      <c r="J18" s="482">
        <v>165128</v>
      </c>
      <c r="K18" s="482">
        <v>148551</v>
      </c>
      <c r="L18" s="482"/>
      <c r="M18" s="482">
        <f t="shared" si="0"/>
        <v>1452864</v>
      </c>
      <c r="O18" s="506">
        <v>2011</v>
      </c>
      <c r="P18" s="481">
        <f t="shared" si="11"/>
        <v>-13265</v>
      </c>
      <c r="Q18" s="484">
        <f t="shared" si="1"/>
        <v>-14042</v>
      </c>
      <c r="R18" s="484">
        <f t="shared" si="2"/>
        <v>-16097</v>
      </c>
      <c r="S18" s="484">
        <f t="shared" si="3"/>
        <v>-13799</v>
      </c>
      <c r="T18" s="484">
        <f t="shared" si="4"/>
        <v>-15234</v>
      </c>
      <c r="U18" s="484">
        <f t="shared" si="5"/>
        <v>-13315</v>
      </c>
      <c r="V18" s="484">
        <f t="shared" si="6"/>
        <v>-14045</v>
      </c>
      <c r="W18" s="484">
        <f t="shared" si="7"/>
        <v>-9713</v>
      </c>
      <c r="X18" s="484">
        <f t="shared" si="8"/>
        <v>-5918</v>
      </c>
      <c r="Y18" s="484">
        <f t="shared" si="9"/>
        <v>-3518</v>
      </c>
      <c r="AA18" s="484">
        <f t="shared" si="10"/>
        <v>-118946</v>
      </c>
    </row>
    <row r="19" spans="1:27">
      <c r="A19" s="366">
        <v>2012</v>
      </c>
      <c r="B19" s="481">
        <v>68707</v>
      </c>
      <c r="C19" s="482">
        <v>75809</v>
      </c>
      <c r="D19" s="482">
        <v>95233</v>
      </c>
      <c r="E19" s="482">
        <v>98825</v>
      </c>
      <c r="F19" s="482">
        <v>136871</v>
      </c>
      <c r="G19" s="482">
        <v>156150</v>
      </c>
      <c r="H19" s="482">
        <v>227310</v>
      </c>
      <c r="I19" s="482">
        <v>193528</v>
      </c>
      <c r="J19" s="482">
        <v>159768</v>
      </c>
      <c r="K19" s="482">
        <v>144764</v>
      </c>
      <c r="L19" s="482"/>
      <c r="M19" s="482">
        <f t="shared" si="0"/>
        <v>1356965</v>
      </c>
      <c r="O19" s="506">
        <v>2012</v>
      </c>
      <c r="P19" s="481">
        <f t="shared" si="11"/>
        <v>-9305</v>
      </c>
      <c r="Q19" s="484">
        <f t="shared" si="1"/>
        <v>-10221</v>
      </c>
      <c r="R19" s="484">
        <f t="shared" si="2"/>
        <v>-12337</v>
      </c>
      <c r="S19" s="484">
        <f t="shared" si="3"/>
        <v>-10582</v>
      </c>
      <c r="T19" s="484">
        <f t="shared" si="4"/>
        <v>-12276</v>
      </c>
      <c r="U19" s="484">
        <f t="shared" si="5"/>
        <v>-11054</v>
      </c>
      <c r="V19" s="484">
        <f t="shared" si="6"/>
        <v>-12334</v>
      </c>
      <c r="W19" s="484">
        <f t="shared" si="7"/>
        <v>-8643</v>
      </c>
      <c r="X19" s="484">
        <f t="shared" si="8"/>
        <v>-5360</v>
      </c>
      <c r="Y19" s="484">
        <f t="shared" si="9"/>
        <v>-3787</v>
      </c>
      <c r="AA19" s="484">
        <f t="shared" si="10"/>
        <v>-95899</v>
      </c>
    </row>
    <row r="20" spans="1:27">
      <c r="A20" s="366">
        <v>2013</v>
      </c>
      <c r="B20" s="481">
        <v>60693</v>
      </c>
      <c r="C20" s="482">
        <v>66803</v>
      </c>
      <c r="D20" s="482">
        <v>84044</v>
      </c>
      <c r="E20" s="482">
        <v>88363</v>
      </c>
      <c r="F20" s="482">
        <v>124158</v>
      </c>
      <c r="G20" s="482">
        <v>143896</v>
      </c>
      <c r="H20" s="482">
        <v>213101</v>
      </c>
      <c r="I20" s="482">
        <v>183313</v>
      </c>
      <c r="J20" s="482">
        <v>152976</v>
      </c>
      <c r="K20" s="482">
        <v>139989</v>
      </c>
      <c r="L20" s="482"/>
      <c r="M20" s="482">
        <f t="shared" si="0"/>
        <v>1257336</v>
      </c>
      <c r="O20" s="506">
        <v>2013</v>
      </c>
      <c r="P20" s="481">
        <f t="shared" si="11"/>
        <v>-8014</v>
      </c>
      <c r="Q20" s="484">
        <f t="shared" si="1"/>
        <v>-9006</v>
      </c>
      <c r="R20" s="484">
        <f t="shared" si="2"/>
        <v>-11189</v>
      </c>
      <c r="S20" s="484">
        <f t="shared" si="3"/>
        <v>-10462</v>
      </c>
      <c r="T20" s="484">
        <f t="shared" si="4"/>
        <v>-12713</v>
      </c>
      <c r="U20" s="484">
        <f t="shared" si="5"/>
        <v>-12254</v>
      </c>
      <c r="V20" s="484">
        <f t="shared" si="6"/>
        <v>-14209</v>
      </c>
      <c r="W20" s="484">
        <f t="shared" si="7"/>
        <v>-10215</v>
      </c>
      <c r="X20" s="484">
        <f t="shared" si="8"/>
        <v>-6792</v>
      </c>
      <c r="Y20" s="484">
        <f t="shared" si="9"/>
        <v>-4775</v>
      </c>
      <c r="AA20" s="484">
        <f t="shared" si="10"/>
        <v>-99629</v>
      </c>
    </row>
    <row r="21" spans="1:27">
      <c r="A21" s="366">
        <v>2014</v>
      </c>
      <c r="B21" s="481">
        <v>53412</v>
      </c>
      <c r="C21" s="482">
        <v>58212</v>
      </c>
      <c r="D21" s="482">
        <v>73137</v>
      </c>
      <c r="E21" s="482">
        <v>77747</v>
      </c>
      <c r="F21" s="482">
        <v>110359</v>
      </c>
      <c r="G21" s="482">
        <v>129577</v>
      </c>
      <c r="H21" s="482">
        <v>195826</v>
      </c>
      <c r="I21" s="482">
        <v>169804</v>
      </c>
      <c r="J21" s="482">
        <v>143439</v>
      </c>
      <c r="K21" s="482">
        <v>132745</v>
      </c>
      <c r="M21" s="482">
        <f t="shared" si="0"/>
        <v>1144258</v>
      </c>
      <c r="O21" s="506">
        <v>2014</v>
      </c>
      <c r="P21" s="481">
        <f t="shared" ref="P21:Y21" si="12">B21-B20</f>
        <v>-7281</v>
      </c>
      <c r="Q21" s="484">
        <f t="shared" si="12"/>
        <v>-8591</v>
      </c>
      <c r="R21" s="484">
        <f t="shared" si="12"/>
        <v>-10907</v>
      </c>
      <c r="S21" s="484">
        <f t="shared" si="12"/>
        <v>-10616</v>
      </c>
      <c r="T21" s="484">
        <f t="shared" si="12"/>
        <v>-13799</v>
      </c>
      <c r="U21" s="484">
        <f t="shared" si="12"/>
        <v>-14319</v>
      </c>
      <c r="V21" s="484">
        <f t="shared" si="12"/>
        <v>-17275</v>
      </c>
      <c r="W21" s="484">
        <f t="shared" si="12"/>
        <v>-13509</v>
      </c>
      <c r="X21" s="484">
        <f t="shared" si="12"/>
        <v>-9537</v>
      </c>
      <c r="Y21" s="484">
        <f t="shared" si="12"/>
        <v>-7244</v>
      </c>
      <c r="AA21" s="484">
        <f>SUM(P21:Z21)</f>
        <v>-113078</v>
      </c>
    </row>
    <row r="23" spans="1:27">
      <c r="J23" s="366" t="s">
        <v>1527</v>
      </c>
      <c r="K23" s="618"/>
      <c r="L23" s="366"/>
      <c r="M23" s="617">
        <f>(M21-M13)/M13</f>
        <v>-0.36648848559003222</v>
      </c>
      <c r="O23" s="10" t="s">
        <v>1328</v>
      </c>
    </row>
    <row r="25" spans="1:27">
      <c r="J25" s="619"/>
      <c r="O25" s="60"/>
      <c r="P25" s="483" t="s">
        <v>1295</v>
      </c>
      <c r="Q25" s="60"/>
      <c r="R25" s="60"/>
      <c r="S25" s="60"/>
      <c r="T25" s="60"/>
      <c r="U25" s="60"/>
      <c r="V25" s="60"/>
      <c r="W25" s="60"/>
      <c r="X25" s="60"/>
      <c r="Y25" s="60"/>
    </row>
    <row r="26" spans="1:27">
      <c r="O26" s="478" t="s">
        <v>1296</v>
      </c>
      <c r="P26" s="479">
        <v>1990</v>
      </c>
      <c r="Q26" s="480">
        <v>1991</v>
      </c>
      <c r="R26" s="480">
        <v>1992</v>
      </c>
      <c r="S26" s="480">
        <v>1993</v>
      </c>
      <c r="T26" s="480">
        <v>1994</v>
      </c>
      <c r="U26" s="480">
        <v>1995</v>
      </c>
      <c r="V26" s="480">
        <v>1996</v>
      </c>
      <c r="W26" s="480">
        <v>1997</v>
      </c>
      <c r="X26" s="480">
        <v>1998</v>
      </c>
      <c r="Y26" s="480">
        <v>1999</v>
      </c>
      <c r="Z26" s="82"/>
      <c r="AA26" s="480" t="s">
        <v>641</v>
      </c>
    </row>
    <row r="27" spans="1:27">
      <c r="O27" s="506">
        <v>2001</v>
      </c>
      <c r="P27" s="485">
        <f t="shared" ref="P27:P39" si="13">B8/B7-1</f>
        <v>5.3528975689562941E-3</v>
      </c>
      <c r="Q27" s="486">
        <f t="shared" ref="Q27:Q39" si="14">C8/C7-1</f>
        <v>4.2955522364235499E-2</v>
      </c>
      <c r="R27" s="486">
        <f t="shared" ref="R27:R39" si="15">D8/D7-1</f>
        <v>0.14032035086046624</v>
      </c>
      <c r="S27" s="486">
        <f t="shared" ref="S27:S39" si="16">E8/E7-1</f>
        <v>0.10852408350235243</v>
      </c>
      <c r="T27" s="486">
        <f t="shared" ref="T27:T39" si="17">F8/F7-1</f>
        <v>0.21513772839290146</v>
      </c>
      <c r="U27" s="486">
        <f t="shared" ref="U27:U39" si="18">G8/G7-1</f>
        <v>0.15153642097005604</v>
      </c>
      <c r="V27" s="486">
        <f t="shared" ref="V27:V39" si="19">H8/H7-1</f>
        <v>0.15977625168501164</v>
      </c>
      <c r="W27" s="486">
        <f t="shared" ref="W27:W39" si="20">I8/I7-1</f>
        <v>5.8741868951293075E-2</v>
      </c>
      <c r="X27" s="486">
        <f t="shared" ref="X27:X39" si="21">J8/J7-1</f>
        <v>4.27757812024121E-2</v>
      </c>
      <c r="Y27" s="486">
        <f t="shared" ref="Y27:Y39" si="22">K8/K7-1</f>
        <v>7.6018461626394807E-3</v>
      </c>
      <c r="AA27" s="486">
        <f t="shared" ref="AA27:AA39" si="23">M8/M7-1</f>
        <v>9.3913745775818791E-2</v>
      </c>
    </row>
    <row r="28" spans="1:27">
      <c r="O28" s="506">
        <v>2002</v>
      </c>
      <c r="P28" s="485">
        <f t="shared" si="13"/>
        <v>-1.7168255001474786E-2</v>
      </c>
      <c r="Q28" s="486">
        <f t="shared" si="14"/>
        <v>6.6575930997163635E-3</v>
      </c>
      <c r="R28" s="486">
        <f t="shared" si="15"/>
        <v>3.9051232206684716E-2</v>
      </c>
      <c r="S28" s="486">
        <f t="shared" si="16"/>
        <v>7.2296729626287526E-2</v>
      </c>
      <c r="T28" s="486">
        <f t="shared" si="17"/>
        <v>9.6747289407839832E-2</v>
      </c>
      <c r="U28" s="486">
        <f t="shared" si="18"/>
        <v>0.28353740520965931</v>
      </c>
      <c r="V28" s="486">
        <f t="shared" si="19"/>
        <v>0.21419288708289863</v>
      </c>
      <c r="W28" s="486">
        <f t="shared" si="20"/>
        <v>0.26165411655989712</v>
      </c>
      <c r="X28" s="486">
        <f t="shared" si="21"/>
        <v>8.0596404632212293E-2</v>
      </c>
      <c r="Y28" s="486">
        <f t="shared" si="22"/>
        <v>6.1206835425086759E-2</v>
      </c>
      <c r="AA28" s="486">
        <f t="shared" si="23"/>
        <v>8.8835749514272866E-2</v>
      </c>
    </row>
    <row r="29" spans="1:27">
      <c r="O29" s="506">
        <v>2003</v>
      </c>
      <c r="P29" s="485">
        <f t="shared" si="13"/>
        <v>-3.4103256651454417E-2</v>
      </c>
      <c r="Q29" s="486">
        <f t="shared" si="14"/>
        <v>-1.7864221060233332E-2</v>
      </c>
      <c r="R29" s="486">
        <f t="shared" si="15"/>
        <v>4.7878412971429363E-3</v>
      </c>
      <c r="S29" s="486">
        <f t="shared" si="16"/>
        <v>1.9285904980789637E-2</v>
      </c>
      <c r="T29" s="486">
        <f t="shared" si="17"/>
        <v>9.6266104986733048E-2</v>
      </c>
      <c r="U29" s="486">
        <f t="shared" si="18"/>
        <v>0.16713689121052555</v>
      </c>
      <c r="V29" s="486">
        <f t="shared" si="19"/>
        <v>0.37608351548956054</v>
      </c>
      <c r="W29" s="486">
        <f t="shared" si="20"/>
        <v>0.20847850186079664</v>
      </c>
      <c r="X29" s="486">
        <f t="shared" si="21"/>
        <v>0.21295745715984649</v>
      </c>
      <c r="Y29" s="486">
        <f t="shared" si="22"/>
        <v>8.0782028838315645E-2</v>
      </c>
      <c r="AA29" s="486">
        <f t="shared" si="23"/>
        <v>8.8316358744886969E-2</v>
      </c>
    </row>
    <row r="30" spans="1:27">
      <c r="O30" s="506">
        <v>2004</v>
      </c>
      <c r="P30" s="485">
        <f t="shared" si="13"/>
        <v>-4.8892460158028617E-2</v>
      </c>
      <c r="Q30" s="486">
        <f t="shared" si="14"/>
        <v>-3.4023120684221864E-2</v>
      </c>
      <c r="R30" s="486">
        <f t="shared" si="15"/>
        <v>-1.8779812702401033E-2</v>
      </c>
      <c r="S30" s="486">
        <f t="shared" si="16"/>
        <v>3.1715302491102104E-3</v>
      </c>
      <c r="T30" s="486">
        <f t="shared" si="17"/>
        <v>3.3151845733876861E-2</v>
      </c>
      <c r="U30" s="486">
        <f t="shared" si="18"/>
        <v>0.16989475069857063</v>
      </c>
      <c r="V30" s="486">
        <f t="shared" si="19"/>
        <v>0.17592090488319223</v>
      </c>
      <c r="W30" s="486">
        <f t="shared" si="20"/>
        <v>0.28558909046234482</v>
      </c>
      <c r="X30" s="486">
        <f t="shared" si="21"/>
        <v>0.15015486774962672</v>
      </c>
      <c r="Y30" s="486">
        <f t="shared" si="22"/>
        <v>0.15610317028537524</v>
      </c>
      <c r="AA30" s="486">
        <f t="shared" si="23"/>
        <v>6.9145850202173786E-2</v>
      </c>
    </row>
    <row r="31" spans="1:27">
      <c r="O31" s="506">
        <v>2005</v>
      </c>
      <c r="P31" s="485">
        <f t="shared" si="13"/>
        <v>-6.9017955707752265E-2</v>
      </c>
      <c r="Q31" s="486">
        <f t="shared" si="14"/>
        <v>-5.1664634879208804E-2</v>
      </c>
      <c r="R31" s="486">
        <f t="shared" si="15"/>
        <v>-3.5559613746384611E-2</v>
      </c>
      <c r="S31" s="486">
        <f t="shared" si="16"/>
        <v>-1.9337957339569334E-2</v>
      </c>
      <c r="T31" s="486">
        <f t="shared" si="17"/>
        <v>1.06171265167323E-2</v>
      </c>
      <c r="U31" s="486">
        <f t="shared" si="18"/>
        <v>6.0847683880503878E-2</v>
      </c>
      <c r="V31" s="486">
        <f t="shared" si="19"/>
        <v>0.19349549566335322</v>
      </c>
      <c r="W31" s="486">
        <f t="shared" si="20"/>
        <v>0.15111108279605512</v>
      </c>
      <c r="X31" s="486">
        <f t="shared" si="21"/>
        <v>0.22767385765903647</v>
      </c>
      <c r="Y31" s="486">
        <f t="shared" si="22"/>
        <v>9.8009646955647511E-2</v>
      </c>
      <c r="AA31" s="486">
        <f t="shared" si="23"/>
        <v>4.7399660141806077E-2</v>
      </c>
    </row>
    <row r="32" spans="1:27">
      <c r="O32" s="506">
        <v>2006</v>
      </c>
      <c r="P32" s="485">
        <f t="shared" si="13"/>
        <v>-8.8980846249712586E-2</v>
      </c>
      <c r="Q32" s="486">
        <f t="shared" si="14"/>
        <v>-6.9941338354577054E-2</v>
      </c>
      <c r="R32" s="486">
        <f t="shared" si="15"/>
        <v>-5.3626775834893614E-2</v>
      </c>
      <c r="S32" s="486">
        <f t="shared" si="16"/>
        <v>-4.0393575459412578E-2</v>
      </c>
      <c r="T32" s="486">
        <f t="shared" si="17"/>
        <v>-2.0313351368402954E-2</v>
      </c>
      <c r="U32" s="486">
        <f t="shared" si="18"/>
        <v>1.2607391836773951E-2</v>
      </c>
      <c r="V32" s="486">
        <f t="shared" si="19"/>
        <v>5.2891633036975749E-2</v>
      </c>
      <c r="W32" s="486">
        <f t="shared" si="20"/>
        <v>0.16500168803927329</v>
      </c>
      <c r="X32" s="486">
        <f t="shared" si="21"/>
        <v>0.13103034702605454</v>
      </c>
      <c r="Y32" s="486">
        <f t="shared" si="22"/>
        <v>0.15116154483027322</v>
      </c>
      <c r="AA32" s="486">
        <f t="shared" si="23"/>
        <v>1.7141811321817135E-2</v>
      </c>
    </row>
    <row r="33" spans="15:27">
      <c r="O33" s="506">
        <v>2007</v>
      </c>
      <c r="P33" s="485">
        <f t="shared" si="13"/>
        <v>-0.10670978709840229</v>
      </c>
      <c r="Q33" s="486">
        <f t="shared" si="14"/>
        <v>-8.7698806673285445E-2</v>
      </c>
      <c r="R33" s="486">
        <f t="shared" si="15"/>
        <v>-7.1414599249973398E-2</v>
      </c>
      <c r="S33" s="486">
        <f t="shared" si="16"/>
        <v>-5.562257231778811E-2</v>
      </c>
      <c r="T33" s="486">
        <f t="shared" si="17"/>
        <v>-3.8483305036785542E-2</v>
      </c>
      <c r="U33" s="486">
        <f t="shared" si="18"/>
        <v>-1.9111282512747962E-2</v>
      </c>
      <c r="V33" s="486">
        <f t="shared" si="19"/>
        <v>2.4053466976061477E-2</v>
      </c>
      <c r="W33" s="486">
        <f t="shared" si="20"/>
        <v>6.0880016722407948E-2</v>
      </c>
      <c r="X33" s="486">
        <f t="shared" si="21"/>
        <v>0.17625226733640287</v>
      </c>
      <c r="Y33" s="486">
        <f t="shared" si="22"/>
        <v>0.11863704054694368</v>
      </c>
      <c r="AA33" s="486">
        <f t="shared" si="23"/>
        <v>-2.7111944037669922E-3</v>
      </c>
    </row>
    <row r="34" spans="15:27">
      <c r="O34" s="506">
        <v>2008</v>
      </c>
      <c r="P34" s="485">
        <f t="shared" si="13"/>
        <v>-0.12380591300727795</v>
      </c>
      <c r="Q34" s="486">
        <f t="shared" si="14"/>
        <v>-0.10474280186639351</v>
      </c>
      <c r="R34" s="486">
        <f t="shared" si="15"/>
        <v>-8.7662279038694169E-2</v>
      </c>
      <c r="S34" s="486">
        <f t="shared" si="16"/>
        <v>-7.0247933884297509E-2</v>
      </c>
      <c r="T34" s="486">
        <f t="shared" si="17"/>
        <v>-5.0927523289561849E-2</v>
      </c>
      <c r="U34" s="486">
        <f t="shared" si="18"/>
        <v>-3.6045219130274364E-2</v>
      </c>
      <c r="V34" s="486">
        <f t="shared" si="19"/>
        <v>-1.5941331267668835E-2</v>
      </c>
      <c r="W34" s="486">
        <f t="shared" si="20"/>
        <v>4.4332791488099765E-4</v>
      </c>
      <c r="X34" s="486">
        <f t="shared" si="21"/>
        <v>4.7234941045289469E-2</v>
      </c>
      <c r="Y34" s="486">
        <f t="shared" si="22"/>
        <v>0.13904920388790143</v>
      </c>
      <c r="AA34" s="486">
        <f t="shared" si="23"/>
        <v>-2.9070380687918562E-2</v>
      </c>
    </row>
    <row r="35" spans="15:27">
      <c r="O35" s="506">
        <v>2009</v>
      </c>
      <c r="P35" s="485">
        <f t="shared" si="13"/>
        <v>-0.11799292398801997</v>
      </c>
      <c r="Q35" s="486">
        <f t="shared" si="14"/>
        <v>-0.10349101425325347</v>
      </c>
      <c r="R35" s="486">
        <f t="shared" si="15"/>
        <v>-9.1104602068819873E-2</v>
      </c>
      <c r="S35" s="486">
        <f t="shared" si="16"/>
        <v>-7.4779323372831885E-2</v>
      </c>
      <c r="T35" s="486">
        <f t="shared" si="17"/>
        <v>-5.7306452388971807E-2</v>
      </c>
      <c r="U35" s="486">
        <f t="shared" si="18"/>
        <v>-4.1562391423665468E-2</v>
      </c>
      <c r="V35" s="486">
        <f t="shared" si="19"/>
        <v>-2.9301954321909518E-2</v>
      </c>
      <c r="W35" s="486">
        <f t="shared" si="20"/>
        <v>-2.1655252674455006E-2</v>
      </c>
      <c r="X35" s="486">
        <f t="shared" si="21"/>
        <v>-8.614244936794857E-3</v>
      </c>
      <c r="Y35" s="486">
        <f t="shared" si="22"/>
        <v>2.2850426328791196E-2</v>
      </c>
      <c r="AA35" s="486">
        <f t="shared" si="23"/>
        <v>-4.6591303482712232E-2</v>
      </c>
    </row>
    <row r="36" spans="15:27">
      <c r="O36" s="506">
        <v>2010</v>
      </c>
      <c r="P36" s="485">
        <f t="shared" si="13"/>
        <v>-0.12196506214167535</v>
      </c>
      <c r="Q36" s="486">
        <f t="shared" si="14"/>
        <v>-0.11315136476426801</v>
      </c>
      <c r="R36" s="486">
        <f t="shared" si="15"/>
        <v>-0.10239232366048745</v>
      </c>
      <c r="S36" s="486">
        <f t="shared" si="16"/>
        <v>-8.5255663045979979E-2</v>
      </c>
      <c r="T36" s="486">
        <f t="shared" si="17"/>
        <v>-6.7754412231749939E-2</v>
      </c>
      <c r="U36" s="486">
        <f t="shared" si="18"/>
        <v>-5.1592159252701775E-2</v>
      </c>
      <c r="V36" s="486">
        <f t="shared" si="19"/>
        <v>-3.8667187079611809E-2</v>
      </c>
      <c r="W36" s="486">
        <f t="shared" si="20"/>
        <v>-3.0598612814084158E-2</v>
      </c>
      <c r="X36" s="486">
        <f t="shared" si="21"/>
        <v>-2.2856718481322202E-2</v>
      </c>
      <c r="Y36" s="486">
        <f t="shared" si="22"/>
        <v>-1.2724876484298431E-2</v>
      </c>
      <c r="AA36" s="486">
        <f t="shared" si="23"/>
        <v>-5.7366652533453411E-2</v>
      </c>
    </row>
    <row r="37" spans="15:27">
      <c r="O37" s="506">
        <v>2011</v>
      </c>
      <c r="P37" s="485">
        <f t="shared" si="13"/>
        <v>-0.14532686218872226</v>
      </c>
      <c r="Q37" s="486">
        <f t="shared" si="14"/>
        <v>-0.14031897034135421</v>
      </c>
      <c r="R37" s="486">
        <f t="shared" si="15"/>
        <v>-0.13016406963862626</v>
      </c>
      <c r="S37" s="486">
        <f t="shared" si="16"/>
        <v>-0.11199941561287596</v>
      </c>
      <c r="T37" s="486">
        <f t="shared" si="17"/>
        <v>-9.2674944184546915E-2</v>
      </c>
      <c r="U37" s="486">
        <f t="shared" si="18"/>
        <v>-7.3759548856353052E-2</v>
      </c>
      <c r="V37" s="486">
        <f t="shared" si="19"/>
        <v>-5.5363062647572403E-2</v>
      </c>
      <c r="W37" s="486">
        <f t="shared" si="20"/>
        <v>-4.5841120613165698E-2</v>
      </c>
      <c r="X37" s="486">
        <f t="shared" si="21"/>
        <v>-3.4598879833495078E-2</v>
      </c>
      <c r="Y37" s="486">
        <f t="shared" si="22"/>
        <v>-2.313423511695345E-2</v>
      </c>
      <c r="AA37" s="486">
        <f t="shared" si="23"/>
        <v>-7.567454081600189E-2</v>
      </c>
    </row>
    <row r="38" spans="15:27">
      <c r="O38" s="506">
        <v>2012</v>
      </c>
      <c r="P38" s="485">
        <f t="shared" si="13"/>
        <v>-0.1192765215607855</v>
      </c>
      <c r="Q38" s="486">
        <f t="shared" si="14"/>
        <v>-0.11880739276996399</v>
      </c>
      <c r="R38" s="486">
        <f t="shared" si="15"/>
        <v>-0.11468811006786284</v>
      </c>
      <c r="S38" s="486">
        <f t="shared" si="16"/>
        <v>-9.6721416362755552E-2</v>
      </c>
      <c r="T38" s="486">
        <f t="shared" si="17"/>
        <v>-8.2308058492628122E-2</v>
      </c>
      <c r="U38" s="486">
        <f t="shared" si="18"/>
        <v>-6.611085859189969E-2</v>
      </c>
      <c r="V38" s="486">
        <f t="shared" si="19"/>
        <v>-5.1468010882809501E-2</v>
      </c>
      <c r="W38" s="486">
        <f t="shared" si="20"/>
        <v>-4.2750938561910479E-2</v>
      </c>
      <c r="X38" s="486">
        <f t="shared" si="21"/>
        <v>-3.2459667651761004E-2</v>
      </c>
      <c r="Y38" s="486">
        <f t="shared" si="22"/>
        <v>-2.5492928354571842E-2</v>
      </c>
      <c r="AA38" s="486">
        <f t="shared" si="23"/>
        <v>-6.6006866437601897E-2</v>
      </c>
    </row>
    <row r="39" spans="15:27">
      <c r="O39" s="506">
        <v>2013</v>
      </c>
      <c r="P39" s="485">
        <f t="shared" si="13"/>
        <v>-0.11664022588673639</v>
      </c>
      <c r="Q39" s="486">
        <f t="shared" si="14"/>
        <v>-0.11879855953778573</v>
      </c>
      <c r="R39" s="486">
        <f t="shared" si="15"/>
        <v>-0.11749078575703797</v>
      </c>
      <c r="S39" s="486">
        <f t="shared" si="16"/>
        <v>-0.10586390083480901</v>
      </c>
      <c r="T39" s="486">
        <f t="shared" si="17"/>
        <v>-9.2883079688173553E-2</v>
      </c>
      <c r="U39" s="486">
        <f t="shared" si="18"/>
        <v>-7.8475824527697746E-2</v>
      </c>
      <c r="V39" s="486">
        <f t="shared" si="19"/>
        <v>-6.2509348466851411E-2</v>
      </c>
      <c r="W39" s="486">
        <f t="shared" si="20"/>
        <v>-5.2783059815633915E-2</v>
      </c>
      <c r="X39" s="486">
        <f t="shared" si="21"/>
        <v>-4.2511641880727091E-2</v>
      </c>
      <c r="Y39" s="486">
        <f t="shared" si="22"/>
        <v>-3.2984719958000563E-2</v>
      </c>
      <c r="AA39" s="486">
        <f t="shared" si="23"/>
        <v>-7.3420464050288681E-2</v>
      </c>
    </row>
    <row r="40" spans="15:27">
      <c r="O40" s="506">
        <v>2014</v>
      </c>
      <c r="P40" s="485">
        <f t="shared" ref="P40:Y40" si="24">B21/B20-1</f>
        <v>-0.11996441105234545</v>
      </c>
      <c r="Q40" s="486">
        <f t="shared" si="24"/>
        <v>-0.12860200889181628</v>
      </c>
      <c r="R40" s="486">
        <f t="shared" si="24"/>
        <v>-0.12977725953072206</v>
      </c>
      <c r="S40" s="486">
        <f t="shared" si="24"/>
        <v>-0.1201407829068728</v>
      </c>
      <c r="T40" s="486">
        <f t="shared" si="24"/>
        <v>-0.11114064337376572</v>
      </c>
      <c r="U40" s="486">
        <f t="shared" si="24"/>
        <v>-9.950936787679987E-2</v>
      </c>
      <c r="V40" s="486">
        <f t="shared" si="24"/>
        <v>-8.1064847185137512E-2</v>
      </c>
      <c r="W40" s="486">
        <f t="shared" si="24"/>
        <v>-7.3693627838723907E-2</v>
      </c>
      <c r="X40" s="486">
        <f t="shared" si="24"/>
        <v>-6.2343112645120824E-2</v>
      </c>
      <c r="Y40" s="486">
        <f t="shared" si="24"/>
        <v>-5.174692297251926E-2</v>
      </c>
      <c r="AA40" s="486">
        <f>M21/M20-1</f>
        <v>-8.9934591867249503E-2</v>
      </c>
    </row>
    <row r="43" spans="15:27">
      <c r="O43" s="10" t="s">
        <v>1298</v>
      </c>
    </row>
    <row r="45" spans="15:27">
      <c r="P45" s="487" t="s">
        <v>1295</v>
      </c>
      <c r="Q45" s="488"/>
      <c r="R45" s="488"/>
      <c r="S45" s="488"/>
      <c r="T45" s="488"/>
      <c r="U45" s="488"/>
      <c r="V45" s="488"/>
      <c r="W45" s="488"/>
    </row>
    <row r="46" spans="15:27">
      <c r="O46" s="489" t="s">
        <v>916</v>
      </c>
      <c r="P46" s="490">
        <v>1990</v>
      </c>
      <c r="Q46" s="491">
        <v>1991</v>
      </c>
      <c r="R46" s="491">
        <v>1992</v>
      </c>
      <c r="S46" s="491">
        <v>1993</v>
      </c>
      <c r="T46" s="491">
        <v>1994</v>
      </c>
      <c r="U46" s="491">
        <v>1995</v>
      </c>
      <c r="V46" s="491">
        <v>1996</v>
      </c>
      <c r="W46" s="491">
        <v>1997</v>
      </c>
    </row>
    <row r="47" spans="15:27">
      <c r="O47" s="492">
        <v>14</v>
      </c>
      <c r="P47" s="495">
        <f t="shared" ref="P47:P56" si="25">1-B11/B10</f>
        <v>4.8892460158028617E-2</v>
      </c>
      <c r="Q47" s="494">
        <f t="shared" ref="Q47:Q55" si="26">1-C12/C11</f>
        <v>5.1664634879208804E-2</v>
      </c>
      <c r="R47" s="494">
        <f t="shared" ref="R47:R54" si="27">1-D13/D12</f>
        <v>5.3626775834893614E-2</v>
      </c>
      <c r="S47" s="494">
        <f t="shared" ref="S47:S53" si="28">1-E14/E13</f>
        <v>5.562257231778811E-2</v>
      </c>
      <c r="T47" s="494">
        <f t="shared" ref="T47:T52" si="29">1-F15/F14</f>
        <v>5.0927523289561849E-2</v>
      </c>
      <c r="U47" s="494">
        <f>1-G16/G15</f>
        <v>4.1562391423665468E-2</v>
      </c>
      <c r="V47" s="494">
        <f>1-H17/H16</f>
        <v>3.8667187079611809E-2</v>
      </c>
      <c r="W47" s="494">
        <f>1-I18/I17</f>
        <v>4.5841120613165698E-2</v>
      </c>
    </row>
    <row r="48" spans="15:27">
      <c r="O48" s="492">
        <v>15</v>
      </c>
      <c r="P48" s="493">
        <f t="shared" si="25"/>
        <v>6.9017955707752265E-2</v>
      </c>
      <c r="Q48" s="494">
        <f t="shared" si="26"/>
        <v>6.9941338354577054E-2</v>
      </c>
      <c r="R48" s="494">
        <f t="shared" si="27"/>
        <v>7.1414599249973398E-2</v>
      </c>
      <c r="S48" s="494">
        <f t="shared" si="28"/>
        <v>7.0247933884297509E-2</v>
      </c>
      <c r="T48" s="494">
        <f t="shared" si="29"/>
        <v>5.7306452388971807E-2</v>
      </c>
      <c r="U48" s="494">
        <f>1-G17/G16</f>
        <v>5.1592159252701775E-2</v>
      </c>
      <c r="V48" s="494">
        <f>1-H18/H17</f>
        <v>5.5363062647572403E-2</v>
      </c>
      <c r="W48" s="494">
        <f>1-I19/I18</f>
        <v>4.2750938561910479E-2</v>
      </c>
    </row>
    <row r="49" spans="15:23">
      <c r="O49" s="492">
        <v>16</v>
      </c>
      <c r="P49" s="493">
        <f t="shared" si="25"/>
        <v>8.8980846249712586E-2</v>
      </c>
      <c r="Q49" s="494">
        <f t="shared" si="26"/>
        <v>8.7698806673285445E-2</v>
      </c>
      <c r="R49" s="494">
        <f t="shared" si="27"/>
        <v>8.7662279038694169E-2</v>
      </c>
      <c r="S49" s="494">
        <f t="shared" si="28"/>
        <v>7.4779323372831885E-2</v>
      </c>
      <c r="T49" s="494">
        <f t="shared" si="29"/>
        <v>6.7754412231749939E-2</v>
      </c>
      <c r="U49" s="494">
        <f>1-G18/G17</f>
        <v>7.3759548856353052E-2</v>
      </c>
      <c r="V49" s="494">
        <f>1-H19/H18</f>
        <v>5.1468010882809501E-2</v>
      </c>
      <c r="W49" s="494">
        <f>1-I20/I19</f>
        <v>5.2783059815633915E-2</v>
      </c>
    </row>
    <row r="50" spans="15:23">
      <c r="O50" s="492">
        <v>17</v>
      </c>
      <c r="P50" s="493">
        <f t="shared" si="25"/>
        <v>0.10670978709840229</v>
      </c>
      <c r="Q50" s="494">
        <f t="shared" si="26"/>
        <v>0.10474280186639351</v>
      </c>
      <c r="R50" s="494">
        <f t="shared" si="27"/>
        <v>9.1104602068819873E-2</v>
      </c>
      <c r="S50" s="494">
        <f t="shared" si="28"/>
        <v>8.5255663045979979E-2</v>
      </c>
      <c r="T50" s="494">
        <f t="shared" si="29"/>
        <v>9.2674944184546915E-2</v>
      </c>
      <c r="U50" s="494">
        <f>1-G19/G18</f>
        <v>6.611085859189969E-2</v>
      </c>
      <c r="V50" s="494">
        <f>1-H20/H19</f>
        <v>6.2509348466851411E-2</v>
      </c>
      <c r="W50" s="494"/>
    </row>
    <row r="51" spans="15:23">
      <c r="O51" s="492">
        <v>18</v>
      </c>
      <c r="P51" s="493">
        <f t="shared" si="25"/>
        <v>0.12380591300727795</v>
      </c>
      <c r="Q51" s="494">
        <f t="shared" si="26"/>
        <v>0.10349101425325347</v>
      </c>
      <c r="R51" s="494">
        <f t="shared" si="27"/>
        <v>0.10239232366048745</v>
      </c>
      <c r="S51" s="494">
        <f t="shared" si="28"/>
        <v>0.11199941561287596</v>
      </c>
      <c r="T51" s="494">
        <f t="shared" si="29"/>
        <v>8.2308058492628122E-2</v>
      </c>
      <c r="U51" s="494">
        <f>1-G20/G19</f>
        <v>7.8475824527697746E-2</v>
      </c>
      <c r="V51" s="494"/>
      <c r="W51" s="494"/>
    </row>
    <row r="52" spans="15:23">
      <c r="O52" s="492">
        <v>19</v>
      </c>
      <c r="P52" s="493">
        <f t="shared" si="25"/>
        <v>0.11799292398801997</v>
      </c>
      <c r="Q52" s="494">
        <f t="shared" si="26"/>
        <v>0.11315136476426801</v>
      </c>
      <c r="R52" s="494">
        <f t="shared" si="27"/>
        <v>0.13016406963862626</v>
      </c>
      <c r="S52" s="494">
        <f t="shared" si="28"/>
        <v>9.6721416362755552E-2</v>
      </c>
      <c r="T52" s="494">
        <f t="shared" si="29"/>
        <v>9.2883079688173553E-2</v>
      </c>
      <c r="U52" s="494"/>
      <c r="V52" s="494"/>
      <c r="W52" s="494"/>
    </row>
    <row r="53" spans="15:23">
      <c r="O53" s="492">
        <v>20</v>
      </c>
      <c r="P53" s="493">
        <f t="shared" si="25"/>
        <v>0.12196506214167535</v>
      </c>
      <c r="Q53" s="494">
        <f t="shared" si="26"/>
        <v>0.14031897034135421</v>
      </c>
      <c r="R53" s="494">
        <f t="shared" si="27"/>
        <v>0.11468811006786284</v>
      </c>
      <c r="S53" s="494">
        <f t="shared" si="28"/>
        <v>0.10586390083480901</v>
      </c>
      <c r="T53" s="494"/>
      <c r="U53" s="494"/>
      <c r="V53" s="494"/>
      <c r="W53" s="494"/>
    </row>
    <row r="54" spans="15:23">
      <c r="O54" s="492">
        <v>21</v>
      </c>
      <c r="P54" s="493">
        <f t="shared" si="25"/>
        <v>0.14532686218872226</v>
      </c>
      <c r="Q54" s="494">
        <f t="shared" si="26"/>
        <v>0.11880739276996399</v>
      </c>
      <c r="R54" s="494">
        <f t="shared" si="27"/>
        <v>0.11749078575703797</v>
      </c>
    </row>
    <row r="55" spans="15:23">
      <c r="O55" s="492">
        <v>22</v>
      </c>
      <c r="P55" s="493">
        <f t="shared" si="25"/>
        <v>0.1192765215607855</v>
      </c>
      <c r="Q55" s="494">
        <f t="shared" si="26"/>
        <v>0.11879855953778573</v>
      </c>
    </row>
    <row r="56" spans="15:23">
      <c r="O56" s="492">
        <v>23</v>
      </c>
      <c r="P56" s="493">
        <f t="shared" si="25"/>
        <v>0.11664022588673639</v>
      </c>
    </row>
  </sheetData>
  <mergeCells count="1">
    <mergeCell ref="P1:Q1"/>
  </mergeCells>
  <conditionalFormatting sqref="P8:Y20">
    <cfRule type="colorScale" priority="20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:AA20">
    <cfRule type="colorScale" priority="15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19">
      <colorScale>
        <cfvo type="min" val="0"/>
        <cfvo type="percentile" val="50"/>
        <cfvo type="max" val="0"/>
        <color rgb="FF0093D3"/>
        <color rgb="FF9BD5E9"/>
        <color rgb="FFBDC1C1"/>
      </colorScale>
    </cfRule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27:Y39">
    <cfRule type="colorScale" priority="16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18">
      <colorScale>
        <cfvo type="min" val="0"/>
        <cfvo type="percentile" val="50"/>
        <cfvo type="max" val="0"/>
        <color rgb="FF0093D3"/>
        <color rgb="FF9BD5E9"/>
        <color rgb="FFBDC1C1"/>
      </colorScale>
    </cfRule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7:AA39">
    <cfRule type="colorScale" priority="17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21:Y21">
    <cfRule type="colorScale" priority="13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1">
    <cfRule type="colorScale" priority="10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11">
      <colorScale>
        <cfvo type="min" val="0"/>
        <cfvo type="percentile" val="50"/>
        <cfvo type="max" val="0"/>
        <color rgb="FF0093D3"/>
        <color rgb="FF9BD5E9"/>
        <color rgb="FFBDC1C1"/>
      </colorScale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40:Y40">
    <cfRule type="colorScale" priority="7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8">
      <colorScale>
        <cfvo type="min" val="0"/>
        <cfvo type="percentile" val="50"/>
        <cfvo type="max" val="0"/>
        <color rgb="FF0093D3"/>
        <color rgb="FF9BD5E9"/>
        <color rgb="FFBDC1C1"/>
      </colorScale>
    </cfRule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0">
    <cfRule type="colorScale" priority="5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0">
    <cfRule type="colorScale" priority="3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0">
    <cfRule type="colorScale" priority="1">
      <colorScale>
        <cfvo type="min" val="0"/>
        <cfvo type="percentile" val="50"/>
        <cfvo type="max" val="0"/>
        <color rgb="FF66B134"/>
        <color theme="6" tint="0.59999389629810485"/>
        <color theme="0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1:Q1" location="Contents!A1" display="Back to Contents"/>
  </hyperlinks>
  <pageMargins left="0.51181102362204722" right="0.55118110236220474" top="0.35433070866141736" bottom="0.31496062992125984" header="0.31496062992125984" footer="0.31496062992125984"/>
  <pageSetup paperSize="8" scale="8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V38"/>
  <sheetViews>
    <sheetView workbookViewId="0">
      <selection activeCell="B4" sqref="B4:B38"/>
    </sheetView>
  </sheetViews>
  <sheetFormatPr defaultRowHeight="12.75"/>
  <sheetData>
    <row r="1" spans="1:22" ht="25.5" customHeight="1">
      <c r="A1" s="42" t="s">
        <v>1024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783" t="s">
        <v>780</v>
      </c>
      <c r="O1" s="783"/>
      <c r="P1" s="42"/>
      <c r="Q1" s="42"/>
      <c r="R1" s="42"/>
      <c r="S1" s="42"/>
      <c r="T1" s="42"/>
      <c r="U1" s="42"/>
      <c r="V1" s="42"/>
    </row>
    <row r="2" spans="1:22" s="64" customFormat="1" ht="14.2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337"/>
      <c r="O2" s="337"/>
      <c r="P2" s="164"/>
      <c r="Q2" s="164"/>
      <c r="R2" s="164"/>
      <c r="S2" s="164"/>
      <c r="T2" s="164"/>
      <c r="U2" s="164"/>
      <c r="V2" s="164"/>
    </row>
    <row r="3" spans="1:22">
      <c r="A3" t="s">
        <v>1025</v>
      </c>
      <c r="B3" t="s">
        <v>1026</v>
      </c>
    </row>
    <row r="4" spans="1:22">
      <c r="A4" t="s">
        <v>1261</v>
      </c>
      <c r="B4">
        <v>2256</v>
      </c>
      <c r="N4" s="16"/>
      <c r="O4" s="16"/>
      <c r="P4" s="16"/>
      <c r="Q4" s="16"/>
      <c r="R4" s="16"/>
      <c r="S4" s="16"/>
      <c r="T4" s="16"/>
      <c r="U4" s="16"/>
      <c r="V4" s="16"/>
    </row>
    <row r="5" spans="1:22">
      <c r="A5">
        <v>1981</v>
      </c>
      <c r="B5">
        <v>403</v>
      </c>
      <c r="N5" s="16"/>
      <c r="O5" s="16"/>
      <c r="P5" s="16"/>
      <c r="Q5" s="16"/>
      <c r="R5" s="16"/>
      <c r="S5" s="16"/>
      <c r="T5" s="16"/>
      <c r="U5" s="16"/>
      <c r="V5" s="16"/>
    </row>
    <row r="6" spans="1:22">
      <c r="A6">
        <v>1982</v>
      </c>
      <c r="B6">
        <v>578</v>
      </c>
      <c r="N6" s="16"/>
      <c r="O6" s="16"/>
      <c r="P6" s="16"/>
      <c r="Q6" s="16"/>
      <c r="R6" s="16"/>
      <c r="S6" s="16"/>
      <c r="T6" s="16"/>
      <c r="U6" s="16"/>
      <c r="V6" s="16"/>
    </row>
    <row r="7" spans="1:22">
      <c r="A7">
        <v>1983</v>
      </c>
      <c r="B7">
        <v>720</v>
      </c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>
        <v>1984</v>
      </c>
      <c r="B8">
        <v>1196</v>
      </c>
    </row>
    <row r="9" spans="1:22">
      <c r="A9">
        <v>1985</v>
      </c>
      <c r="B9">
        <v>1689</v>
      </c>
    </row>
    <row r="10" spans="1:22">
      <c r="A10">
        <v>1986</v>
      </c>
      <c r="B10">
        <v>2044</v>
      </c>
    </row>
    <row r="11" spans="1:22">
      <c r="A11">
        <v>1987</v>
      </c>
      <c r="B11">
        <v>2703</v>
      </c>
    </row>
    <row r="12" spans="1:22">
      <c r="A12">
        <v>1988</v>
      </c>
      <c r="B12">
        <v>4671</v>
      </c>
    </row>
    <row r="13" spans="1:22">
      <c r="A13">
        <v>1989</v>
      </c>
      <c r="B13">
        <v>6586</v>
      </c>
    </row>
    <row r="14" spans="1:22">
      <c r="A14">
        <v>1990</v>
      </c>
      <c r="B14">
        <v>9940</v>
      </c>
    </row>
    <row r="15" spans="1:22">
      <c r="A15">
        <v>1991</v>
      </c>
      <c r="B15">
        <v>12165</v>
      </c>
    </row>
    <row r="16" spans="1:22">
      <c r="A16">
        <v>1992</v>
      </c>
      <c r="B16">
        <v>15054</v>
      </c>
    </row>
    <row r="17" spans="1:2">
      <c r="A17">
        <v>1993</v>
      </c>
      <c r="B17">
        <v>15814</v>
      </c>
    </row>
    <row r="18" spans="1:2">
      <c r="A18">
        <v>1994</v>
      </c>
      <c r="B18">
        <v>21475</v>
      </c>
    </row>
    <row r="19" spans="1:2">
      <c r="A19">
        <v>1995</v>
      </c>
      <c r="B19">
        <v>23441</v>
      </c>
    </row>
    <row r="20" spans="1:2">
      <c r="A20">
        <v>1996</v>
      </c>
      <c r="B20">
        <v>33753</v>
      </c>
    </row>
    <row r="21" spans="1:2">
      <c r="A21">
        <v>1997</v>
      </c>
      <c r="B21">
        <v>24389</v>
      </c>
    </row>
    <row r="22" spans="1:2">
      <c r="A22">
        <v>1998</v>
      </c>
      <c r="B22">
        <v>15899</v>
      </c>
    </row>
    <row r="23" spans="1:2">
      <c r="A23">
        <v>1999</v>
      </c>
      <c r="B23">
        <v>14761</v>
      </c>
    </row>
    <row r="24" spans="1:2">
      <c r="A24">
        <v>2000</v>
      </c>
      <c r="B24">
        <v>14613</v>
      </c>
    </row>
    <row r="25" spans="1:2">
      <c r="A25">
        <v>2001</v>
      </c>
      <c r="B25">
        <v>13753</v>
      </c>
    </row>
    <row r="26" spans="1:2">
      <c r="A26">
        <v>2002</v>
      </c>
      <c r="B26">
        <v>13933</v>
      </c>
    </row>
    <row r="27" spans="1:2">
      <c r="A27">
        <v>2003</v>
      </c>
      <c r="B27">
        <v>14210</v>
      </c>
    </row>
    <row r="28" spans="1:2">
      <c r="A28">
        <v>2004</v>
      </c>
      <c r="B28">
        <v>16683</v>
      </c>
    </row>
    <row r="29" spans="1:2">
      <c r="A29">
        <v>2005</v>
      </c>
      <c r="B29">
        <v>19742</v>
      </c>
    </row>
    <row r="30" spans="1:2">
      <c r="A30">
        <v>2006</v>
      </c>
      <c r="B30">
        <v>21911</v>
      </c>
    </row>
    <row r="31" spans="1:2">
      <c r="A31">
        <v>2007</v>
      </c>
      <c r="B31">
        <v>26629</v>
      </c>
    </row>
    <row r="32" spans="1:2">
      <c r="A32">
        <v>2008</v>
      </c>
      <c r="B32">
        <v>28663</v>
      </c>
    </row>
    <row r="33" spans="1:2">
      <c r="A33">
        <v>2009</v>
      </c>
      <c r="B33">
        <v>21346</v>
      </c>
    </row>
    <row r="34" spans="1:2">
      <c r="A34">
        <v>2010</v>
      </c>
      <c r="B34">
        <v>24779</v>
      </c>
    </row>
    <row r="35" spans="1:2">
      <c r="A35">
        <v>2011</v>
      </c>
      <c r="B35">
        <v>27626</v>
      </c>
    </row>
    <row r="36" spans="1:2">
      <c r="A36">
        <v>2012</v>
      </c>
      <c r="B36">
        <v>33547</v>
      </c>
    </row>
    <row r="37" spans="1:2">
      <c r="A37">
        <v>2013</v>
      </c>
      <c r="B37">
        <v>40396</v>
      </c>
    </row>
    <row r="38" spans="1:2">
      <c r="A38">
        <v>2014</v>
      </c>
      <c r="B38">
        <v>44325</v>
      </c>
    </row>
  </sheetData>
  <mergeCells count="1">
    <mergeCell ref="N1:O1"/>
  </mergeCells>
  <hyperlinks>
    <hyperlink ref="N1:O1" location="Contents!A1" display="Back to 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W32"/>
  <sheetViews>
    <sheetView workbookViewId="0">
      <selection activeCell="A33" sqref="A33:J58"/>
    </sheetView>
  </sheetViews>
  <sheetFormatPr defaultColWidth="8.85546875" defaultRowHeight="12.75"/>
  <cols>
    <col min="1" max="1" width="10.42578125" customWidth="1"/>
    <col min="2" max="2" width="12.7109375" customWidth="1"/>
    <col min="3" max="3" width="10.42578125" customWidth="1"/>
    <col min="4" max="4" width="11.42578125" customWidth="1"/>
    <col min="5" max="5" width="9.28515625" customWidth="1"/>
    <col min="6" max="6" width="12.140625" customWidth="1"/>
    <col min="7" max="7" width="10.5703125" bestFit="1" customWidth="1"/>
    <col min="8" max="9" width="9.7109375" bestFit="1" customWidth="1"/>
    <col min="10" max="10" width="10.5703125" bestFit="1" customWidth="1"/>
    <col min="11" max="11" width="12.5703125" bestFit="1" customWidth="1"/>
    <col min="12" max="12" width="11.5703125" bestFit="1" customWidth="1"/>
    <col min="13" max="13" width="13.85546875" bestFit="1" customWidth="1"/>
    <col min="14" max="14" width="13.7109375" bestFit="1" customWidth="1"/>
    <col min="15" max="15" width="13.85546875" bestFit="1" customWidth="1"/>
    <col min="16" max="16" width="13.7109375" bestFit="1" customWidth="1"/>
    <col min="17" max="17" width="12.7109375" bestFit="1" customWidth="1"/>
    <col min="18" max="18" width="12.5703125" bestFit="1" customWidth="1"/>
    <col min="19" max="19" width="12.7109375" bestFit="1" customWidth="1"/>
    <col min="20" max="20" width="12.5703125" bestFit="1" customWidth="1"/>
    <col min="21" max="21" width="11.7109375" bestFit="1" customWidth="1"/>
    <col min="22" max="22" width="11.5703125" bestFit="1" customWidth="1"/>
  </cols>
  <sheetData>
    <row r="1" spans="1:23" ht="31.5" customHeight="1">
      <c r="A1" s="42" t="s">
        <v>480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43"/>
      <c r="P1" s="43"/>
      <c r="Q1" s="43"/>
      <c r="R1" s="43"/>
      <c r="S1" s="43"/>
      <c r="T1" s="43"/>
      <c r="U1" s="43"/>
      <c r="V1" s="43"/>
    </row>
    <row r="2" spans="1:23" s="64" customFormat="1" ht="18" customHeight="1">
      <c r="A2" s="164"/>
      <c r="B2" s="179" t="s">
        <v>567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87" t="s">
        <v>1350</v>
      </c>
      <c r="N2" s="188"/>
      <c r="O2" s="189"/>
      <c r="P2" s="189"/>
      <c r="Q2" s="189"/>
      <c r="R2" s="190"/>
    </row>
    <row r="3" spans="1:23" ht="63.75">
      <c r="A3" s="56" t="s">
        <v>559</v>
      </c>
      <c r="B3" s="184" t="s">
        <v>266</v>
      </c>
      <c r="C3" s="185" t="s">
        <v>267</v>
      </c>
      <c r="D3" s="185" t="s">
        <v>268</v>
      </c>
      <c r="E3" s="185" t="s">
        <v>269</v>
      </c>
      <c r="F3" s="185" t="s">
        <v>270</v>
      </c>
      <c r="G3" s="185" t="s">
        <v>202</v>
      </c>
      <c r="H3" s="185" t="s">
        <v>272</v>
      </c>
      <c r="I3" s="185" t="s">
        <v>271</v>
      </c>
      <c r="J3" s="186" t="s">
        <v>881</v>
      </c>
      <c r="K3" s="184" t="s">
        <v>350</v>
      </c>
      <c r="L3" s="186" t="s">
        <v>351</v>
      </c>
      <c r="M3" s="174" t="s">
        <v>203</v>
      </c>
      <c r="N3" s="175" t="s">
        <v>204</v>
      </c>
      <c r="O3" s="183" t="s">
        <v>205</v>
      </c>
      <c r="P3" s="183" t="s">
        <v>206</v>
      </c>
      <c r="Q3" s="183" t="s">
        <v>207</v>
      </c>
      <c r="R3" s="183" t="s">
        <v>208</v>
      </c>
      <c r="S3" s="176" t="s">
        <v>209</v>
      </c>
      <c r="T3" s="183" t="s">
        <v>210</v>
      </c>
      <c r="U3" s="183" t="s">
        <v>211</v>
      </c>
      <c r="V3" s="183" t="s">
        <v>212</v>
      </c>
      <c r="W3" s="258" t="s">
        <v>880</v>
      </c>
    </row>
    <row r="4" spans="1:23">
      <c r="A4" s="22" t="s">
        <v>650</v>
      </c>
      <c r="B4" s="627">
        <v>112.92208717</v>
      </c>
      <c r="C4" s="627">
        <v>30.437333097</v>
      </c>
      <c r="D4" s="627">
        <v>19.211163268</v>
      </c>
      <c r="E4" s="627">
        <v>3.3724577647</v>
      </c>
      <c r="F4" s="627">
        <v>6.9925638455000003</v>
      </c>
      <c r="G4" s="627">
        <v>0.21136802969999999</v>
      </c>
      <c r="H4" s="627">
        <v>1.2576175112000001</v>
      </c>
      <c r="I4" s="627">
        <v>0.1876930356</v>
      </c>
      <c r="J4" s="627">
        <v>10.686895152</v>
      </c>
      <c r="K4" s="633">
        <v>164.05309724</v>
      </c>
      <c r="L4" s="634">
        <v>1.7593137706999999</v>
      </c>
      <c r="M4" s="651">
        <v>45365</v>
      </c>
      <c r="N4" s="651">
        <v>387</v>
      </c>
      <c r="O4" s="651">
        <v>32051</v>
      </c>
      <c r="P4" s="651">
        <v>8260</v>
      </c>
      <c r="Q4" s="651">
        <v>4734</v>
      </c>
      <c r="R4" s="651">
        <v>769</v>
      </c>
      <c r="S4" s="654">
        <v>1856</v>
      </c>
      <c r="T4" s="651">
        <v>21</v>
      </c>
      <c r="U4" s="651">
        <v>95</v>
      </c>
      <c r="V4" s="651">
        <v>7</v>
      </c>
      <c r="W4" s="655">
        <v>4870</v>
      </c>
    </row>
    <row r="5" spans="1:23">
      <c r="A5" s="22" t="s">
        <v>651</v>
      </c>
      <c r="B5" s="627">
        <v>113.27731295</v>
      </c>
      <c r="C5" s="627">
        <v>11.514584750999999</v>
      </c>
      <c r="D5" s="627">
        <v>17.502749172000001</v>
      </c>
      <c r="E5" s="627">
        <v>2.1964883838000002</v>
      </c>
      <c r="F5" s="627">
        <v>6.7270356242</v>
      </c>
      <c r="G5" s="627">
        <v>0.1097871468</v>
      </c>
      <c r="H5" s="627">
        <v>0.61833562610000004</v>
      </c>
      <c r="I5" s="627">
        <v>3.60567241E-2</v>
      </c>
      <c r="J5" s="627">
        <v>9.1763249397000006</v>
      </c>
      <c r="K5" s="633">
        <v>140.96376634000001</v>
      </c>
      <c r="L5" s="634">
        <v>3.2217472872999999</v>
      </c>
      <c r="M5" s="651">
        <v>31388</v>
      </c>
      <c r="N5" s="651">
        <v>525</v>
      </c>
      <c r="O5" s="651">
        <v>24919</v>
      </c>
      <c r="P5" s="651">
        <v>3256</v>
      </c>
      <c r="Q5" s="651">
        <v>3440</v>
      </c>
      <c r="R5" s="651">
        <v>327</v>
      </c>
      <c r="S5" s="654">
        <v>1595</v>
      </c>
      <c r="T5" s="651">
        <v>19</v>
      </c>
      <c r="U5" s="651">
        <v>90</v>
      </c>
      <c r="V5" s="651">
        <v>3</v>
      </c>
      <c r="W5" s="655">
        <v>3443</v>
      </c>
    </row>
    <row r="6" spans="1:23">
      <c r="A6" s="22" t="s">
        <v>652</v>
      </c>
      <c r="B6" s="627">
        <v>35.479713656999998</v>
      </c>
      <c r="C6" s="627">
        <v>7.4688624976</v>
      </c>
      <c r="D6" s="627">
        <v>16.815909633</v>
      </c>
      <c r="E6" s="627">
        <v>3.4923452950999998</v>
      </c>
      <c r="F6" s="627">
        <v>5.3032476580000001</v>
      </c>
      <c r="G6" s="627">
        <v>0.31880420970000001</v>
      </c>
      <c r="H6" s="627">
        <v>2.6285518766</v>
      </c>
      <c r="I6" s="627">
        <v>0.35515105819999998</v>
      </c>
      <c r="J6" s="627">
        <v>7.6329307117000003</v>
      </c>
      <c r="K6" s="633">
        <v>60.507895501999997</v>
      </c>
      <c r="L6" s="634">
        <v>2.6029681838999998</v>
      </c>
      <c r="M6" s="651">
        <v>22133</v>
      </c>
      <c r="N6" s="651">
        <v>884</v>
      </c>
      <c r="O6" s="651">
        <v>14988</v>
      </c>
      <c r="P6" s="651">
        <v>2787</v>
      </c>
      <c r="Q6" s="651">
        <v>4731</v>
      </c>
      <c r="R6" s="651">
        <v>562</v>
      </c>
      <c r="S6" s="654">
        <v>2365</v>
      </c>
      <c r="T6" s="651">
        <v>134</v>
      </c>
      <c r="U6" s="651">
        <v>296</v>
      </c>
      <c r="V6" s="651">
        <v>38</v>
      </c>
      <c r="W6" s="655">
        <v>3489</v>
      </c>
    </row>
    <row r="7" spans="1:23">
      <c r="A7" s="251" t="s">
        <v>213</v>
      </c>
      <c r="B7" s="656">
        <f>SUM(B4:B6)</f>
        <v>261.679113777</v>
      </c>
      <c r="C7" s="656">
        <f t="shared" ref="C7:J7" si="0">SUM(C4:C6)</f>
        <v>49.420780345600001</v>
      </c>
      <c r="D7" s="656">
        <f t="shared" si="0"/>
        <v>53.529822073000005</v>
      </c>
      <c r="E7" s="656">
        <f t="shared" si="0"/>
        <v>9.0612914436000001</v>
      </c>
      <c r="F7" s="656">
        <f t="shared" si="0"/>
        <v>19.0228471277</v>
      </c>
      <c r="G7" s="656">
        <f t="shared" si="0"/>
        <v>0.63995938619999992</v>
      </c>
      <c r="H7" s="656">
        <f t="shared" si="0"/>
        <v>4.5045050139000002</v>
      </c>
      <c r="I7" s="656">
        <f t="shared" si="0"/>
        <v>0.57890081789999992</v>
      </c>
      <c r="J7" s="656">
        <f t="shared" si="0"/>
        <v>27.496150803399999</v>
      </c>
      <c r="K7" s="656">
        <f t="shared" ref="K7:W7" si="1">SUM(K4:K6)</f>
        <v>365.524759082</v>
      </c>
      <c r="L7" s="656">
        <f t="shared" si="1"/>
        <v>7.5840292418999997</v>
      </c>
      <c r="M7" s="657">
        <f t="shared" si="1"/>
        <v>98886</v>
      </c>
      <c r="N7" s="657">
        <f t="shared" si="1"/>
        <v>1796</v>
      </c>
      <c r="O7" s="657">
        <f t="shared" si="1"/>
        <v>71958</v>
      </c>
      <c r="P7" s="657">
        <f t="shared" si="1"/>
        <v>14303</v>
      </c>
      <c r="Q7" s="657">
        <f t="shared" si="1"/>
        <v>12905</v>
      </c>
      <c r="R7" s="657">
        <f t="shared" si="1"/>
        <v>1658</v>
      </c>
      <c r="S7" s="657">
        <f t="shared" si="1"/>
        <v>5816</v>
      </c>
      <c r="T7" s="657">
        <f t="shared" si="1"/>
        <v>174</v>
      </c>
      <c r="U7" s="657">
        <f t="shared" si="1"/>
        <v>481</v>
      </c>
      <c r="V7" s="657">
        <f t="shared" si="1"/>
        <v>48</v>
      </c>
      <c r="W7" s="656">
        <f t="shared" si="1"/>
        <v>11802</v>
      </c>
    </row>
    <row r="8" spans="1:23">
      <c r="A8" s="68" t="s">
        <v>653</v>
      </c>
      <c r="B8" s="658">
        <v>78.250514933999995</v>
      </c>
      <c r="C8" s="659">
        <v>30.057474436</v>
      </c>
      <c r="D8" s="659">
        <v>44.512072238999998</v>
      </c>
      <c r="E8" s="659">
        <v>10.459851777000001</v>
      </c>
      <c r="F8" s="659">
        <v>18.791619919999999</v>
      </c>
      <c r="G8" s="659">
        <v>4.5398885927999997</v>
      </c>
      <c r="H8" s="659">
        <v>3.3860750062</v>
      </c>
      <c r="I8" s="659">
        <v>0.96159220629999997</v>
      </c>
      <c r="J8" s="660">
        <v>11.222578883000001</v>
      </c>
      <c r="K8" s="658">
        <v>146.75601506000001</v>
      </c>
      <c r="L8" s="660">
        <v>16.305965182000001</v>
      </c>
      <c r="M8" s="661">
        <v>29553</v>
      </c>
      <c r="N8" s="662">
        <v>3366</v>
      </c>
      <c r="O8" s="662">
        <v>15200</v>
      </c>
      <c r="P8" s="662">
        <v>7455</v>
      </c>
      <c r="Q8" s="662">
        <v>8546</v>
      </c>
      <c r="R8" s="663">
        <v>1762</v>
      </c>
      <c r="S8" s="661">
        <v>4816</v>
      </c>
      <c r="T8" s="662">
        <v>1456</v>
      </c>
      <c r="U8" s="662">
        <v>352</v>
      </c>
      <c r="V8" s="663">
        <v>188</v>
      </c>
      <c r="W8" s="664">
        <v>6076</v>
      </c>
    </row>
    <row r="9" spans="1:23">
      <c r="A9" s="60" t="s">
        <v>617</v>
      </c>
      <c r="B9" s="633">
        <v>273.88302447000001</v>
      </c>
      <c r="C9" s="635">
        <v>227.54060369999999</v>
      </c>
      <c r="D9" s="635">
        <v>92.605713405000003</v>
      </c>
      <c r="E9" s="635">
        <v>80.920368167000007</v>
      </c>
      <c r="F9" s="635">
        <v>41.551643089000002</v>
      </c>
      <c r="G9" s="635">
        <v>40.612083593000001</v>
      </c>
      <c r="H9" s="635">
        <v>6.0113753865000001</v>
      </c>
      <c r="I9" s="635">
        <v>10.586851286</v>
      </c>
      <c r="J9" s="634">
        <v>25.799730082</v>
      </c>
      <c r="K9" s="633">
        <v>557.94577810999999</v>
      </c>
      <c r="L9" s="634">
        <v>116.72978501999999</v>
      </c>
      <c r="M9" s="654">
        <v>93498</v>
      </c>
      <c r="N9" s="665">
        <v>20290</v>
      </c>
      <c r="O9" s="665">
        <v>44278</v>
      </c>
      <c r="P9" s="665">
        <v>40471</v>
      </c>
      <c r="Q9" s="665">
        <v>15747</v>
      </c>
      <c r="R9" s="666">
        <v>13339</v>
      </c>
      <c r="S9" s="654">
        <v>7577</v>
      </c>
      <c r="T9" s="665">
        <v>8442</v>
      </c>
      <c r="U9" s="665">
        <v>503</v>
      </c>
      <c r="V9" s="666">
        <v>934</v>
      </c>
      <c r="W9" s="655">
        <v>11230</v>
      </c>
    </row>
    <row r="10" spans="1:23">
      <c r="A10" s="60" t="s">
        <v>618</v>
      </c>
      <c r="B10" s="633">
        <v>943.25696302999995</v>
      </c>
      <c r="C10" s="635">
        <v>1969.1024316</v>
      </c>
      <c r="D10" s="635">
        <v>282.72437996999997</v>
      </c>
      <c r="E10" s="635">
        <v>189.01748189</v>
      </c>
      <c r="F10" s="635">
        <v>75.480918345999996</v>
      </c>
      <c r="G10" s="635">
        <v>143.13699944000001</v>
      </c>
      <c r="H10" s="635">
        <v>5.6827469555999999</v>
      </c>
      <c r="I10" s="635">
        <v>20.01686217</v>
      </c>
      <c r="J10" s="634">
        <v>22.400567453000001</v>
      </c>
      <c r="K10" s="633">
        <v>2708.4289976</v>
      </c>
      <c r="L10" s="634">
        <v>675.15197937000005</v>
      </c>
      <c r="M10" s="654">
        <v>344659</v>
      </c>
      <c r="N10" s="665">
        <v>83397</v>
      </c>
      <c r="O10" s="665">
        <v>119921</v>
      </c>
      <c r="P10" s="665">
        <v>248352</v>
      </c>
      <c r="Q10" s="665">
        <v>36613</v>
      </c>
      <c r="R10" s="666">
        <v>23238</v>
      </c>
      <c r="S10" s="654">
        <v>8034</v>
      </c>
      <c r="T10" s="665">
        <v>16751</v>
      </c>
      <c r="U10" s="665">
        <v>288</v>
      </c>
      <c r="V10" s="666">
        <v>1338</v>
      </c>
      <c r="W10" s="655">
        <v>8103</v>
      </c>
    </row>
    <row r="11" spans="1:23">
      <c r="A11" s="60" t="s">
        <v>619</v>
      </c>
      <c r="B11" s="633">
        <v>1880.1653305</v>
      </c>
      <c r="C11" s="635">
        <v>5804.8239893</v>
      </c>
      <c r="D11" s="635">
        <v>416.99902687999997</v>
      </c>
      <c r="E11" s="635">
        <v>302.30080187999999</v>
      </c>
      <c r="F11" s="635">
        <v>139.55613761000001</v>
      </c>
      <c r="G11" s="635">
        <v>213.89283789000001</v>
      </c>
      <c r="H11" s="635">
        <v>11.751329973000001</v>
      </c>
      <c r="I11" s="635">
        <v>15.122436651999999</v>
      </c>
      <c r="J11" s="634">
        <v>31.220366024</v>
      </c>
      <c r="K11" s="633">
        <v>7063.7945511999997</v>
      </c>
      <c r="L11" s="634">
        <v>1340.1399604000001</v>
      </c>
      <c r="M11" s="654">
        <v>716970</v>
      </c>
      <c r="N11" s="665">
        <v>119248</v>
      </c>
      <c r="O11" s="665">
        <v>200993</v>
      </c>
      <c r="P11" s="665">
        <v>567230</v>
      </c>
      <c r="Q11" s="665">
        <v>41707</v>
      </c>
      <c r="R11" s="666">
        <v>26331</v>
      </c>
      <c r="S11" s="654">
        <v>9280</v>
      </c>
      <c r="T11" s="665">
        <v>16642</v>
      </c>
      <c r="U11" s="665">
        <v>533</v>
      </c>
      <c r="V11" s="666">
        <v>826</v>
      </c>
      <c r="W11" s="655">
        <v>11706</v>
      </c>
    </row>
    <row r="12" spans="1:23">
      <c r="A12" s="60" t="s">
        <v>654</v>
      </c>
      <c r="B12" s="633">
        <v>3223.4680991999999</v>
      </c>
      <c r="C12" s="635">
        <v>4661.4593093000003</v>
      </c>
      <c r="D12" s="635">
        <v>964.52224582999997</v>
      </c>
      <c r="E12" s="635">
        <v>201.93403215000001</v>
      </c>
      <c r="F12" s="635">
        <v>441.81724129999998</v>
      </c>
      <c r="G12" s="635">
        <v>41.115093012999999</v>
      </c>
      <c r="H12" s="635">
        <v>38.763840526000003</v>
      </c>
      <c r="I12" s="635">
        <v>4.0264847148999996</v>
      </c>
      <c r="J12" s="634">
        <v>50.198965549</v>
      </c>
      <c r="K12" s="633">
        <v>8016.9406025999997</v>
      </c>
      <c r="L12" s="634">
        <v>1027.6473464999999</v>
      </c>
      <c r="M12" s="654">
        <v>708113</v>
      </c>
      <c r="N12" s="665">
        <v>75503</v>
      </c>
      <c r="O12" s="665">
        <v>295293</v>
      </c>
      <c r="P12" s="665">
        <v>400441</v>
      </c>
      <c r="Q12" s="665">
        <v>74474</v>
      </c>
      <c r="R12" s="666">
        <v>13856</v>
      </c>
      <c r="S12" s="654">
        <v>16267</v>
      </c>
      <c r="T12" s="665">
        <v>2594</v>
      </c>
      <c r="U12" s="665">
        <v>919</v>
      </c>
      <c r="V12" s="666">
        <v>175</v>
      </c>
      <c r="W12" s="655">
        <v>18598</v>
      </c>
    </row>
    <row r="13" spans="1:23">
      <c r="A13" s="60" t="s">
        <v>655</v>
      </c>
      <c r="B13" s="633">
        <v>4423.7689308999998</v>
      </c>
      <c r="C13" s="635">
        <v>2583.6010494000002</v>
      </c>
      <c r="D13" s="635">
        <v>1661.8035629000001</v>
      </c>
      <c r="E13" s="635">
        <v>223.05464689999999</v>
      </c>
      <c r="F13" s="635">
        <v>655.90527872999996</v>
      </c>
      <c r="G13" s="635">
        <v>56.683018388000001</v>
      </c>
      <c r="H13" s="635">
        <v>61.194384841000002</v>
      </c>
      <c r="I13" s="635">
        <v>7.2731996969999999</v>
      </c>
      <c r="J13" s="634">
        <v>109.46659472</v>
      </c>
      <c r="K13" s="633">
        <v>6740.7740062000003</v>
      </c>
      <c r="L13" s="634">
        <v>2136.5384694999998</v>
      </c>
      <c r="M13" s="654">
        <v>581394</v>
      </c>
      <c r="N13" s="665">
        <v>119620</v>
      </c>
      <c r="O13" s="665">
        <v>349155</v>
      </c>
      <c r="P13" s="665">
        <v>246535</v>
      </c>
      <c r="Q13" s="665">
        <v>91313</v>
      </c>
      <c r="R13" s="666">
        <v>14589</v>
      </c>
      <c r="S13" s="654">
        <v>16685</v>
      </c>
      <c r="T13" s="665">
        <v>3248</v>
      </c>
      <c r="U13" s="665">
        <v>1249</v>
      </c>
      <c r="V13" s="666">
        <v>252</v>
      </c>
      <c r="W13" s="655">
        <v>34268</v>
      </c>
    </row>
    <row r="14" spans="1:23">
      <c r="A14" t="s">
        <v>1015</v>
      </c>
      <c r="B14" s="667">
        <v>4977.3472491000002</v>
      </c>
      <c r="C14" s="668">
        <v>147.45899075</v>
      </c>
      <c r="D14" s="668">
        <v>2121.6566564</v>
      </c>
      <c r="E14" s="668">
        <v>27.626170879</v>
      </c>
      <c r="F14" s="668">
        <v>794.31725807999999</v>
      </c>
      <c r="G14" s="668">
        <v>6.5756831341000002</v>
      </c>
      <c r="H14" s="668">
        <v>68.879602958999996</v>
      </c>
      <c r="I14" s="668">
        <v>4.4811925351999999</v>
      </c>
      <c r="J14" s="669">
        <v>81.216456409000003</v>
      </c>
      <c r="K14" s="667">
        <v>4165.9888481999997</v>
      </c>
      <c r="L14" s="669">
        <v>3097.9089561999999</v>
      </c>
      <c r="M14" s="670">
        <v>286893</v>
      </c>
      <c r="N14" s="671">
        <v>145981</v>
      </c>
      <c r="O14" s="671">
        <v>322524</v>
      </c>
      <c r="P14" s="671">
        <v>15432</v>
      </c>
      <c r="Q14" s="671">
        <v>93130</v>
      </c>
      <c r="R14" s="672">
        <v>2248</v>
      </c>
      <c r="S14" s="670">
        <v>13687</v>
      </c>
      <c r="T14" s="671">
        <v>431</v>
      </c>
      <c r="U14" s="671">
        <v>1361</v>
      </c>
      <c r="V14" s="672">
        <v>119</v>
      </c>
      <c r="W14" s="673">
        <v>18769</v>
      </c>
    </row>
    <row r="15" spans="1:23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526" t="s">
        <v>1351</v>
      </c>
      <c r="N15" s="402"/>
      <c r="O15" s="402"/>
      <c r="P15" s="402"/>
      <c r="Q15" s="402"/>
      <c r="R15" s="402"/>
      <c r="S15" s="402"/>
      <c r="T15" s="402"/>
      <c r="U15" s="402"/>
      <c r="V15" s="402"/>
      <c r="W15" s="70"/>
    </row>
    <row r="16" spans="1:23">
      <c r="M16" s="527" t="s">
        <v>1352</v>
      </c>
    </row>
    <row r="17" spans="1:21" ht="14.25">
      <c r="B17" s="179" t="s">
        <v>567</v>
      </c>
      <c r="C17" s="180"/>
      <c r="D17" s="180"/>
      <c r="E17" s="180"/>
      <c r="F17" s="180"/>
      <c r="G17" s="28"/>
      <c r="H17" s="225"/>
      <c r="K17" s="179" t="s">
        <v>185</v>
      </c>
      <c r="L17" s="28"/>
      <c r="M17" s="28"/>
      <c r="N17" s="28"/>
      <c r="O17" s="28"/>
      <c r="P17" s="180"/>
      <c r="Q17" s="180"/>
      <c r="R17" s="189"/>
      <c r="S17" s="189"/>
      <c r="T17" s="189"/>
      <c r="U17" s="225"/>
    </row>
    <row r="18" spans="1:21" ht="38.25">
      <c r="A18" s="56" t="s">
        <v>559</v>
      </c>
      <c r="B18" s="184" t="s">
        <v>264</v>
      </c>
      <c r="C18" s="185" t="s">
        <v>265</v>
      </c>
      <c r="D18" s="185" t="s">
        <v>174</v>
      </c>
      <c r="E18" s="185" t="s">
        <v>175</v>
      </c>
      <c r="F18" s="186" t="s">
        <v>176</v>
      </c>
      <c r="G18" s="556" t="s">
        <v>1087</v>
      </c>
      <c r="H18" s="557" t="s">
        <v>533</v>
      </c>
      <c r="I18" s="775" t="s">
        <v>1551</v>
      </c>
      <c r="J18" s="775" t="s">
        <v>1552</v>
      </c>
      <c r="K18" s="196" t="s">
        <v>273</v>
      </c>
      <c r="L18" s="196" t="s">
        <v>274</v>
      </c>
      <c r="M18" s="196" t="s">
        <v>275</v>
      </c>
      <c r="N18" s="196" t="s">
        <v>276</v>
      </c>
      <c r="O18" s="196" t="s">
        <v>198</v>
      </c>
      <c r="P18" s="196" t="s">
        <v>199</v>
      </c>
      <c r="Q18" s="196" t="s">
        <v>183</v>
      </c>
      <c r="R18" s="197" t="s">
        <v>184</v>
      </c>
      <c r="S18" s="196" t="s">
        <v>186</v>
      </c>
      <c r="T18" s="197" t="s">
        <v>187</v>
      </c>
      <c r="U18" s="260" t="s">
        <v>882</v>
      </c>
    </row>
    <row r="19" spans="1:21">
      <c r="A19" t="s">
        <v>650</v>
      </c>
      <c r="B19" s="674">
        <f t="shared" ref="B19:C28" si="2">B4+D4</f>
        <v>132.133250438</v>
      </c>
      <c r="C19" s="675">
        <f t="shared" si="2"/>
        <v>33.809790861700002</v>
      </c>
      <c r="D19" s="675">
        <f>F4+G4</f>
        <v>7.2039318752000003</v>
      </c>
      <c r="E19" s="675">
        <f>H4+I4</f>
        <v>1.4453105468</v>
      </c>
      <c r="F19" s="676">
        <f>J4</f>
        <v>10.686895152</v>
      </c>
      <c r="G19" s="483"/>
      <c r="H19" s="677"/>
      <c r="K19" s="14"/>
      <c r="L19" s="60"/>
      <c r="M19" s="60"/>
      <c r="N19" s="22"/>
      <c r="O19" s="14"/>
      <c r="P19" s="22"/>
      <c r="Q19" s="14"/>
      <c r="R19" s="22"/>
      <c r="S19" s="14"/>
      <c r="T19" s="22"/>
      <c r="U19" s="259"/>
    </row>
    <row r="20" spans="1:21">
      <c r="A20" t="s">
        <v>651</v>
      </c>
      <c r="B20" s="674">
        <f t="shared" si="2"/>
        <v>130.780062122</v>
      </c>
      <c r="C20" s="675">
        <f t="shared" si="2"/>
        <v>13.711073134799999</v>
      </c>
      <c r="D20" s="675">
        <f>F5+G5</f>
        <v>6.8368227709999996</v>
      </c>
      <c r="E20" s="675">
        <f>H5+I5</f>
        <v>0.65439235020000008</v>
      </c>
      <c r="F20" s="676">
        <f>J5</f>
        <v>9.1763249397000006</v>
      </c>
      <c r="G20" s="483"/>
      <c r="H20" s="677"/>
      <c r="K20" s="14"/>
      <c r="L20" s="60"/>
      <c r="M20" s="60"/>
      <c r="N20" s="22"/>
      <c r="O20" s="14"/>
      <c r="P20" s="22"/>
      <c r="Q20" s="14"/>
      <c r="R20" s="22"/>
      <c r="S20" s="14"/>
      <c r="T20" s="22"/>
      <c r="U20" s="259"/>
    </row>
    <row r="21" spans="1:21">
      <c r="A21" t="s">
        <v>652</v>
      </c>
      <c r="B21" s="674">
        <f t="shared" si="2"/>
        <v>52.295623289999995</v>
      </c>
      <c r="C21" s="675">
        <f t="shared" si="2"/>
        <v>10.9612077927</v>
      </c>
      <c r="D21" s="675">
        <f>F6+G6</f>
        <v>5.6220518676999998</v>
      </c>
      <c r="E21" s="675">
        <f>H6+I6</f>
        <v>2.9837029348000002</v>
      </c>
      <c r="F21" s="676">
        <f>J6</f>
        <v>7.6329307117000003</v>
      </c>
      <c r="G21" s="483"/>
      <c r="H21" s="677"/>
      <c r="K21" s="14"/>
      <c r="L21" s="60"/>
      <c r="M21" s="60"/>
      <c r="N21" s="22"/>
      <c r="O21" s="14"/>
      <c r="P21" s="22"/>
      <c r="Q21" s="14"/>
      <c r="R21" s="22"/>
      <c r="S21" s="14"/>
      <c r="T21" s="22"/>
      <c r="U21" s="259"/>
    </row>
    <row r="22" spans="1:21">
      <c r="A22" s="27" t="s">
        <v>213</v>
      </c>
      <c r="B22" s="678">
        <f t="shared" si="2"/>
        <v>315.20893584999999</v>
      </c>
      <c r="C22" s="679">
        <f t="shared" si="2"/>
        <v>58.482071789199999</v>
      </c>
      <c r="D22" s="679">
        <f t="shared" ref="D22:D28" si="3">F7+G7</f>
        <v>19.662806513900001</v>
      </c>
      <c r="E22" s="679">
        <f t="shared" ref="E22:E28" si="4">H7+I7</f>
        <v>5.0834058318000004</v>
      </c>
      <c r="F22" s="680">
        <f t="shared" ref="F22:F28" si="5">J7</f>
        <v>27.496150803399999</v>
      </c>
      <c r="G22" s="681">
        <f>D22/SUM(D$22:D$29)</f>
        <v>7.2997198614927735E-3</v>
      </c>
      <c r="H22" s="682">
        <f>E22/SUM(E$22:E$29)</f>
        <v>1.9312283134064776E-2</v>
      </c>
      <c r="I22" s="485">
        <f>(S7+T7)/SUM(S$7:T$14)</f>
        <v>4.5413191811978774E-2</v>
      </c>
      <c r="J22" s="486">
        <f>(U7+V7)/SUM(U$7:V$14)</f>
        <v>5.5300020907380308E-2</v>
      </c>
      <c r="K22" s="689">
        <f t="shared" ref="K22:N29" si="6">B7/O7*1000000</f>
        <v>3636.5534586425415</v>
      </c>
      <c r="L22" s="690">
        <f t="shared" si="6"/>
        <v>3455.2737429630151</v>
      </c>
      <c r="M22" s="690">
        <f t="shared" si="6"/>
        <v>4147.9908619139869</v>
      </c>
      <c r="N22" s="691">
        <f t="shared" si="6"/>
        <v>5465.1938743063929</v>
      </c>
      <c r="O22" s="692">
        <f t="shared" ref="O22:P29" si="7">K7/M7*1000000</f>
        <v>3696.4257739417108</v>
      </c>
      <c r="P22" s="693">
        <f t="shared" si="7"/>
        <v>4222.7334309020043</v>
      </c>
      <c r="Q22" s="692">
        <f t="shared" ref="Q22:U29" si="8">F7/S7*1000000</f>
        <v>3270.7783919704266</v>
      </c>
      <c r="R22" s="694">
        <f t="shared" si="8"/>
        <v>3677.9275068965512</v>
      </c>
      <c r="S22" s="692">
        <f t="shared" si="8"/>
        <v>9364.8752887733881</v>
      </c>
      <c r="T22" s="694">
        <f t="shared" si="8"/>
        <v>12060.433706249998</v>
      </c>
      <c r="U22" s="694">
        <f t="shared" si="8"/>
        <v>2329.78739225555</v>
      </c>
    </row>
    <row r="23" spans="1:21">
      <c r="A23" s="68" t="s">
        <v>653</v>
      </c>
      <c r="B23" s="674">
        <f t="shared" si="2"/>
        <v>122.76258717299999</v>
      </c>
      <c r="C23" s="675">
        <f t="shared" si="2"/>
        <v>40.517326213000004</v>
      </c>
      <c r="D23" s="675">
        <f t="shared" si="3"/>
        <v>23.331508512799999</v>
      </c>
      <c r="E23" s="675">
        <f t="shared" si="4"/>
        <v>4.3476672125000002</v>
      </c>
      <c r="F23" s="676">
        <f t="shared" si="5"/>
        <v>11.222578883000001</v>
      </c>
      <c r="G23" s="485">
        <f t="shared" ref="G23:H29" si="9">D23/SUM(D$22:D$29)</f>
        <v>8.6617073696512309E-3</v>
      </c>
      <c r="H23" s="683">
        <f t="shared" si="9"/>
        <v>1.6517150697519519E-2</v>
      </c>
      <c r="I23" s="485">
        <f t="shared" ref="I23:I29" si="10">(S8+T8)/SUM(S$7:T$14)</f>
        <v>4.7551175132676267E-2</v>
      </c>
      <c r="J23" s="486">
        <f t="shared" ref="J23:J29" si="11">(U8+V8)/SUM(U$7:V$14)</f>
        <v>5.6449926824168932E-2</v>
      </c>
      <c r="K23" s="692">
        <f t="shared" si="6"/>
        <v>5148.0601930263156</v>
      </c>
      <c r="L23" s="693">
        <f t="shared" si="6"/>
        <v>4031.8543844399733</v>
      </c>
      <c r="M23" s="693">
        <f t="shared" si="6"/>
        <v>5208.5270581558625</v>
      </c>
      <c r="N23" s="694">
        <f t="shared" si="6"/>
        <v>5936.3517463110111</v>
      </c>
      <c r="O23" s="692">
        <f t="shared" si="7"/>
        <v>4965.8584597164418</v>
      </c>
      <c r="P23" s="694">
        <f t="shared" si="7"/>
        <v>4844.3152650029706</v>
      </c>
      <c r="Q23" s="692">
        <f t="shared" si="8"/>
        <v>3901.9144352159465</v>
      </c>
      <c r="R23" s="694">
        <f t="shared" si="8"/>
        <v>3118.0553521978018</v>
      </c>
      <c r="S23" s="692">
        <f t="shared" si="8"/>
        <v>9619.5312676136364</v>
      </c>
      <c r="T23" s="694">
        <f t="shared" si="8"/>
        <v>5114.8521611702126</v>
      </c>
      <c r="U23" s="695">
        <f t="shared" si="8"/>
        <v>1847.0340492100067</v>
      </c>
    </row>
    <row r="24" spans="1:21">
      <c r="A24" s="60" t="s">
        <v>617</v>
      </c>
      <c r="B24" s="674">
        <f t="shared" si="2"/>
        <v>366.48873787500003</v>
      </c>
      <c r="C24" s="675">
        <f t="shared" si="2"/>
        <v>308.46097186700001</v>
      </c>
      <c r="D24" s="675">
        <f t="shared" si="3"/>
        <v>82.163726682000004</v>
      </c>
      <c r="E24" s="675">
        <f t="shared" si="4"/>
        <v>16.598226672500001</v>
      </c>
      <c r="F24" s="676">
        <f t="shared" si="5"/>
        <v>25.799730082</v>
      </c>
      <c r="G24" s="485">
        <f t="shared" si="9"/>
        <v>3.0502877965608272E-2</v>
      </c>
      <c r="H24" s="683">
        <f t="shared" si="9"/>
        <v>6.3058048802135752E-2</v>
      </c>
      <c r="I24" s="485">
        <f t="shared" si="10"/>
        <v>0.12144806671721001</v>
      </c>
      <c r="J24" s="486">
        <f t="shared" si="11"/>
        <v>0.15021952749320511</v>
      </c>
      <c r="K24" s="696">
        <f t="shared" si="6"/>
        <v>6185.5328711775601</v>
      </c>
      <c r="L24" s="697">
        <f t="shared" si="6"/>
        <v>5622.3123644090829</v>
      </c>
      <c r="M24" s="697">
        <f t="shared" si="6"/>
        <v>5880.8479967612875</v>
      </c>
      <c r="N24" s="698">
        <f t="shared" si="6"/>
        <v>6066.4493715420958</v>
      </c>
      <c r="O24" s="696">
        <f t="shared" si="7"/>
        <v>5967.4621714902987</v>
      </c>
      <c r="P24" s="698">
        <f t="shared" si="7"/>
        <v>5753.0697397732874</v>
      </c>
      <c r="Q24" s="696">
        <f t="shared" si="8"/>
        <v>5483.9175252738551</v>
      </c>
      <c r="R24" s="698">
        <f t="shared" si="8"/>
        <v>4810.7182649846018</v>
      </c>
      <c r="S24" s="696">
        <f t="shared" si="8"/>
        <v>11951.044505964213</v>
      </c>
      <c r="T24" s="698">
        <f t="shared" si="8"/>
        <v>11334.958550321198</v>
      </c>
      <c r="U24" s="699">
        <f t="shared" si="8"/>
        <v>2297.393595903829</v>
      </c>
    </row>
    <row r="25" spans="1:21">
      <c r="A25" t="s">
        <v>618</v>
      </c>
      <c r="B25" s="674">
        <f t="shared" si="2"/>
        <v>1225.9813429999999</v>
      </c>
      <c r="C25" s="675">
        <f t="shared" si="2"/>
        <v>2158.1199134899998</v>
      </c>
      <c r="D25" s="675">
        <f t="shared" si="3"/>
        <v>218.61791778600002</v>
      </c>
      <c r="E25" s="675">
        <f t="shared" si="4"/>
        <v>25.699609125599999</v>
      </c>
      <c r="F25" s="676">
        <f t="shared" si="5"/>
        <v>22.400567453000001</v>
      </c>
      <c r="G25" s="485">
        <f t="shared" si="9"/>
        <v>8.1160822866894564E-2</v>
      </c>
      <c r="H25" s="683">
        <f t="shared" si="9"/>
        <v>9.7634960554121075E-2</v>
      </c>
      <c r="I25" s="485">
        <f t="shared" si="10"/>
        <v>0.18790750568612585</v>
      </c>
      <c r="J25" s="486">
        <f t="shared" si="11"/>
        <v>0.16997700188166423</v>
      </c>
      <c r="K25" s="696">
        <f t="shared" si="6"/>
        <v>7865.652913418</v>
      </c>
      <c r="L25" s="697">
        <f t="shared" si="6"/>
        <v>7928.6755556629305</v>
      </c>
      <c r="M25" s="697">
        <f t="shared" si="6"/>
        <v>7721.9670600606332</v>
      </c>
      <c r="N25" s="698">
        <f t="shared" si="6"/>
        <v>8133.9823517514415</v>
      </c>
      <c r="O25" s="696">
        <f t="shared" si="7"/>
        <v>7858.2860090698341</v>
      </c>
      <c r="P25" s="698">
        <f t="shared" si="7"/>
        <v>8095.638684485054</v>
      </c>
      <c r="Q25" s="696">
        <f t="shared" si="8"/>
        <v>9395.1852559123708</v>
      </c>
      <c r="R25" s="698">
        <f t="shared" si="8"/>
        <v>8544.9823556802585</v>
      </c>
      <c r="S25" s="696">
        <f t="shared" si="8"/>
        <v>19731.7602625</v>
      </c>
      <c r="T25" s="698">
        <f t="shared" si="8"/>
        <v>14960.28562780269</v>
      </c>
      <c r="U25" s="699">
        <f t="shared" si="8"/>
        <v>2764.4782738491917</v>
      </c>
    </row>
    <row r="26" spans="1:21">
      <c r="A26" t="s">
        <v>619</v>
      </c>
      <c r="B26" s="674">
        <f t="shared" si="2"/>
        <v>2297.1643573800002</v>
      </c>
      <c r="C26" s="675">
        <f t="shared" si="2"/>
        <v>6107.1247911800001</v>
      </c>
      <c r="D26" s="675">
        <f t="shared" si="3"/>
        <v>353.44897550000002</v>
      </c>
      <c r="E26" s="675">
        <f t="shared" si="4"/>
        <v>26.873766625000002</v>
      </c>
      <c r="F26" s="676">
        <f t="shared" si="5"/>
        <v>31.220366024</v>
      </c>
      <c r="G26" s="485">
        <f t="shared" si="9"/>
        <v>0.13121618750902714</v>
      </c>
      <c r="H26" s="683">
        <f t="shared" si="9"/>
        <v>0.10209568291678341</v>
      </c>
      <c r="I26" s="485">
        <f t="shared" si="10"/>
        <v>0.19652767247915087</v>
      </c>
      <c r="J26" s="486">
        <f t="shared" si="11"/>
        <v>0.14206564917415848</v>
      </c>
      <c r="K26" s="696">
        <f t="shared" si="6"/>
        <v>9354.3821451493332</v>
      </c>
      <c r="L26" s="697">
        <f t="shared" si="6"/>
        <v>10233.633604181725</v>
      </c>
      <c r="M26" s="697">
        <f t="shared" si="6"/>
        <v>9998.2982923729833</v>
      </c>
      <c r="N26" s="698">
        <f t="shared" si="6"/>
        <v>11480.794572177281</v>
      </c>
      <c r="O26" s="696">
        <f t="shared" si="7"/>
        <v>9852.2874753476426</v>
      </c>
      <c r="P26" s="698">
        <f t="shared" si="7"/>
        <v>11238.259429088957</v>
      </c>
      <c r="Q26" s="696">
        <f t="shared" si="8"/>
        <v>15038.37689762931</v>
      </c>
      <c r="R26" s="698">
        <f t="shared" si="8"/>
        <v>12852.592109722391</v>
      </c>
      <c r="S26" s="696">
        <f t="shared" si="8"/>
        <v>22047.523401500941</v>
      </c>
      <c r="T26" s="698">
        <f t="shared" si="8"/>
        <v>18308.034687651332</v>
      </c>
      <c r="U26" s="699">
        <f t="shared" si="8"/>
        <v>2667.0396398428156</v>
      </c>
    </row>
    <row r="27" spans="1:21">
      <c r="A27" t="s">
        <v>654</v>
      </c>
      <c r="B27" s="674">
        <f t="shared" si="2"/>
        <v>4187.9903450299998</v>
      </c>
      <c r="C27" s="675">
        <f t="shared" si="2"/>
        <v>4863.3933414500007</v>
      </c>
      <c r="D27" s="675">
        <f t="shared" si="3"/>
        <v>482.93233431299996</v>
      </c>
      <c r="E27" s="675">
        <f t="shared" si="4"/>
        <v>42.790325240900003</v>
      </c>
      <c r="F27" s="676">
        <f t="shared" si="5"/>
        <v>50.198965549</v>
      </c>
      <c r="G27" s="485">
        <f t="shared" si="9"/>
        <v>0.17928624533072604</v>
      </c>
      <c r="H27" s="683">
        <f t="shared" si="9"/>
        <v>0.16256401786405555</v>
      </c>
      <c r="I27" s="485">
        <f t="shared" si="10"/>
        <v>0.14299469294920394</v>
      </c>
      <c r="J27" s="486">
        <f t="shared" si="11"/>
        <v>0.11436337026970521</v>
      </c>
      <c r="K27" s="696">
        <f t="shared" si="6"/>
        <v>10916.168345338359</v>
      </c>
      <c r="L27" s="697">
        <f t="shared" si="6"/>
        <v>11640.814275511249</v>
      </c>
      <c r="M27" s="697">
        <f t="shared" si="6"/>
        <v>12951.127183043747</v>
      </c>
      <c r="N27" s="698">
        <f t="shared" si="6"/>
        <v>14573.760980802541</v>
      </c>
      <c r="O27" s="696">
        <f t="shared" si="7"/>
        <v>11321.555461628299</v>
      </c>
      <c r="P27" s="698">
        <f t="shared" si="7"/>
        <v>13610.682310636663</v>
      </c>
      <c r="Q27" s="696">
        <f t="shared" si="8"/>
        <v>27160.339417225056</v>
      </c>
      <c r="R27" s="698">
        <f t="shared" si="8"/>
        <v>15850.074407478796</v>
      </c>
      <c r="S27" s="696">
        <f t="shared" si="8"/>
        <v>42180.457590859631</v>
      </c>
      <c r="T27" s="698">
        <f t="shared" si="8"/>
        <v>23008.484085142853</v>
      </c>
      <c r="U27" s="699">
        <f t="shared" si="8"/>
        <v>2699.1593477255619</v>
      </c>
    </row>
    <row r="28" spans="1:21">
      <c r="A28" t="s">
        <v>655</v>
      </c>
      <c r="B28" s="674">
        <f t="shared" si="2"/>
        <v>6085.5724938000003</v>
      </c>
      <c r="C28" s="675">
        <f t="shared" si="2"/>
        <v>2806.6556963000003</v>
      </c>
      <c r="D28" s="675">
        <f t="shared" si="3"/>
        <v>712.58829711800001</v>
      </c>
      <c r="E28" s="675">
        <f t="shared" si="4"/>
        <v>68.467584537999997</v>
      </c>
      <c r="F28" s="676">
        <f t="shared" si="5"/>
        <v>109.46659472</v>
      </c>
      <c r="G28" s="485">
        <f t="shared" si="9"/>
        <v>0.26454488792647191</v>
      </c>
      <c r="H28" s="683">
        <f t="shared" si="9"/>
        <v>0.26011406955386956</v>
      </c>
      <c r="I28" s="485">
        <f t="shared" si="10"/>
        <v>0.15112206216830931</v>
      </c>
      <c r="J28" s="486">
        <f t="shared" si="11"/>
        <v>0.15690988919088439</v>
      </c>
      <c r="K28" s="696">
        <f t="shared" si="6"/>
        <v>12669.928630264496</v>
      </c>
      <c r="L28" s="697">
        <f t="shared" si="6"/>
        <v>10479.652176770034</v>
      </c>
      <c r="M28" s="697">
        <f t="shared" si="6"/>
        <v>18198.981118789223</v>
      </c>
      <c r="N28" s="698">
        <f t="shared" si="6"/>
        <v>15289.234827609842</v>
      </c>
      <c r="O28" s="696">
        <f t="shared" si="7"/>
        <v>11594.158189111</v>
      </c>
      <c r="P28" s="698">
        <f t="shared" si="7"/>
        <v>17861.047228724292</v>
      </c>
      <c r="Q28" s="696">
        <f t="shared" si="8"/>
        <v>39311.07454180401</v>
      </c>
      <c r="R28" s="698">
        <f t="shared" si="8"/>
        <v>17451.668222906406</v>
      </c>
      <c r="S28" s="696">
        <f t="shared" si="8"/>
        <v>48994.703635708567</v>
      </c>
      <c r="T28" s="698">
        <f t="shared" si="8"/>
        <v>28861.903559523809</v>
      </c>
      <c r="U28" s="699">
        <f t="shared" si="8"/>
        <v>3194.4261328352986</v>
      </c>
    </row>
    <row r="29" spans="1:21">
      <c r="A29" t="s">
        <v>1015</v>
      </c>
      <c r="B29" s="684">
        <f>B14+D14</f>
        <v>7099.0039054999997</v>
      </c>
      <c r="C29" s="685">
        <f>C14+E14</f>
        <v>175.085161629</v>
      </c>
      <c r="D29" s="685">
        <f>F14+G14</f>
        <v>800.89294121410001</v>
      </c>
      <c r="E29" s="685">
        <f>H14+I14</f>
        <v>73.360795494199991</v>
      </c>
      <c r="F29" s="686">
        <f>J14</f>
        <v>81.216456409000003</v>
      </c>
      <c r="G29" s="687">
        <f t="shared" si="9"/>
        <v>0.29732755117012805</v>
      </c>
      <c r="H29" s="688">
        <f t="shared" si="9"/>
        <v>0.27870378647745042</v>
      </c>
      <c r="I29" s="485">
        <f t="shared" si="10"/>
        <v>0.10703563305534496</v>
      </c>
      <c r="J29" s="486">
        <f t="shared" si="11"/>
        <v>0.15471461425883337</v>
      </c>
      <c r="K29" s="700">
        <f t="shared" si="6"/>
        <v>15432.486416824795</v>
      </c>
      <c r="L29" s="701">
        <f t="shared" si="6"/>
        <v>9555.4037551840338</v>
      </c>
      <c r="M29" s="701">
        <f t="shared" si="6"/>
        <v>22781.667093310429</v>
      </c>
      <c r="N29" s="702">
        <f t="shared" si="6"/>
        <v>12289.221921263344</v>
      </c>
      <c r="O29" s="700">
        <f t="shared" si="7"/>
        <v>14521.054358942183</v>
      </c>
      <c r="P29" s="702">
        <f t="shared" si="7"/>
        <v>21221.316172652605</v>
      </c>
      <c r="Q29" s="700">
        <f t="shared" si="8"/>
        <v>58034.43107181997</v>
      </c>
      <c r="R29" s="702">
        <f t="shared" si="8"/>
        <v>15256.805415545245</v>
      </c>
      <c r="S29" s="700">
        <f t="shared" si="8"/>
        <v>50609.553974283612</v>
      </c>
      <c r="T29" s="702">
        <f t="shared" si="8"/>
        <v>37657.080127731089</v>
      </c>
      <c r="U29" s="703">
        <f t="shared" si="8"/>
        <v>4327.1594868666425</v>
      </c>
    </row>
    <row r="31" spans="1:21">
      <c r="A31" s="17" t="s">
        <v>656</v>
      </c>
    </row>
    <row r="32" spans="1:21">
      <c r="Q32" s="163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U9"/>
  <sheetViews>
    <sheetView workbookViewId="0">
      <selection activeCell="R43" sqref="R43"/>
    </sheetView>
  </sheetViews>
  <sheetFormatPr defaultColWidth="8.85546875" defaultRowHeight="12.75"/>
  <cols>
    <col min="1" max="2" width="8.85546875" customWidth="1"/>
    <col min="3" max="3" width="11" customWidth="1"/>
    <col min="4" max="4" width="11.42578125" customWidth="1"/>
  </cols>
  <sheetData>
    <row r="1" spans="1:21" ht="28.5" customHeight="1">
      <c r="A1" s="42" t="s">
        <v>471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82" t="s">
        <v>780</v>
      </c>
      <c r="N1" s="782"/>
      <c r="O1" s="38"/>
      <c r="P1" s="38"/>
      <c r="Q1" s="38"/>
      <c r="R1" s="38"/>
      <c r="S1" s="38"/>
      <c r="T1" s="38"/>
      <c r="U1" s="38"/>
    </row>
    <row r="2" spans="1:21" ht="51">
      <c r="A2" s="9" t="s">
        <v>14</v>
      </c>
      <c r="B2" s="9" t="s">
        <v>15</v>
      </c>
      <c r="C2" s="9" t="s">
        <v>648</v>
      </c>
      <c r="D2" s="9" t="s">
        <v>649</v>
      </c>
      <c r="E2" s="9" t="s">
        <v>534</v>
      </c>
    </row>
    <row r="3" spans="1:21">
      <c r="A3" s="8">
        <v>16061.652682</v>
      </c>
      <c r="B3" s="8">
        <v>15473.180849</v>
      </c>
      <c r="C3" s="8">
        <v>5638.364302</v>
      </c>
      <c r="D3" s="8">
        <v>1044.3643843</v>
      </c>
      <c r="E3" s="8">
        <v>3368.4351265999999</v>
      </c>
      <c r="F3" s="207"/>
    </row>
    <row r="5" spans="1:21">
      <c r="A5" s="17" t="s">
        <v>857</v>
      </c>
    </row>
    <row r="8" spans="1:21" ht="51">
      <c r="A8" s="9" t="s">
        <v>14</v>
      </c>
      <c r="B8" s="9" t="s">
        <v>648</v>
      </c>
      <c r="C8" s="9" t="s">
        <v>15</v>
      </c>
      <c r="D8" s="9" t="s">
        <v>649</v>
      </c>
    </row>
    <row r="9" spans="1:21">
      <c r="A9" s="8">
        <f>A3</f>
        <v>16061.652682</v>
      </c>
      <c r="B9" s="8">
        <f>C3</f>
        <v>5638.364302</v>
      </c>
      <c r="C9" s="8">
        <f>B3</f>
        <v>15473.180849</v>
      </c>
      <c r="D9" s="8">
        <f>D3</f>
        <v>1044.3643843</v>
      </c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U48"/>
  <sheetViews>
    <sheetView zoomScaleNormal="100" workbookViewId="0">
      <selection activeCell="U43" sqref="U43"/>
    </sheetView>
  </sheetViews>
  <sheetFormatPr defaultColWidth="8.85546875" defaultRowHeight="12.75"/>
  <cols>
    <col min="1" max="1" width="8.85546875" customWidth="1"/>
    <col min="2" max="2" width="10" customWidth="1"/>
    <col min="3" max="3" width="11.42578125" customWidth="1"/>
    <col min="4" max="4" width="9.5703125" bestFit="1" customWidth="1"/>
  </cols>
  <sheetData>
    <row r="1" spans="1:21" ht="26.25" customHeight="1">
      <c r="A1" s="42" t="s">
        <v>473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82" t="s">
        <v>780</v>
      </c>
      <c r="N1" s="782"/>
      <c r="O1" s="43"/>
      <c r="P1" s="43"/>
      <c r="Q1" s="43"/>
      <c r="R1" s="43"/>
      <c r="S1" s="43"/>
      <c r="T1" s="43"/>
      <c r="U1" s="43"/>
    </row>
    <row r="2" spans="1:21" ht="38.25">
      <c r="A2" s="4" t="s">
        <v>47</v>
      </c>
      <c r="B2" s="4" t="s">
        <v>277</v>
      </c>
      <c r="C2" s="4" t="s">
        <v>278</v>
      </c>
      <c r="D2" s="4" t="s">
        <v>560</v>
      </c>
    </row>
    <row r="3" spans="1:21">
      <c r="A3" t="s">
        <v>867</v>
      </c>
      <c r="B3" s="704">
        <v>3556.3350019999998</v>
      </c>
      <c r="C3" s="704">
        <v>4103.8744380999997</v>
      </c>
      <c r="D3" s="704">
        <v>3622.1033155</v>
      </c>
    </row>
    <row r="4" spans="1:21">
      <c r="A4" t="s">
        <v>868</v>
      </c>
      <c r="B4" s="704">
        <v>4429.1711693999996</v>
      </c>
      <c r="C4" s="704">
        <v>5229.4232959999999</v>
      </c>
      <c r="D4" s="704">
        <v>4523.5469055000003</v>
      </c>
    </row>
    <row r="5" spans="1:21">
      <c r="A5" t="s">
        <v>652</v>
      </c>
      <c r="B5" s="704">
        <v>2416.2349454</v>
      </c>
      <c r="C5" s="704">
        <v>3836.8137025999999</v>
      </c>
      <c r="D5" s="704">
        <v>2742.1896603</v>
      </c>
    </row>
    <row r="6" spans="1:21">
      <c r="A6">
        <v>1980</v>
      </c>
      <c r="B6" s="704">
        <v>4749.4987029000004</v>
      </c>
      <c r="C6" s="704">
        <v>5201.7722777999998</v>
      </c>
      <c r="D6" s="704">
        <v>4875.9011065000004</v>
      </c>
    </row>
    <row r="7" spans="1:21">
      <c r="A7">
        <v>1981</v>
      </c>
      <c r="B7" s="704">
        <v>4655.4185039000004</v>
      </c>
      <c r="C7" s="704">
        <v>6129.6355660999998</v>
      </c>
      <c r="D7" s="704">
        <v>5078.0328763999996</v>
      </c>
    </row>
    <row r="8" spans="1:21">
      <c r="A8">
        <v>1982</v>
      </c>
      <c r="B8" s="704">
        <v>4917.2040456000004</v>
      </c>
      <c r="C8" s="704">
        <v>6060.9808352</v>
      </c>
      <c r="D8" s="704">
        <v>5284.2354928000004</v>
      </c>
    </row>
    <row r="9" spans="1:21">
      <c r="A9">
        <v>1983</v>
      </c>
      <c r="B9" s="704">
        <v>4479.9843512999996</v>
      </c>
      <c r="C9" s="704">
        <v>4900.2445214999998</v>
      </c>
      <c r="D9" s="704">
        <v>4614.6263908999999</v>
      </c>
    </row>
    <row r="10" spans="1:21">
      <c r="A10">
        <v>1984</v>
      </c>
      <c r="B10" s="704">
        <v>4999.5692237000003</v>
      </c>
      <c r="C10" s="704">
        <v>4844.5542310999999</v>
      </c>
      <c r="D10" s="704">
        <v>4947.3316107999999</v>
      </c>
    </row>
    <row r="11" spans="1:21">
      <c r="A11">
        <v>1985</v>
      </c>
      <c r="B11" s="704">
        <v>5003.7416554000001</v>
      </c>
      <c r="C11" s="704">
        <v>5115.2163011000002</v>
      </c>
      <c r="D11" s="704">
        <v>5040.6101980000003</v>
      </c>
    </row>
    <row r="12" spans="1:21">
      <c r="A12">
        <v>1986</v>
      </c>
      <c r="B12" s="704">
        <v>5028.7019405999999</v>
      </c>
      <c r="C12" s="704">
        <v>5472.6746426999998</v>
      </c>
      <c r="D12" s="704">
        <v>5157.7343956000004</v>
      </c>
    </row>
    <row r="13" spans="1:21">
      <c r="A13">
        <v>1987</v>
      </c>
      <c r="B13" s="704">
        <v>5604.3606575000003</v>
      </c>
      <c r="C13" s="704">
        <v>5838.7230046000004</v>
      </c>
      <c r="D13" s="704">
        <v>5666.3332381</v>
      </c>
    </row>
    <row r="14" spans="1:21">
      <c r="A14">
        <v>1988</v>
      </c>
      <c r="B14" s="704">
        <v>6084.0783451999996</v>
      </c>
      <c r="C14" s="704">
        <v>6098.7659051999999</v>
      </c>
      <c r="D14" s="704">
        <v>6087.7969136000002</v>
      </c>
    </row>
    <row r="15" spans="1:21">
      <c r="A15">
        <v>1989</v>
      </c>
      <c r="B15" s="704">
        <v>6439.4607696000003</v>
      </c>
      <c r="C15" s="704">
        <v>6519.7384482999996</v>
      </c>
      <c r="D15" s="704">
        <v>6457.1197149999998</v>
      </c>
    </row>
    <row r="16" spans="1:21">
      <c r="A16">
        <v>1990</v>
      </c>
      <c r="B16" s="704">
        <v>6857.8957028000004</v>
      </c>
      <c r="C16" s="704">
        <v>7105.1182710000003</v>
      </c>
      <c r="D16" s="704">
        <v>6911.0403927999996</v>
      </c>
    </row>
    <row r="17" spans="1:4">
      <c r="A17">
        <v>1991</v>
      </c>
      <c r="B17" s="704">
        <v>7361.2549214999999</v>
      </c>
      <c r="C17" s="704">
        <v>7496.5562921000001</v>
      </c>
      <c r="D17" s="704">
        <v>7382.8986550999998</v>
      </c>
    </row>
    <row r="18" spans="1:4">
      <c r="A18">
        <v>1992</v>
      </c>
      <c r="B18" s="704">
        <v>7759.8071374000001</v>
      </c>
      <c r="C18" s="704">
        <v>7838.3988477000003</v>
      </c>
      <c r="D18" s="704">
        <v>7770.0785859999996</v>
      </c>
    </row>
    <row r="19" spans="1:4">
      <c r="A19">
        <v>1993</v>
      </c>
      <c r="B19" s="704">
        <v>8131.4719865999996</v>
      </c>
      <c r="C19" s="704">
        <v>8205.9065379999993</v>
      </c>
      <c r="D19" s="704">
        <v>8140.8931738000001</v>
      </c>
    </row>
    <row r="20" spans="1:4">
      <c r="A20">
        <v>1994</v>
      </c>
      <c r="B20" s="704">
        <v>8581.7214858999996</v>
      </c>
      <c r="C20" s="704">
        <v>8716.2997691</v>
      </c>
      <c r="D20" s="704">
        <v>8596.2094319000007</v>
      </c>
    </row>
    <row r="21" spans="1:4">
      <c r="A21">
        <v>1995</v>
      </c>
      <c r="B21" s="704">
        <v>9251.7235870999993</v>
      </c>
      <c r="C21" s="704">
        <v>9631.2295076999999</v>
      </c>
      <c r="D21" s="704">
        <v>9284.5692316000004</v>
      </c>
    </row>
    <row r="22" spans="1:4">
      <c r="A22">
        <v>1996</v>
      </c>
      <c r="B22" s="704">
        <v>9888.2502738999992</v>
      </c>
      <c r="C22" s="704">
        <v>9826.8708172000006</v>
      </c>
      <c r="D22" s="704">
        <v>9884.0165847000007</v>
      </c>
    </row>
    <row r="23" spans="1:4">
      <c r="A23">
        <v>1997</v>
      </c>
      <c r="B23" s="704">
        <v>10060.628447999999</v>
      </c>
      <c r="C23" s="704">
        <v>10635.962529</v>
      </c>
      <c r="D23" s="704">
        <v>10104.789618999999</v>
      </c>
    </row>
    <row r="24" spans="1:4">
      <c r="A24">
        <v>1998</v>
      </c>
      <c r="B24" s="704">
        <v>10336.047823999999</v>
      </c>
      <c r="C24" s="704">
        <v>11062.012989999999</v>
      </c>
      <c r="D24" s="704">
        <v>10395.062803999999</v>
      </c>
    </row>
    <row r="25" spans="1:4">
      <c r="A25">
        <v>1999</v>
      </c>
      <c r="B25" s="704">
        <v>10524.419125</v>
      </c>
      <c r="C25" s="704">
        <v>11683.412037</v>
      </c>
      <c r="D25" s="704">
        <v>10641.472686999999</v>
      </c>
    </row>
    <row r="26" spans="1:4">
      <c r="A26">
        <v>2000</v>
      </c>
      <c r="B26" s="704">
        <v>10878.220955000001</v>
      </c>
      <c r="C26" s="704">
        <v>12048.693927</v>
      </c>
      <c r="D26" s="704">
        <v>11000.814254000001</v>
      </c>
    </row>
    <row r="27" spans="1:4">
      <c r="A27">
        <v>2001</v>
      </c>
      <c r="B27" s="704">
        <v>11185.223845</v>
      </c>
      <c r="C27" s="704">
        <v>12387.709991</v>
      </c>
      <c r="D27" s="704">
        <v>11309.783201</v>
      </c>
    </row>
    <row r="28" spans="1:4">
      <c r="A28">
        <v>2002</v>
      </c>
      <c r="B28" s="704">
        <v>11377.687839</v>
      </c>
      <c r="C28" s="704">
        <v>13039.929620000001</v>
      </c>
      <c r="D28" s="704">
        <v>11562.288237999999</v>
      </c>
    </row>
    <row r="29" spans="1:4">
      <c r="A29">
        <v>2003</v>
      </c>
      <c r="B29" s="704">
        <v>11407.46149</v>
      </c>
      <c r="C29" s="704">
        <v>13616.281756</v>
      </c>
      <c r="D29" s="704">
        <v>11701.867894000001</v>
      </c>
    </row>
    <row r="30" spans="1:4">
      <c r="A30">
        <v>2004</v>
      </c>
      <c r="B30" s="704">
        <v>11703.021294</v>
      </c>
      <c r="C30" s="704">
        <v>14366.346351</v>
      </c>
      <c r="D30" s="704">
        <v>12000.347969</v>
      </c>
    </row>
    <row r="31" spans="1:4">
      <c r="A31">
        <v>2005</v>
      </c>
      <c r="B31" s="704">
        <v>11027.571515</v>
      </c>
      <c r="C31" s="704">
        <v>16014.754602999999</v>
      </c>
      <c r="D31" s="704">
        <v>11599.375513000001</v>
      </c>
    </row>
    <row r="32" spans="1:4">
      <c r="A32">
        <v>2006</v>
      </c>
      <c r="B32" s="704">
        <v>11714.038703</v>
      </c>
      <c r="C32" s="704">
        <v>17035.178673999999</v>
      </c>
      <c r="D32" s="704">
        <v>12440.830489</v>
      </c>
    </row>
    <row r="33" spans="1:4">
      <c r="A33">
        <v>2007</v>
      </c>
      <c r="B33" s="704">
        <v>11813.221341</v>
      </c>
      <c r="C33" s="704">
        <v>18260.780975999998</v>
      </c>
      <c r="D33" s="704">
        <v>12856.411484</v>
      </c>
    </row>
    <row r="34" spans="1:4">
      <c r="A34">
        <v>2008</v>
      </c>
      <c r="B34" s="704">
        <v>12492.858606</v>
      </c>
      <c r="C34" s="704">
        <v>18720.667928999999</v>
      </c>
      <c r="D34" s="704">
        <v>13712.421683</v>
      </c>
    </row>
    <row r="35" spans="1:4">
      <c r="A35">
        <v>2009</v>
      </c>
      <c r="B35" s="704">
        <v>12744.023146</v>
      </c>
      <c r="C35" s="704">
        <v>19561.383539999999</v>
      </c>
      <c r="D35" s="704">
        <v>14012.155062</v>
      </c>
    </row>
    <row r="36" spans="1:4">
      <c r="A36">
        <v>2010</v>
      </c>
      <c r="B36" s="704">
        <v>14107.617459999999</v>
      </c>
      <c r="C36" s="704">
        <v>21660.390714000001</v>
      </c>
      <c r="D36" s="704">
        <v>15609.384266999999</v>
      </c>
    </row>
    <row r="37" spans="1:4">
      <c r="A37">
        <v>2011</v>
      </c>
      <c r="B37" s="704">
        <v>15192.996255</v>
      </c>
      <c r="C37" s="704">
        <v>22995.54103</v>
      </c>
      <c r="D37" s="704">
        <v>16828.268301</v>
      </c>
    </row>
    <row r="38" spans="1:4">
      <c r="A38">
        <v>2012</v>
      </c>
      <c r="B38" s="704">
        <v>15614.981532</v>
      </c>
      <c r="C38" s="704">
        <v>24233.068445000001</v>
      </c>
      <c r="D38" s="704">
        <v>17412.444723000001</v>
      </c>
    </row>
    <row r="39" spans="1:4">
      <c r="A39">
        <v>2013</v>
      </c>
      <c r="B39" s="704">
        <v>16830.680922</v>
      </c>
      <c r="C39" s="704">
        <v>23792.786198000002</v>
      </c>
      <c r="D39" s="704">
        <v>18512.363685</v>
      </c>
    </row>
    <row r="40" spans="1:4">
      <c r="B40" s="5"/>
      <c r="C40" s="5"/>
      <c r="D40" s="5"/>
    </row>
    <row r="41" spans="1:4">
      <c r="B41" s="5"/>
      <c r="C41" s="5"/>
      <c r="D41" s="5"/>
    </row>
    <row r="42" spans="1:4">
      <c r="A42" s="271" t="s">
        <v>1483</v>
      </c>
    </row>
    <row r="43" spans="1:4">
      <c r="B43" s="5"/>
      <c r="C43" s="5"/>
      <c r="D43" s="5"/>
    </row>
    <row r="44" spans="1:4">
      <c r="B44" s="5"/>
      <c r="C44" s="5"/>
      <c r="D44" s="5"/>
    </row>
    <row r="45" spans="1:4">
      <c r="B45" s="5"/>
      <c r="C45" s="5"/>
      <c r="D45" s="5"/>
    </row>
    <row r="46" spans="1:4">
      <c r="B46" s="5"/>
      <c r="C46" s="5"/>
      <c r="D46" s="5"/>
    </row>
    <row r="47" spans="1:4">
      <c r="B47" s="5"/>
      <c r="C47" s="5"/>
      <c r="D47" s="5"/>
    </row>
    <row r="48" spans="1:4">
      <c r="B48" s="5"/>
      <c r="C48" s="5"/>
      <c r="D48" s="5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X36"/>
  <sheetViews>
    <sheetView workbookViewId="0">
      <selection activeCell="G23" sqref="G23:G36"/>
    </sheetView>
  </sheetViews>
  <sheetFormatPr defaultColWidth="8.85546875" defaultRowHeight="12.75"/>
  <cols>
    <col min="1" max="1" width="8.85546875" customWidth="1"/>
    <col min="2" max="6" width="7.7109375" customWidth="1"/>
    <col min="7" max="7" width="8.7109375" customWidth="1"/>
    <col min="8" max="11" width="7.7109375" customWidth="1"/>
    <col min="12" max="12" width="9" customWidth="1"/>
    <col min="13" max="13" width="10.28515625" customWidth="1"/>
    <col min="14" max="14" width="3.5703125" customWidth="1"/>
    <col min="15" max="19" width="7.7109375" customWidth="1"/>
  </cols>
  <sheetData>
    <row r="1" spans="1:24" ht="24" customHeight="1">
      <c r="A1" s="42" t="s">
        <v>484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782" t="s">
        <v>780</v>
      </c>
      <c r="Q1" s="782"/>
      <c r="R1" s="38"/>
      <c r="S1" s="38"/>
      <c r="T1" s="38"/>
      <c r="U1" s="38"/>
      <c r="V1" s="38"/>
      <c r="W1" s="38"/>
      <c r="X1" s="38"/>
    </row>
    <row r="3" spans="1:24">
      <c r="A3" t="s">
        <v>793</v>
      </c>
    </row>
    <row r="4" spans="1:24" ht="22.5">
      <c r="A4" s="708" t="s">
        <v>587</v>
      </c>
      <c r="B4" s="708" t="s">
        <v>794</v>
      </c>
      <c r="C4" s="709" t="s">
        <v>790</v>
      </c>
      <c r="D4" s="709" t="s">
        <v>791</v>
      </c>
      <c r="E4" s="709" t="s">
        <v>792</v>
      </c>
      <c r="F4" s="709" t="s">
        <v>34</v>
      </c>
      <c r="G4" s="708" t="s">
        <v>35</v>
      </c>
      <c r="H4" s="710" t="s">
        <v>36</v>
      </c>
      <c r="I4" s="710" t="s">
        <v>37</v>
      </c>
      <c r="J4" s="710" t="s">
        <v>38</v>
      </c>
      <c r="K4" s="710" t="s">
        <v>39</v>
      </c>
      <c r="L4" s="711" t="s">
        <v>1538</v>
      </c>
      <c r="M4" s="711" t="s">
        <v>1539</v>
      </c>
      <c r="N4" s="710"/>
      <c r="O4" s="708" t="s">
        <v>40</v>
      </c>
      <c r="P4" s="709" t="s">
        <v>41</v>
      </c>
      <c r="Q4" s="709" t="s">
        <v>42</v>
      </c>
      <c r="R4" s="709" t="s">
        <v>43</v>
      </c>
      <c r="S4" s="709" t="s">
        <v>44</v>
      </c>
    </row>
    <row r="5" spans="1:24" ht="21" customHeight="1">
      <c r="A5" s="2">
        <v>2001</v>
      </c>
      <c r="B5" s="654">
        <v>3092.0512546999998</v>
      </c>
      <c r="C5" s="651">
        <v>6131.0628532000001</v>
      </c>
      <c r="D5" s="651">
        <v>10119.43693</v>
      </c>
      <c r="E5" s="651">
        <v>5808.4890201999997</v>
      </c>
      <c r="F5" s="651">
        <v>3382.9352438000001</v>
      </c>
      <c r="G5" s="654">
        <v>123.25837043</v>
      </c>
      <c r="H5" s="651">
        <v>189.86949945000001</v>
      </c>
      <c r="I5" s="651">
        <v>918.51763437</v>
      </c>
      <c r="J5" s="651">
        <v>3452.4061912000002</v>
      </c>
      <c r="K5" s="651">
        <v>436.65723564000001</v>
      </c>
      <c r="L5" s="712">
        <v>1699544</v>
      </c>
      <c r="M5" s="704">
        <v>923015</v>
      </c>
      <c r="N5" s="651"/>
      <c r="O5" s="654">
        <f>B5+G5</f>
        <v>3215.3096251299999</v>
      </c>
      <c r="P5" s="651">
        <f t="shared" ref="P5:P11" si="0">C5+H5</f>
        <v>6320.9323526500002</v>
      </c>
      <c r="Q5" s="651">
        <f t="shared" ref="Q5:Q11" si="1">D5+I5</f>
        <v>11037.95456437</v>
      </c>
      <c r="R5" s="651">
        <f t="shared" ref="R5:R11" si="2">E5+J5</f>
        <v>9260.8952114000003</v>
      </c>
      <c r="S5" s="651">
        <f t="shared" ref="S5:S11" si="3">F5+K5</f>
        <v>3819.5924794400003</v>
      </c>
      <c r="T5" s="8"/>
    </row>
    <row r="6" spans="1:24">
      <c r="A6" s="2">
        <v>2002</v>
      </c>
      <c r="B6" s="654">
        <v>2885.7434128</v>
      </c>
      <c r="C6" s="651">
        <v>6238.4627675000002</v>
      </c>
      <c r="D6" s="651">
        <v>10559.284315000001</v>
      </c>
      <c r="E6" s="651">
        <v>6212.9413619999996</v>
      </c>
      <c r="F6" s="651">
        <v>3659.0831093000002</v>
      </c>
      <c r="G6" s="654">
        <v>112.25198656000001</v>
      </c>
      <c r="H6" s="651">
        <v>167.14665708999999</v>
      </c>
      <c r="I6" s="651">
        <v>866.53933098000005</v>
      </c>
      <c r="J6" s="651">
        <v>3616.2444630999998</v>
      </c>
      <c r="K6" s="651">
        <v>459.29092637999997</v>
      </c>
      <c r="L6" s="712">
        <v>1741159</v>
      </c>
      <c r="M6" s="704">
        <v>992110</v>
      </c>
      <c r="N6" s="651"/>
      <c r="O6" s="654">
        <f t="shared" ref="O6:O11" si="4">B6+G6</f>
        <v>2997.9953993600002</v>
      </c>
      <c r="P6" s="651">
        <f t="shared" si="0"/>
        <v>6405.6094245900003</v>
      </c>
      <c r="Q6" s="651">
        <f t="shared" si="1"/>
        <v>11425.823645980001</v>
      </c>
      <c r="R6" s="651">
        <f t="shared" si="2"/>
        <v>9829.1858250999994</v>
      </c>
      <c r="S6" s="651">
        <f t="shared" si="3"/>
        <v>4118.3740356799999</v>
      </c>
      <c r="T6" s="8"/>
    </row>
    <row r="7" spans="1:24">
      <c r="A7" s="2">
        <v>2003</v>
      </c>
      <c r="B7" s="654">
        <v>2728.8634103999998</v>
      </c>
      <c r="C7" s="651">
        <v>6241.2464477000003</v>
      </c>
      <c r="D7" s="651">
        <v>10831.691484999999</v>
      </c>
      <c r="E7" s="651">
        <v>6690.6340594000003</v>
      </c>
      <c r="F7" s="651">
        <v>3977.8241632999998</v>
      </c>
      <c r="G7" s="654">
        <v>100.43233454</v>
      </c>
      <c r="H7" s="651">
        <v>152.23690923000001</v>
      </c>
      <c r="I7" s="651">
        <v>805.63534549999997</v>
      </c>
      <c r="J7" s="651">
        <v>3791.8727822000001</v>
      </c>
      <c r="K7" s="651">
        <v>480.07544279000001</v>
      </c>
      <c r="L7" s="712">
        <v>1778858</v>
      </c>
      <c r="M7" s="704">
        <v>1075495</v>
      </c>
      <c r="N7" s="651"/>
      <c r="O7" s="654">
        <f t="shared" si="4"/>
        <v>2829.2957449399996</v>
      </c>
      <c r="P7" s="651">
        <f t="shared" si="0"/>
        <v>6393.4833569299999</v>
      </c>
      <c r="Q7" s="651">
        <f t="shared" si="1"/>
        <v>11637.3268305</v>
      </c>
      <c r="R7" s="651">
        <f t="shared" si="2"/>
        <v>10482.506841599999</v>
      </c>
      <c r="S7" s="651">
        <f t="shared" si="3"/>
        <v>4457.8996060899999</v>
      </c>
      <c r="T7" s="8"/>
    </row>
    <row r="8" spans="1:24">
      <c r="A8" s="2">
        <v>2004</v>
      </c>
      <c r="B8" s="654">
        <v>2574.7253369</v>
      </c>
      <c r="C8" s="651">
        <v>6174.3750114000004</v>
      </c>
      <c r="D8" s="651">
        <v>10986.634464999999</v>
      </c>
      <c r="E8" s="651">
        <v>7216.8613224000001</v>
      </c>
      <c r="F8" s="651">
        <v>4346.8447824000004</v>
      </c>
      <c r="G8" s="654">
        <v>87.631374128000004</v>
      </c>
      <c r="H8" s="651">
        <v>132.79064450999999</v>
      </c>
      <c r="I8" s="651">
        <v>731.96711087999995</v>
      </c>
      <c r="J8" s="651">
        <v>4024.8496363999998</v>
      </c>
      <c r="K8" s="651">
        <v>521.60847978000004</v>
      </c>
      <c r="L8" s="712">
        <v>1810366</v>
      </c>
      <c r="M8" s="704">
        <v>1169307</v>
      </c>
      <c r="N8" s="651"/>
      <c r="O8" s="654">
        <f t="shared" si="4"/>
        <v>2662.3567110280001</v>
      </c>
      <c r="P8" s="651">
        <f t="shared" si="0"/>
        <v>6307.1656559100002</v>
      </c>
      <c r="Q8" s="651">
        <f t="shared" si="1"/>
        <v>11718.601575879999</v>
      </c>
      <c r="R8" s="651">
        <f t="shared" si="2"/>
        <v>11241.7109588</v>
      </c>
      <c r="S8" s="651">
        <f t="shared" si="3"/>
        <v>4868.4532621800008</v>
      </c>
      <c r="T8" s="8"/>
    </row>
    <row r="9" spans="1:24">
      <c r="A9" s="2">
        <v>2005</v>
      </c>
      <c r="B9" s="654">
        <v>2418.8412744000002</v>
      </c>
      <c r="C9" s="651">
        <v>6000.8512584999999</v>
      </c>
      <c r="D9" s="651">
        <v>10927.705634</v>
      </c>
      <c r="E9" s="651">
        <v>7532.0293413999998</v>
      </c>
      <c r="F9" s="651">
        <v>4604.6341193999997</v>
      </c>
      <c r="G9" s="654">
        <v>77.542258250000003</v>
      </c>
      <c r="H9" s="651">
        <v>118.94709465</v>
      </c>
      <c r="I9" s="651">
        <v>658.41853079999998</v>
      </c>
      <c r="J9" s="651">
        <v>4195.2036728000003</v>
      </c>
      <c r="K9" s="651">
        <v>556.01531064000005</v>
      </c>
      <c r="L9" s="712">
        <v>1838598</v>
      </c>
      <c r="M9" s="704">
        <v>1254827</v>
      </c>
      <c r="N9" s="651"/>
      <c r="O9" s="654">
        <f t="shared" si="4"/>
        <v>2496.3835326500002</v>
      </c>
      <c r="P9" s="651">
        <f t="shared" si="0"/>
        <v>6119.7983531499995</v>
      </c>
      <c r="Q9" s="651">
        <f t="shared" si="1"/>
        <v>11586.1241648</v>
      </c>
      <c r="R9" s="651">
        <f t="shared" si="2"/>
        <v>11727.233014199999</v>
      </c>
      <c r="S9" s="651">
        <f t="shared" si="3"/>
        <v>5160.64943004</v>
      </c>
      <c r="T9" s="8"/>
    </row>
    <row r="10" spans="1:24">
      <c r="A10" s="2">
        <v>2006</v>
      </c>
      <c r="B10" s="654">
        <v>2298.0095956</v>
      </c>
      <c r="C10" s="651">
        <v>5829.7357275000004</v>
      </c>
      <c r="D10" s="651">
        <v>10798.110328000001</v>
      </c>
      <c r="E10" s="651">
        <v>7700.0109546000003</v>
      </c>
      <c r="F10" s="651">
        <v>4712.8698425000002</v>
      </c>
      <c r="G10" s="654">
        <v>68.814076053999997</v>
      </c>
      <c r="H10" s="651">
        <v>104.60049562</v>
      </c>
      <c r="I10" s="651">
        <v>595.45332562999999</v>
      </c>
      <c r="J10" s="651">
        <v>4351.2212996999997</v>
      </c>
      <c r="K10" s="651">
        <v>583.04454734000001</v>
      </c>
      <c r="L10" s="712">
        <v>1853628</v>
      </c>
      <c r="M10" s="704">
        <v>1320258</v>
      </c>
      <c r="N10" s="651"/>
      <c r="O10" s="654">
        <f t="shared" si="4"/>
        <v>2366.823671654</v>
      </c>
      <c r="P10" s="651">
        <f t="shared" si="0"/>
        <v>5934.3362231200008</v>
      </c>
      <c r="Q10" s="651">
        <f t="shared" si="1"/>
        <v>11393.563653630001</v>
      </c>
      <c r="R10" s="651">
        <f t="shared" si="2"/>
        <v>12051.232254300001</v>
      </c>
      <c r="S10" s="651">
        <f t="shared" si="3"/>
        <v>5295.9143898399998</v>
      </c>
      <c r="T10" s="8"/>
    </row>
    <row r="11" spans="1:24">
      <c r="A11" s="2">
        <v>2007</v>
      </c>
      <c r="B11" s="654">
        <v>2255.4035970999998</v>
      </c>
      <c r="C11" s="651">
        <v>5738.1744849999995</v>
      </c>
      <c r="D11" s="651">
        <v>10826.913909000001</v>
      </c>
      <c r="E11" s="651">
        <v>8005.5597212000002</v>
      </c>
      <c r="F11" s="651">
        <v>4888.6656899999998</v>
      </c>
      <c r="G11" s="654">
        <v>61.427865015000002</v>
      </c>
      <c r="H11" s="651">
        <v>93.040431994000002</v>
      </c>
      <c r="I11" s="651">
        <v>555.33267998999997</v>
      </c>
      <c r="J11" s="651">
        <v>4552.6718080999999</v>
      </c>
      <c r="K11" s="651">
        <v>619.94473388999995</v>
      </c>
      <c r="L11" s="712">
        <v>1859026</v>
      </c>
      <c r="M11" s="704">
        <v>1378910</v>
      </c>
      <c r="N11" s="651"/>
      <c r="O11" s="654">
        <f t="shared" si="4"/>
        <v>2316.8314621149998</v>
      </c>
      <c r="P11" s="651">
        <f t="shared" si="0"/>
        <v>5831.2149169939994</v>
      </c>
      <c r="Q11" s="651">
        <f t="shared" si="1"/>
        <v>11382.246588990001</v>
      </c>
      <c r="R11" s="651">
        <f t="shared" si="2"/>
        <v>12558.231529299999</v>
      </c>
      <c r="S11" s="651">
        <f t="shared" si="3"/>
        <v>5508.6104238899998</v>
      </c>
      <c r="T11" s="8"/>
    </row>
    <row r="12" spans="1:24">
      <c r="A12" s="2">
        <v>2008</v>
      </c>
      <c r="B12" s="654">
        <v>2220.2818597</v>
      </c>
      <c r="C12" s="651">
        <v>5591.3826372000003</v>
      </c>
      <c r="D12" s="651">
        <v>10494.662516</v>
      </c>
      <c r="E12" s="651">
        <v>7941.3381935999996</v>
      </c>
      <c r="F12" s="651">
        <v>4836.2249140000004</v>
      </c>
      <c r="G12" s="654">
        <v>55.567023437000003</v>
      </c>
      <c r="H12" s="651">
        <v>84.564997058000003</v>
      </c>
      <c r="I12" s="651">
        <v>520.96941535999997</v>
      </c>
      <c r="J12" s="651">
        <v>4676.8107948999996</v>
      </c>
      <c r="K12" s="651">
        <v>640.00863186000004</v>
      </c>
      <c r="L12" s="712">
        <v>1853622</v>
      </c>
      <c r="M12" s="704">
        <v>1418567</v>
      </c>
      <c r="N12" s="651"/>
      <c r="O12" s="654">
        <f t="shared" ref="O12:S13" si="5">B12+G12</f>
        <v>2275.848883137</v>
      </c>
      <c r="P12" s="651">
        <f t="shared" si="5"/>
        <v>5675.9476342580001</v>
      </c>
      <c r="Q12" s="651">
        <f t="shared" si="5"/>
        <v>11015.63193136</v>
      </c>
      <c r="R12" s="651">
        <f t="shared" si="5"/>
        <v>12618.148988499999</v>
      </c>
      <c r="S12" s="651">
        <f t="shared" si="5"/>
        <v>5476.23354586</v>
      </c>
    </row>
    <row r="13" spans="1:24">
      <c r="A13" s="2">
        <v>2009</v>
      </c>
      <c r="B13" s="654">
        <v>2206.5984008</v>
      </c>
      <c r="C13" s="651">
        <v>5601.0254984000003</v>
      </c>
      <c r="D13" s="651">
        <v>10456.942696</v>
      </c>
      <c r="E13" s="651">
        <v>8058.9922508</v>
      </c>
      <c r="F13" s="651">
        <v>4883.9573643000003</v>
      </c>
      <c r="G13" s="654">
        <v>50.481024453000003</v>
      </c>
      <c r="H13" s="651">
        <v>78.521993589999994</v>
      </c>
      <c r="I13" s="651">
        <v>497.26315707999998</v>
      </c>
      <c r="J13" s="651">
        <v>4706.3516579999996</v>
      </c>
      <c r="K13" s="651">
        <v>646.13846711999997</v>
      </c>
      <c r="L13" s="712">
        <v>1818555</v>
      </c>
      <c r="M13" s="704">
        <v>1423934</v>
      </c>
      <c r="N13" s="651"/>
      <c r="O13" s="654">
        <f t="shared" si="5"/>
        <v>2257.079425253</v>
      </c>
      <c r="P13" s="651">
        <f t="shared" si="5"/>
        <v>5679.5474919900007</v>
      </c>
      <c r="Q13" s="651">
        <f t="shared" si="5"/>
        <v>10954.20585308</v>
      </c>
      <c r="R13" s="651">
        <f t="shared" si="5"/>
        <v>12765.3439088</v>
      </c>
      <c r="S13" s="651">
        <f t="shared" si="5"/>
        <v>5530.0958314200006</v>
      </c>
    </row>
    <row r="14" spans="1:24">
      <c r="A14" s="2">
        <v>2010</v>
      </c>
      <c r="B14" s="654">
        <v>2221.5310116000001</v>
      </c>
      <c r="C14" s="651">
        <v>5641.0796243000004</v>
      </c>
      <c r="D14" s="651">
        <v>10373.135002999999</v>
      </c>
      <c r="E14" s="651">
        <v>8078.8258181000001</v>
      </c>
      <c r="F14" s="651">
        <v>4800.6144426000001</v>
      </c>
      <c r="G14" s="654">
        <v>45.120929521000001</v>
      </c>
      <c r="H14" s="651">
        <v>73.465344090000002</v>
      </c>
      <c r="I14" s="651">
        <v>480.72129704000002</v>
      </c>
      <c r="J14" s="651">
        <v>4779.3953621999999</v>
      </c>
      <c r="K14" s="651">
        <v>633.20026284000005</v>
      </c>
      <c r="L14" s="712">
        <v>1816760</v>
      </c>
      <c r="M14" s="704">
        <v>1444988</v>
      </c>
      <c r="N14" s="651"/>
      <c r="O14" s="654">
        <f t="shared" ref="O14:S15" si="6">B14+G14</f>
        <v>2266.6519411210002</v>
      </c>
      <c r="P14" s="651">
        <f t="shared" si="6"/>
        <v>5714.5449683900006</v>
      </c>
      <c r="Q14" s="651">
        <f t="shared" si="6"/>
        <v>10853.856300039999</v>
      </c>
      <c r="R14" s="651">
        <f t="shared" si="6"/>
        <v>12858.221180299999</v>
      </c>
      <c r="S14" s="651">
        <f t="shared" si="6"/>
        <v>5433.8147054399997</v>
      </c>
    </row>
    <row r="15" spans="1:24">
      <c r="A15" s="2">
        <v>2011</v>
      </c>
      <c r="B15" s="654">
        <v>2232.7730087</v>
      </c>
      <c r="C15" s="651">
        <v>5633.0540122000002</v>
      </c>
      <c r="D15" s="651">
        <v>10138.02506</v>
      </c>
      <c r="E15" s="651">
        <v>8029.1246797000003</v>
      </c>
      <c r="F15" s="651">
        <v>4623.4487845000003</v>
      </c>
      <c r="G15" s="654">
        <v>40.312942956000001</v>
      </c>
      <c r="H15" s="651">
        <v>69.650744747999994</v>
      </c>
      <c r="I15" s="651">
        <v>471.04467063999999</v>
      </c>
      <c r="J15" s="651">
        <v>4845.1019120000001</v>
      </c>
      <c r="K15" s="651">
        <v>613.91528886000003</v>
      </c>
      <c r="L15" s="712">
        <v>1815991</v>
      </c>
      <c r="M15" s="704">
        <v>1467509</v>
      </c>
      <c r="N15" s="651"/>
      <c r="O15" s="654">
        <f t="shared" si="6"/>
        <v>2273.0859516559999</v>
      </c>
      <c r="P15" s="651">
        <f t="shared" si="6"/>
        <v>5702.7047569480001</v>
      </c>
      <c r="Q15" s="651">
        <f t="shared" si="6"/>
        <v>10609.06973064</v>
      </c>
      <c r="R15" s="651">
        <f t="shared" si="6"/>
        <v>12874.2265917</v>
      </c>
      <c r="S15" s="651">
        <f t="shared" si="6"/>
        <v>5237.3640733600005</v>
      </c>
    </row>
    <row r="16" spans="1:24">
      <c r="A16" s="2">
        <v>2012</v>
      </c>
      <c r="B16" s="654">
        <v>2282.7538921</v>
      </c>
      <c r="C16" s="651">
        <v>5662.1322031</v>
      </c>
      <c r="D16" s="651">
        <v>10021.507722</v>
      </c>
      <c r="E16" s="651">
        <v>8147.6032852999997</v>
      </c>
      <c r="F16" s="651">
        <v>4531.1974798000001</v>
      </c>
      <c r="G16" s="654">
        <v>39.321277563999999</v>
      </c>
      <c r="H16" s="651">
        <v>66.207050453999997</v>
      </c>
      <c r="I16" s="651">
        <v>491.80281910999997</v>
      </c>
      <c r="J16" s="651">
        <v>4885.6826675000002</v>
      </c>
      <c r="K16" s="651">
        <v>661.29601118000005</v>
      </c>
      <c r="L16" s="712">
        <v>1813665</v>
      </c>
      <c r="M16" s="704">
        <v>1480527</v>
      </c>
      <c r="N16" s="651"/>
      <c r="O16" s="654">
        <f t="shared" ref="O16:S17" si="7">B16+G16</f>
        <v>2322.075169664</v>
      </c>
      <c r="P16" s="651">
        <f t="shared" si="7"/>
        <v>5728.3392535539997</v>
      </c>
      <c r="Q16" s="651">
        <f t="shared" si="7"/>
        <v>10513.31054111</v>
      </c>
      <c r="R16" s="651">
        <f t="shared" si="7"/>
        <v>13033.285952800001</v>
      </c>
      <c r="S16" s="651">
        <f t="shared" si="7"/>
        <v>5192.4934909800004</v>
      </c>
    </row>
    <row r="17" spans="1:19">
      <c r="A17" s="2">
        <v>2013</v>
      </c>
      <c r="B17" s="654">
        <v>2379.7851061000001</v>
      </c>
      <c r="C17" s="651">
        <v>5799.6549231999998</v>
      </c>
      <c r="D17" s="651">
        <v>10035.013010000001</v>
      </c>
      <c r="E17" s="651">
        <v>8314.2119638999993</v>
      </c>
      <c r="F17" s="651">
        <v>4439.5457663999996</v>
      </c>
      <c r="G17" s="654">
        <v>40.745307048999997</v>
      </c>
      <c r="H17" s="651">
        <v>63.960374107</v>
      </c>
      <c r="I17" s="651">
        <v>531.14334278000001</v>
      </c>
      <c r="J17" s="651">
        <v>5007.5052420000002</v>
      </c>
      <c r="K17" s="651">
        <v>771.60840718999998</v>
      </c>
      <c r="L17" s="712">
        <v>1845875</v>
      </c>
      <c r="M17" s="704">
        <v>1516365</v>
      </c>
      <c r="N17" s="651"/>
      <c r="O17" s="654">
        <f t="shared" si="7"/>
        <v>2420.5304131490002</v>
      </c>
      <c r="P17" s="651">
        <f t="shared" si="7"/>
        <v>5863.6152973069993</v>
      </c>
      <c r="Q17" s="651">
        <f t="shared" si="7"/>
        <v>10566.156352780001</v>
      </c>
      <c r="R17" s="651">
        <f t="shared" si="7"/>
        <v>13321.7172059</v>
      </c>
      <c r="S17" s="651">
        <f t="shared" si="7"/>
        <v>5211.1541735899991</v>
      </c>
    </row>
    <row r="18" spans="1:19">
      <c r="A18" s="2">
        <v>2014</v>
      </c>
      <c r="B18" s="654">
        <v>2534.8035906999999</v>
      </c>
      <c r="C18" s="651">
        <v>5984.5646917000004</v>
      </c>
      <c r="D18" s="651">
        <v>10091.570575</v>
      </c>
      <c r="E18" s="651">
        <v>8538.6802181999992</v>
      </c>
      <c r="F18" s="651">
        <v>4385.6690423999999</v>
      </c>
      <c r="G18" s="654">
        <v>39.570577393000001</v>
      </c>
      <c r="H18" s="651">
        <v>62.198013342000003</v>
      </c>
      <c r="I18" s="651">
        <v>577.20975099999998</v>
      </c>
      <c r="J18" s="651">
        <v>5104.7837769999996</v>
      </c>
      <c r="K18" s="651">
        <v>898.39843843000006</v>
      </c>
      <c r="L18" s="712">
        <v>1889598</v>
      </c>
      <c r="M18" s="704">
        <v>1546574</v>
      </c>
      <c r="N18" s="651"/>
      <c r="O18" s="654">
        <f>B18+G18</f>
        <v>2574.3741680929998</v>
      </c>
      <c r="P18" s="651">
        <f>C18+H18</f>
        <v>6046.7627050420006</v>
      </c>
      <c r="Q18" s="651">
        <f>D18+I18</f>
        <v>10668.780326</v>
      </c>
      <c r="R18" s="651">
        <f>E18+J18</f>
        <v>13643.4639952</v>
      </c>
      <c r="S18" s="651">
        <f>F18+K18</f>
        <v>5284.06748083</v>
      </c>
    </row>
    <row r="20" spans="1:19" ht="18.75" customHeight="1">
      <c r="C20" s="156" t="s">
        <v>839</v>
      </c>
      <c r="D20" s="68"/>
      <c r="E20" s="68"/>
      <c r="F20" s="68"/>
      <c r="G20" s="69"/>
    </row>
    <row r="21" spans="1:19" ht="18" customHeight="1">
      <c r="C21" s="439" t="s">
        <v>73</v>
      </c>
      <c r="D21" s="60"/>
      <c r="E21" s="60"/>
      <c r="F21" s="60"/>
      <c r="G21" s="22"/>
    </row>
    <row r="22" spans="1:19" ht="45" customHeight="1">
      <c r="C22" s="14"/>
      <c r="D22" s="71" t="s">
        <v>177</v>
      </c>
      <c r="E22" s="71" t="s">
        <v>178</v>
      </c>
      <c r="F22" s="407" t="s">
        <v>1540</v>
      </c>
      <c r="G22" s="714" t="s">
        <v>1554</v>
      </c>
    </row>
    <row r="23" spans="1:19">
      <c r="C23" s="20">
        <f>A5</f>
        <v>2001</v>
      </c>
      <c r="D23" s="484">
        <f t="shared" ref="D23:D29" si="8">SUM(O5:Q5)</f>
        <v>20574.196542149999</v>
      </c>
      <c r="E23" s="484">
        <f t="shared" ref="E23:E29" si="9">SUM(R5:S5)</f>
        <v>13080.48769084</v>
      </c>
      <c r="F23" s="713">
        <f>E23/(D23+E23)</f>
        <v>0.38866766956671833</v>
      </c>
      <c r="G23" s="705">
        <f>M5/(L5+M5)</f>
        <v>0.35195204378624084</v>
      </c>
    </row>
    <row r="24" spans="1:19">
      <c r="C24" s="20">
        <f t="shared" ref="C24:C29" si="10">A6</f>
        <v>2002</v>
      </c>
      <c r="D24" s="484">
        <f t="shared" si="8"/>
        <v>20829.428469930004</v>
      </c>
      <c r="E24" s="484">
        <f t="shared" si="9"/>
        <v>13947.559860779998</v>
      </c>
      <c r="F24" s="713">
        <f t="shared" ref="F24:F29" si="11">E24/(D24+E24)</f>
        <v>0.40105715101452682</v>
      </c>
      <c r="G24" s="705">
        <f t="shared" ref="G24:G36" si="12">M6/(L6+M6)</f>
        <v>0.36297561637731229</v>
      </c>
    </row>
    <row r="25" spans="1:19">
      <c r="C25" s="20">
        <f t="shared" si="10"/>
        <v>2003</v>
      </c>
      <c r="D25" s="484">
        <f t="shared" si="8"/>
        <v>20860.105932369999</v>
      </c>
      <c r="E25" s="484">
        <f t="shared" si="9"/>
        <v>14940.406447689998</v>
      </c>
      <c r="F25" s="713">
        <f t="shared" si="11"/>
        <v>0.41732381618122977</v>
      </c>
      <c r="G25" s="705">
        <f t="shared" si="12"/>
        <v>0.37679116773573557</v>
      </c>
    </row>
    <row r="26" spans="1:19">
      <c r="C26" s="20">
        <f t="shared" si="10"/>
        <v>2004</v>
      </c>
      <c r="D26" s="484">
        <f t="shared" si="8"/>
        <v>20688.123942817998</v>
      </c>
      <c r="E26" s="484">
        <f t="shared" si="9"/>
        <v>16110.164220980001</v>
      </c>
      <c r="F26" s="713">
        <f t="shared" si="11"/>
        <v>0.43779656676608969</v>
      </c>
      <c r="G26" s="705">
        <f t="shared" si="12"/>
        <v>0.39242796105478689</v>
      </c>
    </row>
    <row r="27" spans="1:19">
      <c r="C27" s="20">
        <f t="shared" si="10"/>
        <v>2005</v>
      </c>
      <c r="D27" s="484">
        <f t="shared" si="8"/>
        <v>20202.3060506</v>
      </c>
      <c r="E27" s="484">
        <f t="shared" si="9"/>
        <v>16887.88244424</v>
      </c>
      <c r="F27" s="713">
        <f t="shared" si="11"/>
        <v>0.45531940196500886</v>
      </c>
      <c r="G27" s="705">
        <f t="shared" si="12"/>
        <v>0.40564325949392666</v>
      </c>
    </row>
    <row r="28" spans="1:19">
      <c r="C28" s="20">
        <f t="shared" si="10"/>
        <v>2006</v>
      </c>
      <c r="D28" s="484">
        <f t="shared" si="8"/>
        <v>19694.723548403999</v>
      </c>
      <c r="E28" s="484">
        <f t="shared" si="9"/>
        <v>17347.146644140001</v>
      </c>
      <c r="F28" s="713">
        <f t="shared" si="11"/>
        <v>0.46831184694426514</v>
      </c>
      <c r="G28" s="705">
        <f t="shared" si="12"/>
        <v>0.41597524296713873</v>
      </c>
    </row>
    <row r="29" spans="1:19">
      <c r="C29" s="20">
        <f t="shared" si="10"/>
        <v>2007</v>
      </c>
      <c r="D29" s="484">
        <f t="shared" si="8"/>
        <v>19530.292968098998</v>
      </c>
      <c r="E29" s="484">
        <f t="shared" si="9"/>
        <v>18066.84195319</v>
      </c>
      <c r="F29" s="713">
        <f t="shared" si="11"/>
        <v>0.48053773222384116</v>
      </c>
      <c r="G29" s="705">
        <f t="shared" si="12"/>
        <v>0.42586079527204984</v>
      </c>
    </row>
    <row r="30" spans="1:19">
      <c r="C30" s="20">
        <f>A12</f>
        <v>2008</v>
      </c>
      <c r="D30" s="484">
        <f t="shared" ref="D30:D36" si="13">SUM(O12:Q12)</f>
        <v>18967.428448754999</v>
      </c>
      <c r="E30" s="484">
        <f t="shared" ref="E30:E36" si="14">SUM(R12:S12)</f>
        <v>18094.38253436</v>
      </c>
      <c r="F30" s="713">
        <f t="shared" ref="F30:F36" si="15">E30/(D30+E30)</f>
        <v>0.48822175858064853</v>
      </c>
      <c r="G30" s="705">
        <f t="shared" si="12"/>
        <v>0.43352233015880193</v>
      </c>
    </row>
    <row r="31" spans="1:19">
      <c r="C31" s="20">
        <f>A13</f>
        <v>2009</v>
      </c>
      <c r="D31" s="484">
        <f t="shared" si="13"/>
        <v>18890.832770323002</v>
      </c>
      <c r="E31" s="484">
        <f t="shared" si="14"/>
        <v>18295.439740220001</v>
      </c>
      <c r="F31" s="713">
        <f t="shared" si="15"/>
        <v>0.49199445131352987</v>
      </c>
      <c r="G31" s="705">
        <f t="shared" si="12"/>
        <v>0.43914844429695832</v>
      </c>
    </row>
    <row r="32" spans="1:19">
      <c r="C32" s="20">
        <f>A14</f>
        <v>2010</v>
      </c>
      <c r="D32" s="484">
        <f t="shared" si="13"/>
        <v>18835.053209550999</v>
      </c>
      <c r="E32" s="484">
        <f t="shared" si="14"/>
        <v>18292.035885739999</v>
      </c>
      <c r="F32" s="713">
        <f t="shared" si="15"/>
        <v>0.49268704688351295</v>
      </c>
      <c r="G32" s="705">
        <f t="shared" si="12"/>
        <v>0.44301031226201409</v>
      </c>
    </row>
    <row r="33" spans="3:7">
      <c r="C33" s="20">
        <f>A15</f>
        <v>2011</v>
      </c>
      <c r="D33" s="484">
        <f t="shared" si="13"/>
        <v>18584.860439243999</v>
      </c>
      <c r="E33" s="484">
        <f t="shared" si="14"/>
        <v>18111.590665060001</v>
      </c>
      <c r="F33" s="713">
        <f t="shared" si="15"/>
        <v>0.4935515593478127</v>
      </c>
      <c r="G33" s="705">
        <f t="shared" si="12"/>
        <v>0.4469343688137658</v>
      </c>
    </row>
    <row r="34" spans="3:7">
      <c r="C34" s="20">
        <f>A16</f>
        <v>2012</v>
      </c>
      <c r="D34" s="484">
        <f t="shared" si="13"/>
        <v>18563.724964328001</v>
      </c>
      <c r="E34" s="484">
        <f t="shared" si="14"/>
        <v>18225.77944378</v>
      </c>
      <c r="F34" s="713">
        <f t="shared" si="15"/>
        <v>0.49540703896416832</v>
      </c>
      <c r="G34" s="705">
        <f t="shared" si="12"/>
        <v>0.44943555202611141</v>
      </c>
    </row>
    <row r="35" spans="3:7">
      <c r="C35" s="20">
        <v>2013</v>
      </c>
      <c r="D35" s="484">
        <f t="shared" si="13"/>
        <v>18850.302063235999</v>
      </c>
      <c r="E35" s="484">
        <f t="shared" si="14"/>
        <v>18532.87137949</v>
      </c>
      <c r="F35" s="713">
        <f t="shared" si="15"/>
        <v>0.49575436413614904</v>
      </c>
      <c r="G35" s="705">
        <f t="shared" si="12"/>
        <v>0.45099844151518037</v>
      </c>
    </row>
    <row r="36" spans="3:7">
      <c r="C36" s="159">
        <f>A18</f>
        <v>2014</v>
      </c>
      <c r="D36" s="706">
        <f t="shared" si="13"/>
        <v>19289.917199135001</v>
      </c>
      <c r="E36" s="706">
        <f t="shared" si="14"/>
        <v>18927.531476029999</v>
      </c>
      <c r="F36" s="715">
        <f t="shared" si="15"/>
        <v>0.49525889697419168</v>
      </c>
      <c r="G36" s="707">
        <f t="shared" si="12"/>
        <v>0.45008631698296825</v>
      </c>
    </row>
  </sheetData>
  <mergeCells count="1">
    <mergeCell ref="P1:Q1"/>
  </mergeCells>
  <phoneticPr fontId="5" type="noConversion"/>
  <hyperlinks>
    <hyperlink ref="P1:Q1" location="Contents!A1" display="Back to Contents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T182"/>
  <sheetViews>
    <sheetView workbookViewId="0">
      <pane ySplit="2" topLeftCell="A3" activePane="bottomLeft" state="frozen"/>
      <selection pane="bottomLeft" activeCell="D14" sqref="D14"/>
    </sheetView>
  </sheetViews>
  <sheetFormatPr defaultColWidth="8.85546875" defaultRowHeight="12.75"/>
  <cols>
    <col min="1" max="1" width="8.85546875" customWidth="1"/>
    <col min="2" max="2" width="8.85546875" style="823" customWidth="1"/>
    <col min="3" max="3" width="11.7109375" customWidth="1"/>
    <col min="4" max="4" width="15.28515625" customWidth="1"/>
    <col min="5" max="5" width="14.28515625" customWidth="1"/>
    <col min="6" max="6" width="9.140625" bestFit="1" customWidth="1"/>
  </cols>
  <sheetData>
    <row r="1" spans="1:20" ht="30.75" customHeight="1">
      <c r="A1" s="42" t="s">
        <v>481</v>
      </c>
      <c r="B1" s="822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43"/>
      <c r="P1" s="43"/>
      <c r="Q1" s="43"/>
      <c r="R1" s="43"/>
      <c r="S1" s="43"/>
      <c r="T1" s="43"/>
    </row>
    <row r="2" spans="1:20" ht="20.25" customHeight="1">
      <c r="A2" t="s">
        <v>529</v>
      </c>
      <c r="B2" s="823" t="s">
        <v>595</v>
      </c>
      <c r="C2" t="s">
        <v>722</v>
      </c>
      <c r="D2" t="s">
        <v>279</v>
      </c>
      <c r="E2" t="s">
        <v>280</v>
      </c>
    </row>
    <row r="3" spans="1:20">
      <c r="A3">
        <v>2000</v>
      </c>
      <c r="B3" s="823">
        <v>36526</v>
      </c>
      <c r="C3" s="716">
        <v>2065.5220245</v>
      </c>
      <c r="D3" s="716">
        <v>1999.1471673999999</v>
      </c>
      <c r="E3" s="716">
        <v>2102.9350659000002</v>
      </c>
      <c r="F3" s="779"/>
    </row>
    <row r="4" spans="1:20">
      <c r="B4" s="823">
        <v>36557</v>
      </c>
      <c r="C4" s="716">
        <v>2067.3699464000001</v>
      </c>
      <c r="D4" s="716">
        <v>2000.2680975999999</v>
      </c>
      <c r="E4" s="716">
        <v>2105.5765796999999</v>
      </c>
      <c r="F4" s="779"/>
    </row>
    <row r="5" spans="1:20">
      <c r="B5" s="823">
        <v>36586</v>
      </c>
      <c r="C5" s="716">
        <v>2069.66941</v>
      </c>
      <c r="D5" s="716">
        <v>2001.6059018000001</v>
      </c>
      <c r="E5" s="716">
        <v>2108.8183015999998</v>
      </c>
      <c r="F5" s="779"/>
    </row>
    <row r="6" spans="1:20">
      <c r="B6" s="823">
        <v>36617</v>
      </c>
      <c r="C6" s="716">
        <v>2071.9162655</v>
      </c>
      <c r="D6" s="716">
        <v>2002.8492272000001</v>
      </c>
      <c r="E6" s="716">
        <v>2112.0015637000001</v>
      </c>
      <c r="F6" s="779"/>
    </row>
    <row r="7" spans="1:20">
      <c r="B7" s="823">
        <v>36647</v>
      </c>
      <c r="C7" s="716">
        <v>2073.8013299999998</v>
      </c>
      <c r="D7" s="716">
        <v>2004.149424</v>
      </c>
      <c r="E7" s="716">
        <v>2114.6300304000001</v>
      </c>
      <c r="F7" s="779"/>
    </row>
    <row r="8" spans="1:20">
      <c r="B8" s="823">
        <v>36678</v>
      </c>
      <c r="C8" s="716">
        <v>2075.7449975999998</v>
      </c>
      <c r="D8" s="716">
        <v>2005.4894672999999</v>
      </c>
      <c r="E8" s="716">
        <v>2117.3249501999999</v>
      </c>
      <c r="F8" s="779"/>
    </row>
    <row r="9" spans="1:20">
      <c r="B9" s="823">
        <v>36708</v>
      </c>
      <c r="C9" s="716">
        <v>2078.0778150000001</v>
      </c>
      <c r="D9" s="716">
        <v>2007.0538655</v>
      </c>
      <c r="E9" s="716">
        <v>2120.5340234</v>
      </c>
      <c r="F9" s="779"/>
    </row>
    <row r="10" spans="1:20">
      <c r="B10" s="823">
        <v>36739</v>
      </c>
      <c r="C10" s="716">
        <v>2080.0360796999998</v>
      </c>
      <c r="D10" s="716">
        <v>2008.3177317</v>
      </c>
      <c r="E10" s="716">
        <v>2123.2841557000002</v>
      </c>
      <c r="F10" s="779"/>
    </row>
    <row r="11" spans="1:20">
      <c r="B11" s="823">
        <v>36770</v>
      </c>
      <c r="C11" s="716">
        <v>2082.3943917000001</v>
      </c>
      <c r="D11" s="716">
        <v>2009.5689213999999</v>
      </c>
      <c r="E11" s="716">
        <v>2126.693201</v>
      </c>
      <c r="F11" s="779"/>
    </row>
    <row r="12" spans="1:20">
      <c r="B12" s="823">
        <v>36800</v>
      </c>
      <c r="C12" s="716">
        <v>2084.0903632999998</v>
      </c>
      <c r="D12" s="716">
        <v>2010.6330353999999</v>
      </c>
      <c r="E12" s="716">
        <v>2129.0527889999998</v>
      </c>
      <c r="F12" s="779"/>
    </row>
    <row r="13" spans="1:20">
      <c r="B13" s="823">
        <v>36831</v>
      </c>
      <c r="C13" s="716">
        <v>2086.0128229000002</v>
      </c>
      <c r="D13" s="716">
        <v>2011.4423962999999</v>
      </c>
      <c r="E13" s="716">
        <v>2132.0024711999999</v>
      </c>
      <c r="F13" s="779"/>
    </row>
    <row r="14" spans="1:20">
      <c r="B14" s="823">
        <v>36861</v>
      </c>
      <c r="C14" s="716">
        <v>2088.2010541999998</v>
      </c>
      <c r="D14" s="716">
        <v>2012.3352308999999</v>
      </c>
      <c r="E14" s="716">
        <v>2135.3013440999998</v>
      </c>
      <c r="F14" s="779"/>
    </row>
    <row r="15" spans="1:20">
      <c r="A15">
        <v>2001</v>
      </c>
      <c r="B15" s="823">
        <v>36892</v>
      </c>
      <c r="C15" s="716">
        <v>2089.8992226</v>
      </c>
      <c r="D15" s="716">
        <v>2013.0177365</v>
      </c>
      <c r="E15" s="716">
        <v>2137.9832403999999</v>
      </c>
      <c r="F15" s="779"/>
    </row>
    <row r="16" spans="1:20">
      <c r="B16" s="823">
        <v>36923</v>
      </c>
      <c r="C16" s="716">
        <v>2091.9057690999998</v>
      </c>
      <c r="D16" s="716">
        <v>2013.8465309000001</v>
      </c>
      <c r="E16" s="716">
        <v>2141.1201848000001</v>
      </c>
      <c r="F16" s="779"/>
    </row>
    <row r="17" spans="1:13">
      <c r="B17" s="823">
        <v>36951</v>
      </c>
      <c r="C17" s="716">
        <v>2093.7645818000001</v>
      </c>
      <c r="D17" s="716">
        <v>2014.6559523999999</v>
      </c>
      <c r="E17" s="716">
        <v>2144.0773898000002</v>
      </c>
      <c r="F17" s="779"/>
    </row>
    <row r="18" spans="1:13">
      <c r="B18" s="823">
        <v>36982</v>
      </c>
      <c r="C18" s="716">
        <v>2095.836182</v>
      </c>
      <c r="D18" s="716">
        <v>2015.7307161000001</v>
      </c>
      <c r="E18" s="716">
        <v>2147.2325796</v>
      </c>
      <c r="F18" s="779"/>
    </row>
    <row r="19" spans="1:13">
      <c r="B19" s="823">
        <v>37012</v>
      </c>
      <c r="C19" s="716">
        <v>2097.6572924000002</v>
      </c>
      <c r="D19" s="716">
        <v>2016.666602</v>
      </c>
      <c r="E19" s="716">
        <v>2150.1180942000001</v>
      </c>
      <c r="F19" s="779"/>
    </row>
    <row r="20" spans="1:13">
      <c r="B20" s="823">
        <v>37043</v>
      </c>
      <c r="C20" s="716">
        <v>2100.1297147</v>
      </c>
      <c r="D20" s="716">
        <v>2017.9356786000001</v>
      </c>
      <c r="E20" s="716">
        <v>2153.8312940999999</v>
      </c>
      <c r="F20" s="779"/>
    </row>
    <row r="21" spans="1:13">
      <c r="B21" s="823">
        <v>37073</v>
      </c>
      <c r="C21" s="716">
        <v>2102.0689934000002</v>
      </c>
      <c r="D21" s="716">
        <v>2018.9207859000001</v>
      </c>
      <c r="E21" s="716">
        <v>2156.8765751999999</v>
      </c>
      <c r="F21" s="779"/>
    </row>
    <row r="22" spans="1:13">
      <c r="B22" s="823">
        <v>37104</v>
      </c>
      <c r="C22" s="716">
        <v>2104.0233524</v>
      </c>
      <c r="D22" s="716">
        <v>2019.911501</v>
      </c>
      <c r="E22" s="716">
        <v>2159.9902139000001</v>
      </c>
      <c r="F22" s="779"/>
    </row>
    <row r="23" spans="1:13">
      <c r="B23" s="823">
        <v>37135</v>
      </c>
      <c r="C23" s="716">
        <v>2106.1826965</v>
      </c>
      <c r="D23" s="716">
        <v>2021.0272697</v>
      </c>
      <c r="E23" s="716">
        <v>2163.3666214</v>
      </c>
      <c r="F23" s="779"/>
    </row>
    <row r="24" spans="1:13">
      <c r="B24" s="823">
        <v>37165</v>
      </c>
      <c r="C24" s="716">
        <v>2107.6960776999999</v>
      </c>
      <c r="D24" s="716">
        <v>2022.0326127999999</v>
      </c>
      <c r="E24" s="716">
        <v>2165.6695291000001</v>
      </c>
      <c r="F24" s="779"/>
    </row>
    <row r="25" spans="1:13">
      <c r="B25" s="823">
        <v>37196</v>
      </c>
      <c r="C25" s="716">
        <v>2110.0604481</v>
      </c>
      <c r="D25" s="716">
        <v>2023.0290878999999</v>
      </c>
      <c r="E25" s="716">
        <v>2169.4298681</v>
      </c>
      <c r="F25" s="779"/>
    </row>
    <row r="26" spans="1:13">
      <c r="B26" s="823">
        <v>37226</v>
      </c>
      <c r="C26" s="716">
        <v>2112.4080242</v>
      </c>
      <c r="D26" s="716">
        <v>2024.1577145000001</v>
      </c>
      <c r="E26" s="716">
        <v>2173.0641116000002</v>
      </c>
      <c r="F26" s="779"/>
    </row>
    <row r="27" spans="1:13">
      <c r="A27">
        <v>2002</v>
      </c>
      <c r="B27" s="823">
        <v>37257</v>
      </c>
      <c r="C27" s="716">
        <v>2114.2746440999999</v>
      </c>
      <c r="D27" s="716">
        <v>2024.8757055000001</v>
      </c>
      <c r="E27" s="716">
        <v>2176.1758433</v>
      </c>
      <c r="F27" s="779"/>
    </row>
    <row r="28" spans="1:13">
      <c r="B28" s="823">
        <v>37288</v>
      </c>
      <c r="C28" s="716">
        <v>2116.3318462000002</v>
      </c>
      <c r="D28" s="716">
        <v>2025.6481581999999</v>
      </c>
      <c r="E28" s="716">
        <v>2179.7168078</v>
      </c>
      <c r="F28" s="779"/>
    </row>
    <row r="29" spans="1:13">
      <c r="B29" s="823">
        <v>37316</v>
      </c>
      <c r="C29" s="716">
        <v>2118.6388066999998</v>
      </c>
      <c r="D29" s="716">
        <v>2026.7927769</v>
      </c>
      <c r="E29" s="716">
        <v>2183.3937617000001</v>
      </c>
      <c r="F29" s="779"/>
      <c r="G29" s="45" t="s">
        <v>802</v>
      </c>
      <c r="H29" s="46"/>
      <c r="I29" s="46"/>
      <c r="J29" s="46"/>
      <c r="K29" s="46"/>
      <c r="L29" s="46"/>
      <c r="M29" s="54"/>
    </row>
    <row r="30" spans="1:13">
      <c r="B30" s="823">
        <v>37347</v>
      </c>
      <c r="C30" s="716">
        <v>2120.4463243999999</v>
      </c>
      <c r="D30" s="716">
        <v>2027.8463961</v>
      </c>
      <c r="E30" s="716">
        <v>2186.2429960999998</v>
      </c>
      <c r="F30" s="779"/>
      <c r="G30" s="49" t="s">
        <v>801</v>
      </c>
      <c r="H30" s="50"/>
      <c r="I30" s="50"/>
      <c r="J30" s="50"/>
      <c r="K30" s="50"/>
      <c r="L30" s="50"/>
      <c r="M30" s="51"/>
    </row>
    <row r="31" spans="1:13">
      <c r="B31" s="823">
        <v>37377</v>
      </c>
      <c r="C31" s="716">
        <v>2122.7689074999998</v>
      </c>
      <c r="D31" s="716">
        <v>2029.0320717</v>
      </c>
      <c r="E31" s="716">
        <v>2189.8638068</v>
      </c>
      <c r="F31" s="779"/>
    </row>
    <row r="32" spans="1:13">
      <c r="B32" s="823">
        <v>37408</v>
      </c>
      <c r="C32" s="716">
        <v>2125.5022564000001</v>
      </c>
      <c r="D32" s="716">
        <v>2030.6311115000001</v>
      </c>
      <c r="E32" s="716">
        <v>2193.7982118999998</v>
      </c>
      <c r="F32" s="779"/>
    </row>
    <row r="33" spans="1:6">
      <c r="B33" s="823">
        <v>37438</v>
      </c>
      <c r="C33" s="716">
        <v>2127.4569741</v>
      </c>
      <c r="D33" s="716">
        <v>2031.9982847000001</v>
      </c>
      <c r="E33" s="716">
        <v>2196.6736753</v>
      </c>
      <c r="F33" s="779"/>
    </row>
    <row r="34" spans="1:6">
      <c r="B34" s="823">
        <v>37469</v>
      </c>
      <c r="C34" s="716">
        <v>2129.7677374999998</v>
      </c>
      <c r="D34" s="716">
        <v>2033.6293189999999</v>
      </c>
      <c r="E34" s="716">
        <v>2199.9966580999999</v>
      </c>
      <c r="F34" s="779"/>
    </row>
    <row r="35" spans="1:6">
      <c r="B35" s="823">
        <v>37500</v>
      </c>
      <c r="C35" s="716">
        <v>2132.2575624000001</v>
      </c>
      <c r="D35" s="716">
        <v>2035.4333011000001</v>
      </c>
      <c r="E35" s="716">
        <v>2203.5135740999999</v>
      </c>
      <c r="F35" s="779"/>
    </row>
    <row r="36" spans="1:6">
      <c r="B36" s="823">
        <v>37530</v>
      </c>
      <c r="C36" s="716">
        <v>2134.1570498999999</v>
      </c>
      <c r="D36" s="716">
        <v>2036.9118145</v>
      </c>
      <c r="E36" s="716">
        <v>2206.1087892</v>
      </c>
      <c r="F36" s="779"/>
    </row>
    <row r="37" spans="1:6">
      <c r="B37" s="823">
        <v>37561</v>
      </c>
      <c r="C37" s="716">
        <v>2136.8589529000001</v>
      </c>
      <c r="D37" s="716">
        <v>2038.6268132</v>
      </c>
      <c r="E37" s="716">
        <v>2210.0556839000001</v>
      </c>
      <c r="F37" s="779"/>
    </row>
    <row r="38" spans="1:6">
      <c r="B38" s="823">
        <v>37591</v>
      </c>
      <c r="C38" s="716">
        <v>2139.2440783000002</v>
      </c>
      <c r="D38" s="716">
        <v>2040.3617589999999</v>
      </c>
      <c r="E38" s="716">
        <v>2213.4584018999999</v>
      </c>
      <c r="F38" s="779"/>
    </row>
    <row r="39" spans="1:6">
      <c r="A39">
        <v>2003</v>
      </c>
      <c r="B39" s="823">
        <v>37622</v>
      </c>
      <c r="C39" s="716">
        <v>2141.5524789000001</v>
      </c>
      <c r="D39" s="716">
        <v>2041.7787685999999</v>
      </c>
      <c r="E39" s="716">
        <v>2216.9651580999998</v>
      </c>
      <c r="F39" s="779"/>
    </row>
    <row r="40" spans="1:6">
      <c r="B40" s="823">
        <v>37653</v>
      </c>
      <c r="C40" s="716">
        <v>2144.1573966000001</v>
      </c>
      <c r="D40" s="716">
        <v>2043.5690552999999</v>
      </c>
      <c r="E40" s="716">
        <v>2220.8002802999999</v>
      </c>
      <c r="F40" s="779"/>
    </row>
    <row r="41" spans="1:6">
      <c r="B41" s="823">
        <v>37681</v>
      </c>
      <c r="C41" s="716">
        <v>2146.4032344000002</v>
      </c>
      <c r="D41" s="716">
        <v>2045.0369736</v>
      </c>
      <c r="E41" s="716">
        <v>2224.2610866999999</v>
      </c>
      <c r="F41" s="779"/>
    </row>
    <row r="42" spans="1:6">
      <c r="B42" s="823">
        <v>37712</v>
      </c>
      <c r="C42" s="716">
        <v>2148.4336984000001</v>
      </c>
      <c r="D42" s="716">
        <v>2046.5424313999999</v>
      </c>
      <c r="E42" s="716">
        <v>2227.2988326999998</v>
      </c>
      <c r="F42" s="779"/>
    </row>
    <row r="43" spans="1:6">
      <c r="B43" s="823">
        <v>37742</v>
      </c>
      <c r="C43" s="716">
        <v>2151.0011768999998</v>
      </c>
      <c r="D43" s="716">
        <v>2048.4650987</v>
      </c>
      <c r="E43" s="716">
        <v>2231.0259652999998</v>
      </c>
      <c r="F43" s="779"/>
    </row>
    <row r="44" spans="1:6">
      <c r="B44" s="823">
        <v>37773</v>
      </c>
      <c r="C44" s="716">
        <v>2153.7713792999998</v>
      </c>
      <c r="D44" s="716">
        <v>2050.4758969999998</v>
      </c>
      <c r="E44" s="716">
        <v>2234.9796436000001</v>
      </c>
      <c r="F44" s="779"/>
    </row>
    <row r="45" spans="1:6">
      <c r="B45" s="823">
        <v>37803</v>
      </c>
      <c r="C45" s="716">
        <v>2156.1682031</v>
      </c>
      <c r="D45" s="716">
        <v>2052.2128671</v>
      </c>
      <c r="E45" s="716">
        <v>2238.5170628000001</v>
      </c>
      <c r="F45" s="779"/>
    </row>
    <row r="46" spans="1:6">
      <c r="B46" s="823">
        <v>37834</v>
      </c>
      <c r="C46" s="716">
        <v>2159.009395</v>
      </c>
      <c r="D46" s="716">
        <v>2054.1892945</v>
      </c>
      <c r="E46" s="716">
        <v>2242.6984004999999</v>
      </c>
      <c r="F46" s="779"/>
    </row>
    <row r="47" spans="1:6">
      <c r="B47" s="823">
        <v>37865</v>
      </c>
      <c r="C47" s="716">
        <v>2161.5532234000002</v>
      </c>
      <c r="D47" s="716">
        <v>2056.0801762999999</v>
      </c>
      <c r="E47" s="716">
        <v>2246.3700669999998</v>
      </c>
      <c r="F47" s="779"/>
    </row>
    <row r="48" spans="1:6">
      <c r="B48" s="823">
        <v>37895</v>
      </c>
      <c r="C48" s="716">
        <v>2164.0037551</v>
      </c>
      <c r="D48" s="716">
        <v>2057.9583364</v>
      </c>
      <c r="E48" s="716">
        <v>2249.7946132000002</v>
      </c>
      <c r="F48" s="779"/>
    </row>
    <row r="49" spans="1:6">
      <c r="B49" s="823">
        <v>37926</v>
      </c>
      <c r="C49" s="716">
        <v>2167.2197207999998</v>
      </c>
      <c r="D49" s="716">
        <v>2059.9825230000001</v>
      </c>
      <c r="E49" s="716">
        <v>2254.5064109999998</v>
      </c>
      <c r="F49" s="779"/>
    </row>
    <row r="50" spans="1:6">
      <c r="B50" s="823">
        <v>37956</v>
      </c>
      <c r="C50" s="716">
        <v>2169.4380643</v>
      </c>
      <c r="D50" s="716">
        <v>2061.7858729</v>
      </c>
      <c r="E50" s="716">
        <v>2257.5860879000002</v>
      </c>
      <c r="F50" s="779"/>
    </row>
    <row r="51" spans="1:6">
      <c r="A51">
        <v>2004</v>
      </c>
      <c r="B51" s="823">
        <v>37987</v>
      </c>
      <c r="C51" s="716">
        <v>2171.6396881000001</v>
      </c>
      <c r="D51" s="716">
        <v>2063.4464045</v>
      </c>
      <c r="E51" s="716">
        <v>2260.8260491000001</v>
      </c>
      <c r="F51" s="779"/>
    </row>
    <row r="52" spans="1:6">
      <c r="B52" s="823">
        <v>38018</v>
      </c>
      <c r="C52" s="716">
        <v>2174.2155309999998</v>
      </c>
      <c r="D52" s="716">
        <v>2065.2528597999999</v>
      </c>
      <c r="E52" s="716">
        <v>2264.6476683999999</v>
      </c>
      <c r="F52" s="779"/>
    </row>
    <row r="53" spans="1:6">
      <c r="B53" s="823">
        <v>38047</v>
      </c>
      <c r="C53" s="716">
        <v>2176.3185496000001</v>
      </c>
      <c r="D53" s="716">
        <v>2066.8333947000001</v>
      </c>
      <c r="E53" s="716">
        <v>2267.8720684</v>
      </c>
      <c r="F53" s="779"/>
    </row>
    <row r="54" spans="1:6">
      <c r="B54" s="823">
        <v>38078</v>
      </c>
      <c r="C54" s="716">
        <v>2179.0146429000001</v>
      </c>
      <c r="D54" s="716">
        <v>2068.8711432999999</v>
      </c>
      <c r="E54" s="716">
        <v>2271.7181905000002</v>
      </c>
      <c r="F54" s="779"/>
    </row>
    <row r="55" spans="1:6">
      <c r="B55" s="823">
        <v>38108</v>
      </c>
      <c r="C55" s="716">
        <v>2181.6441988000001</v>
      </c>
      <c r="D55" s="716">
        <v>2070.8571542999998</v>
      </c>
      <c r="E55" s="716">
        <v>2275.4812837999998</v>
      </c>
      <c r="F55" s="779"/>
    </row>
    <row r="56" spans="1:6">
      <c r="B56" s="823">
        <v>38139</v>
      </c>
      <c r="C56" s="716">
        <v>2184.1157929999999</v>
      </c>
      <c r="D56" s="716">
        <v>2072.5757598999999</v>
      </c>
      <c r="E56" s="716">
        <v>2279.1248018000001</v>
      </c>
      <c r="F56" s="779"/>
    </row>
    <row r="57" spans="1:6">
      <c r="B57" s="823">
        <v>38169</v>
      </c>
      <c r="C57" s="716">
        <v>2186.9191553999999</v>
      </c>
      <c r="D57" s="716">
        <v>2074.3915047999999</v>
      </c>
      <c r="E57" s="716">
        <v>2283.2444875000001</v>
      </c>
      <c r="F57" s="779"/>
    </row>
    <row r="58" spans="1:6">
      <c r="B58" s="823">
        <v>38200</v>
      </c>
      <c r="C58" s="716">
        <v>2189.5694066999999</v>
      </c>
      <c r="D58" s="716">
        <v>2076.3409532999999</v>
      </c>
      <c r="E58" s="716">
        <v>2287.0496401999999</v>
      </c>
      <c r="F58" s="779"/>
    </row>
    <row r="59" spans="1:6">
      <c r="B59" s="823">
        <v>38231</v>
      </c>
      <c r="C59" s="716">
        <v>2192.3243115</v>
      </c>
      <c r="D59" s="716">
        <v>2078.2497118000001</v>
      </c>
      <c r="E59" s="716">
        <v>2291.0395870000002</v>
      </c>
      <c r="F59" s="779"/>
    </row>
    <row r="60" spans="1:6">
      <c r="B60" s="823">
        <v>38261</v>
      </c>
      <c r="C60" s="716">
        <v>2194.7583304</v>
      </c>
      <c r="D60" s="716">
        <v>2079.8948865000002</v>
      </c>
      <c r="E60" s="716">
        <v>2294.4926052000001</v>
      </c>
      <c r="F60" s="779"/>
    </row>
    <row r="61" spans="1:6">
      <c r="B61" s="823">
        <v>38292</v>
      </c>
      <c r="C61" s="716">
        <v>2197.1685029999999</v>
      </c>
      <c r="D61" s="716">
        <v>2081.4644850999998</v>
      </c>
      <c r="E61" s="716">
        <v>2298.0920818</v>
      </c>
      <c r="F61" s="779"/>
    </row>
    <row r="62" spans="1:6">
      <c r="B62" s="823">
        <v>38322</v>
      </c>
      <c r="C62" s="716">
        <v>2199.7950071999999</v>
      </c>
      <c r="D62" s="716">
        <v>2083.3027333999999</v>
      </c>
      <c r="E62" s="716">
        <v>2301.8716853000001</v>
      </c>
      <c r="F62" s="779"/>
    </row>
    <row r="63" spans="1:6">
      <c r="A63">
        <v>2005</v>
      </c>
      <c r="B63" s="823">
        <v>38353</v>
      </c>
      <c r="C63" s="716">
        <v>2202.0410246000001</v>
      </c>
      <c r="D63" s="716">
        <v>2084.7419724000001</v>
      </c>
      <c r="E63" s="716">
        <v>2305.2501465999999</v>
      </c>
      <c r="F63" s="779"/>
    </row>
    <row r="64" spans="1:6">
      <c r="B64" s="823">
        <v>38384</v>
      </c>
      <c r="C64" s="716">
        <v>2204.2819313999998</v>
      </c>
      <c r="D64" s="716">
        <v>2086.2052397000002</v>
      </c>
      <c r="E64" s="716">
        <v>2308.7546505999999</v>
      </c>
      <c r="F64" s="779"/>
    </row>
    <row r="65" spans="1:6">
      <c r="B65" s="823">
        <v>38412</v>
      </c>
      <c r="C65" s="716">
        <v>2206.2051557</v>
      </c>
      <c r="D65" s="716">
        <v>2087.6886183000001</v>
      </c>
      <c r="E65" s="716">
        <v>2311.6117011000001</v>
      </c>
      <c r="F65" s="779"/>
    </row>
    <row r="66" spans="1:6">
      <c r="B66" s="823">
        <v>38443</v>
      </c>
      <c r="C66" s="716">
        <v>2208.5831284999999</v>
      </c>
      <c r="D66" s="716">
        <v>2089.3166763999998</v>
      </c>
      <c r="E66" s="716">
        <v>2315.1925535</v>
      </c>
      <c r="F66" s="779"/>
    </row>
    <row r="67" spans="1:6">
      <c r="B67" s="823">
        <v>38473</v>
      </c>
      <c r="C67" s="716">
        <v>2210.8574497</v>
      </c>
      <c r="D67" s="716">
        <v>2090.7691015999999</v>
      </c>
      <c r="E67" s="716">
        <v>2318.7338037</v>
      </c>
      <c r="F67" s="779"/>
    </row>
    <row r="68" spans="1:6">
      <c r="B68" s="823">
        <v>38504</v>
      </c>
      <c r="C68" s="716">
        <v>2213.219118</v>
      </c>
      <c r="D68" s="716">
        <v>2092.1410356000001</v>
      </c>
      <c r="E68" s="716">
        <v>2322.3666979</v>
      </c>
      <c r="F68" s="779"/>
    </row>
    <row r="69" spans="1:6">
      <c r="B69" s="823">
        <v>38534</v>
      </c>
      <c r="C69" s="716">
        <v>2215.2698561000002</v>
      </c>
      <c r="D69" s="716">
        <v>2093.3113480000002</v>
      </c>
      <c r="E69" s="716">
        <v>2325.6497503999999</v>
      </c>
      <c r="F69" s="779"/>
    </row>
    <row r="70" spans="1:6">
      <c r="B70" s="823">
        <v>38565</v>
      </c>
      <c r="C70" s="716">
        <v>2217.2995952000001</v>
      </c>
      <c r="D70" s="716">
        <v>2094.6297279999999</v>
      </c>
      <c r="E70" s="716">
        <v>2328.811706</v>
      </c>
      <c r="F70" s="779"/>
    </row>
    <row r="71" spans="1:6">
      <c r="B71" s="823">
        <v>38596</v>
      </c>
      <c r="C71" s="716">
        <v>2219.1311672000002</v>
      </c>
      <c r="D71" s="716">
        <v>2095.8436256999998</v>
      </c>
      <c r="E71" s="716">
        <v>2331.5842521999998</v>
      </c>
      <c r="F71" s="779"/>
    </row>
    <row r="72" spans="1:6">
      <c r="B72" s="823">
        <v>38626</v>
      </c>
      <c r="C72" s="716">
        <v>2220.7892763999998</v>
      </c>
      <c r="D72" s="716">
        <v>2096.9751581</v>
      </c>
      <c r="E72" s="716">
        <v>2334.0035481999998</v>
      </c>
      <c r="F72" s="779"/>
    </row>
    <row r="73" spans="1:6">
      <c r="B73" s="823">
        <v>38657</v>
      </c>
      <c r="C73" s="716">
        <v>2222.5969049999999</v>
      </c>
      <c r="D73" s="716">
        <v>2098.058188</v>
      </c>
      <c r="E73" s="716">
        <v>2336.9509164999999</v>
      </c>
      <c r="F73" s="779"/>
    </row>
    <row r="74" spans="1:6">
      <c r="B74" s="823">
        <v>38687</v>
      </c>
      <c r="C74" s="716">
        <v>2224.3503276000001</v>
      </c>
      <c r="D74" s="716">
        <v>2099.4142311000001</v>
      </c>
      <c r="E74" s="716">
        <v>2339.4890003999999</v>
      </c>
      <c r="F74" s="779"/>
    </row>
    <row r="75" spans="1:6">
      <c r="A75">
        <v>2006</v>
      </c>
      <c r="B75" s="823">
        <v>38718</v>
      </c>
      <c r="C75" s="716">
        <v>2225.9846293999999</v>
      </c>
      <c r="D75" s="716">
        <v>2100.2967970999998</v>
      </c>
      <c r="E75" s="716">
        <v>2342.1989921999998</v>
      </c>
      <c r="F75" s="779"/>
    </row>
    <row r="76" spans="1:6">
      <c r="B76" s="823">
        <v>38749</v>
      </c>
      <c r="C76" s="716">
        <v>2227.8800737000001</v>
      </c>
      <c r="D76" s="716">
        <v>2101.0943232999998</v>
      </c>
      <c r="E76" s="716">
        <v>2345.42499</v>
      </c>
      <c r="F76" s="779"/>
    </row>
    <row r="77" spans="1:6">
      <c r="B77" s="823">
        <v>38777</v>
      </c>
      <c r="C77" s="716">
        <v>2229.3180140999998</v>
      </c>
      <c r="D77" s="716">
        <v>2101.9741371999999</v>
      </c>
      <c r="E77" s="716">
        <v>2347.7812506999999</v>
      </c>
      <c r="F77" s="779"/>
    </row>
    <row r="78" spans="1:6">
      <c r="B78" s="823">
        <v>38808</v>
      </c>
      <c r="C78" s="716">
        <v>2230.9642776000001</v>
      </c>
      <c r="D78" s="716">
        <v>2102.7577234</v>
      </c>
      <c r="E78" s="716">
        <v>2350.4413264999998</v>
      </c>
      <c r="F78" s="779"/>
    </row>
    <row r="79" spans="1:6">
      <c r="B79" s="823">
        <v>38838</v>
      </c>
      <c r="C79" s="716">
        <v>2232.0584663999998</v>
      </c>
      <c r="D79" s="716">
        <v>2103.3322317000002</v>
      </c>
      <c r="E79" s="716">
        <v>2352.4211559</v>
      </c>
      <c r="F79" s="779"/>
    </row>
    <row r="80" spans="1:6">
      <c r="B80" s="823">
        <v>38869</v>
      </c>
      <c r="C80" s="716">
        <v>2233.4717174000002</v>
      </c>
      <c r="D80" s="716">
        <v>2104.0104252000001</v>
      </c>
      <c r="E80" s="716">
        <v>2354.6882980999999</v>
      </c>
      <c r="F80" s="779"/>
    </row>
    <row r="81" spans="1:6">
      <c r="B81" s="823">
        <v>38899</v>
      </c>
      <c r="C81" s="716">
        <v>2234.9080275000001</v>
      </c>
      <c r="D81" s="716">
        <v>2104.5872880000002</v>
      </c>
      <c r="E81" s="716">
        <v>2357.1158593</v>
      </c>
      <c r="F81" s="779"/>
    </row>
    <row r="82" spans="1:6">
      <c r="B82" s="823">
        <v>38930</v>
      </c>
      <c r="C82" s="716">
        <v>2236.0836324000002</v>
      </c>
      <c r="D82" s="716">
        <v>2105.0584248999999</v>
      </c>
      <c r="E82" s="716">
        <v>2359.1402314000002</v>
      </c>
      <c r="F82" s="779"/>
    </row>
    <row r="83" spans="1:6">
      <c r="B83" s="823">
        <v>38961</v>
      </c>
      <c r="C83" s="716">
        <v>2238.0532277000002</v>
      </c>
      <c r="D83" s="716">
        <v>2105.9227658</v>
      </c>
      <c r="E83" s="716">
        <v>2362.1454223999999</v>
      </c>
      <c r="F83" s="779"/>
    </row>
    <row r="84" spans="1:6">
      <c r="B84" s="823">
        <v>38991</v>
      </c>
      <c r="C84" s="716">
        <v>2239.5109025000002</v>
      </c>
      <c r="D84" s="716">
        <v>2106.6225722999998</v>
      </c>
      <c r="E84" s="716">
        <v>2364.3394271000002</v>
      </c>
      <c r="F84" s="779"/>
    </row>
    <row r="85" spans="1:6">
      <c r="B85" s="823">
        <v>39022</v>
      </c>
      <c r="C85" s="716">
        <v>2241.1233283000001</v>
      </c>
      <c r="D85" s="716">
        <v>2107.0924083999998</v>
      </c>
      <c r="E85" s="716">
        <v>2367.1975560000001</v>
      </c>
      <c r="F85" s="779"/>
    </row>
    <row r="86" spans="1:6">
      <c r="B86" s="823">
        <v>39052</v>
      </c>
      <c r="C86" s="716">
        <v>2242.6679177000001</v>
      </c>
      <c r="D86" s="716">
        <v>2107.9430579999998</v>
      </c>
      <c r="E86" s="716">
        <v>2369.5420614</v>
      </c>
      <c r="F86" s="779"/>
    </row>
    <row r="87" spans="1:6">
      <c r="A87">
        <v>2007</v>
      </c>
      <c r="B87" s="823">
        <v>39083</v>
      </c>
      <c r="C87" s="716">
        <v>2243.9179362</v>
      </c>
      <c r="D87" s="716">
        <v>2108.3858430999999</v>
      </c>
      <c r="E87" s="716">
        <v>2371.7135973999998</v>
      </c>
      <c r="F87" s="779"/>
    </row>
    <row r="88" spans="1:6">
      <c r="B88" s="823">
        <v>39114</v>
      </c>
      <c r="C88" s="716">
        <v>2245.4784960000002</v>
      </c>
      <c r="D88" s="716">
        <v>2108.8469442999999</v>
      </c>
      <c r="E88" s="716">
        <v>2374.3990441999999</v>
      </c>
      <c r="F88" s="779"/>
    </row>
    <row r="89" spans="1:6">
      <c r="B89" s="823">
        <v>39142</v>
      </c>
      <c r="C89" s="716">
        <v>2246.8541727000002</v>
      </c>
      <c r="D89" s="716">
        <v>2109.435219</v>
      </c>
      <c r="E89" s="716">
        <v>2376.7617958000001</v>
      </c>
      <c r="F89" s="779"/>
    </row>
    <row r="90" spans="1:6">
      <c r="B90" s="823">
        <v>39173</v>
      </c>
      <c r="C90" s="716">
        <v>2248.4127259000002</v>
      </c>
      <c r="D90" s="716">
        <v>2110.0193555999999</v>
      </c>
      <c r="E90" s="716">
        <v>2379.4096998999999</v>
      </c>
      <c r="F90" s="779"/>
    </row>
    <row r="91" spans="1:6">
      <c r="B91" s="823">
        <v>39203</v>
      </c>
      <c r="C91" s="716">
        <v>2249.7512437999999</v>
      </c>
      <c r="D91" s="716">
        <v>2110.5093643999999</v>
      </c>
      <c r="E91" s="716">
        <v>2381.8161919999998</v>
      </c>
      <c r="F91" s="779"/>
    </row>
    <row r="92" spans="1:6">
      <c r="B92" s="823">
        <v>39234</v>
      </c>
      <c r="C92" s="716">
        <v>2251.5466397999999</v>
      </c>
      <c r="D92" s="716">
        <v>2111.4349547000002</v>
      </c>
      <c r="E92" s="716">
        <v>2384.5056417999999</v>
      </c>
      <c r="F92" s="779"/>
    </row>
    <row r="93" spans="1:6">
      <c r="B93" s="823">
        <v>39264</v>
      </c>
      <c r="C93" s="716">
        <v>2253.1492056000002</v>
      </c>
      <c r="D93" s="716">
        <v>2112.3034102000001</v>
      </c>
      <c r="E93" s="716">
        <v>2387.0169907</v>
      </c>
      <c r="F93" s="779"/>
    </row>
    <row r="94" spans="1:6">
      <c r="B94" s="823">
        <v>39295</v>
      </c>
      <c r="C94" s="716">
        <v>2254.6881394000002</v>
      </c>
      <c r="D94" s="716">
        <v>2113.2290963</v>
      </c>
      <c r="E94" s="716">
        <v>2389.347021</v>
      </c>
      <c r="F94" s="779"/>
    </row>
    <row r="95" spans="1:6">
      <c r="B95" s="823">
        <v>39326</v>
      </c>
      <c r="C95" s="716">
        <v>2256.5278456999999</v>
      </c>
      <c r="D95" s="716">
        <v>2114.4608496999999</v>
      </c>
      <c r="E95" s="716">
        <v>2391.6985195000002</v>
      </c>
      <c r="F95" s="779"/>
    </row>
    <row r="96" spans="1:6">
      <c r="B96" s="823">
        <v>39356</v>
      </c>
      <c r="C96" s="716">
        <v>2257.6016404000002</v>
      </c>
      <c r="D96" s="716">
        <v>2115.2111408000001</v>
      </c>
      <c r="E96" s="716">
        <v>2393.1915009999998</v>
      </c>
      <c r="F96" s="779"/>
    </row>
    <row r="97" spans="1:6">
      <c r="B97" s="823">
        <v>39387</v>
      </c>
      <c r="C97" s="716">
        <v>2259.4117603</v>
      </c>
      <c r="D97" s="716">
        <v>2116.1403458</v>
      </c>
      <c r="E97" s="716">
        <v>2395.8468340999998</v>
      </c>
      <c r="F97" s="779"/>
    </row>
    <row r="98" spans="1:6">
      <c r="B98" s="823">
        <v>39417</v>
      </c>
      <c r="C98" s="716">
        <v>2260.9476774999998</v>
      </c>
      <c r="D98" s="716">
        <v>2117.2575723</v>
      </c>
      <c r="E98" s="716">
        <v>2397.8522078999999</v>
      </c>
      <c r="F98" s="779"/>
    </row>
    <row r="99" spans="1:6">
      <c r="A99">
        <v>2008</v>
      </c>
      <c r="B99" s="823">
        <v>39448</v>
      </c>
      <c r="C99" s="716">
        <v>2262.2084626999999</v>
      </c>
      <c r="D99" s="716">
        <v>2117.9348949999999</v>
      </c>
      <c r="E99" s="716">
        <v>2399.6945174000002</v>
      </c>
      <c r="F99" s="779"/>
    </row>
    <row r="100" spans="1:6">
      <c r="B100" s="823">
        <v>39479</v>
      </c>
      <c r="C100" s="716">
        <v>2263.7100965</v>
      </c>
      <c r="D100" s="716">
        <v>2118.8716942999999</v>
      </c>
      <c r="E100" s="716">
        <v>2401.7467520999999</v>
      </c>
      <c r="F100" s="779"/>
    </row>
    <row r="101" spans="1:6">
      <c r="B101" s="823">
        <v>39508</v>
      </c>
      <c r="C101" s="716">
        <v>2264.8642584999998</v>
      </c>
      <c r="D101" s="716">
        <v>2119.5774160999999</v>
      </c>
      <c r="E101" s="716">
        <v>2403.3008571999999</v>
      </c>
      <c r="F101" s="779"/>
    </row>
    <row r="102" spans="1:6">
      <c r="B102" s="823">
        <v>39539</v>
      </c>
      <c r="C102" s="716">
        <v>2265.8040227000001</v>
      </c>
      <c r="D102" s="716">
        <v>2120.0832392000002</v>
      </c>
      <c r="E102" s="716">
        <v>2404.6679428000002</v>
      </c>
      <c r="F102" s="779"/>
    </row>
    <row r="103" spans="1:6">
      <c r="B103" s="823">
        <v>39569</v>
      </c>
      <c r="C103" s="716">
        <v>2267.0423758000002</v>
      </c>
      <c r="D103" s="716">
        <v>2120.7412543999999</v>
      </c>
      <c r="E103" s="716">
        <v>2406.422748</v>
      </c>
      <c r="F103" s="779"/>
    </row>
    <row r="104" spans="1:6">
      <c r="B104" s="823">
        <v>39600</v>
      </c>
      <c r="C104" s="716">
        <v>2268.1970056999999</v>
      </c>
      <c r="D104" s="716">
        <v>2121.0593809000002</v>
      </c>
      <c r="E104" s="716">
        <v>2408.1484375</v>
      </c>
      <c r="F104" s="779"/>
    </row>
    <row r="105" spans="1:6">
      <c r="B105" s="823">
        <v>39630</v>
      </c>
      <c r="C105" s="716">
        <v>2269.1230916999998</v>
      </c>
      <c r="D105" s="716">
        <v>2121.2246467999998</v>
      </c>
      <c r="E105" s="716">
        <v>2409.7024823000002</v>
      </c>
      <c r="F105" s="779"/>
    </row>
    <row r="106" spans="1:6">
      <c r="B106" s="823">
        <v>39661</v>
      </c>
      <c r="C106" s="716">
        <v>2270.2748093999999</v>
      </c>
      <c r="D106" s="716">
        <v>2121.6090616000001</v>
      </c>
      <c r="E106" s="716">
        <v>2411.3886143</v>
      </c>
      <c r="F106" s="779"/>
    </row>
    <row r="107" spans="1:6">
      <c r="B107" s="823">
        <v>39692</v>
      </c>
      <c r="C107" s="716">
        <v>2271.1927676</v>
      </c>
      <c r="D107" s="716">
        <v>2121.9476238000002</v>
      </c>
      <c r="E107" s="716">
        <v>2412.6905020999998</v>
      </c>
      <c r="F107" s="779"/>
    </row>
    <row r="108" spans="1:6">
      <c r="B108" s="823">
        <v>39722</v>
      </c>
      <c r="C108" s="716">
        <v>2272.0439897000001</v>
      </c>
      <c r="D108" s="716">
        <v>2122.3789748999998</v>
      </c>
      <c r="E108" s="716">
        <v>2413.6618920999999</v>
      </c>
      <c r="F108" s="779"/>
    </row>
    <row r="109" spans="1:6">
      <c r="B109" s="823">
        <v>39753</v>
      </c>
      <c r="C109" s="716">
        <v>2273.1236408</v>
      </c>
      <c r="D109" s="716">
        <v>2122.8823576</v>
      </c>
      <c r="E109" s="716">
        <v>2414.9774557999999</v>
      </c>
      <c r="F109" s="779"/>
    </row>
    <row r="110" spans="1:6">
      <c r="B110" s="823">
        <v>39783</v>
      </c>
      <c r="C110" s="716">
        <v>2273.9576364</v>
      </c>
      <c r="D110" s="716">
        <v>2123.4863931</v>
      </c>
      <c r="E110" s="716">
        <v>2415.9031064999999</v>
      </c>
      <c r="F110" s="779"/>
    </row>
    <row r="111" spans="1:6">
      <c r="A111">
        <v>2009</v>
      </c>
      <c r="B111" s="823">
        <v>39814</v>
      </c>
      <c r="C111" s="716">
        <v>2274.8629643999998</v>
      </c>
      <c r="D111" s="716">
        <v>2123.985471</v>
      </c>
      <c r="E111" s="716">
        <v>2416.9915700000001</v>
      </c>
      <c r="F111" s="779"/>
    </row>
    <row r="112" spans="1:6">
      <c r="B112" s="823">
        <v>39845</v>
      </c>
      <c r="C112" s="716">
        <v>2275.8396229999998</v>
      </c>
      <c r="D112" s="716">
        <v>2124.4038184000001</v>
      </c>
      <c r="E112" s="716">
        <v>2418.2479275000001</v>
      </c>
      <c r="F112" s="779"/>
    </row>
    <row r="113" spans="1:6">
      <c r="B113" s="823">
        <v>39873</v>
      </c>
      <c r="C113" s="716">
        <v>2276.564813</v>
      </c>
      <c r="D113" s="716">
        <v>2124.7237912000001</v>
      </c>
      <c r="E113" s="716">
        <v>2419.2360954999999</v>
      </c>
      <c r="F113" s="779"/>
    </row>
    <row r="114" spans="1:6">
      <c r="B114" s="823">
        <v>39904</v>
      </c>
      <c r="C114" s="716">
        <v>2277.2441294999999</v>
      </c>
      <c r="D114" s="716">
        <v>2124.8653856000001</v>
      </c>
      <c r="E114" s="716">
        <v>2420.2488978000001</v>
      </c>
      <c r="F114" s="779"/>
    </row>
    <row r="115" spans="1:6">
      <c r="B115" s="823">
        <v>39934</v>
      </c>
      <c r="C115" s="716">
        <v>2277.8722204999999</v>
      </c>
      <c r="D115" s="716">
        <v>2124.8899766</v>
      </c>
      <c r="E115" s="716">
        <v>2421.2485553000001</v>
      </c>
      <c r="F115" s="779"/>
    </row>
    <row r="116" spans="1:6">
      <c r="B116" s="823">
        <v>39965</v>
      </c>
      <c r="C116" s="716">
        <v>2278.4737464</v>
      </c>
      <c r="D116" s="716">
        <v>2124.8771185999999</v>
      </c>
      <c r="E116" s="716">
        <v>2422.2857902000001</v>
      </c>
      <c r="F116" s="779"/>
    </row>
    <row r="117" spans="1:6">
      <c r="B117" s="823">
        <v>39995</v>
      </c>
      <c r="C117" s="716">
        <v>2278.8902290999999</v>
      </c>
      <c r="D117" s="716">
        <v>2124.6274821000002</v>
      </c>
      <c r="E117" s="716">
        <v>2423.1972747999998</v>
      </c>
      <c r="F117" s="779"/>
    </row>
    <row r="118" spans="1:6">
      <c r="B118" s="823">
        <v>40026</v>
      </c>
      <c r="C118" s="716">
        <v>2279.4307837000001</v>
      </c>
      <c r="D118" s="716">
        <v>2124.5011672000001</v>
      </c>
      <c r="E118" s="716">
        <v>2424.2236025000002</v>
      </c>
      <c r="F118" s="779"/>
    </row>
    <row r="119" spans="1:6">
      <c r="B119" s="823">
        <v>40057</v>
      </c>
      <c r="C119" s="716">
        <v>2279.9296254999999</v>
      </c>
      <c r="D119" s="716">
        <v>2124.3658042000002</v>
      </c>
      <c r="E119" s="716">
        <v>2425.1364490999999</v>
      </c>
      <c r="F119" s="779"/>
    </row>
    <row r="120" spans="1:6">
      <c r="B120" s="823">
        <v>40087</v>
      </c>
      <c r="C120" s="716">
        <v>2280.3433946999999</v>
      </c>
      <c r="D120" s="716">
        <v>2124.2500920000002</v>
      </c>
      <c r="E120" s="716">
        <v>2425.8196612000002</v>
      </c>
      <c r="F120" s="779"/>
    </row>
    <row r="121" spans="1:6">
      <c r="B121" s="823">
        <v>40118</v>
      </c>
      <c r="C121" s="716">
        <v>2280.7822543000002</v>
      </c>
      <c r="D121" s="716">
        <v>2123.9357058000001</v>
      </c>
      <c r="E121" s="716">
        <v>2426.8700127000002</v>
      </c>
      <c r="F121" s="779"/>
    </row>
    <row r="122" spans="1:6">
      <c r="B122" s="823">
        <v>40148</v>
      </c>
      <c r="C122" s="716">
        <v>2280.9545248999998</v>
      </c>
      <c r="D122" s="716">
        <v>2123.5478358999999</v>
      </c>
      <c r="E122" s="716">
        <v>2427.6133825000002</v>
      </c>
      <c r="F122" s="779"/>
    </row>
    <row r="123" spans="1:6">
      <c r="A123">
        <v>2010</v>
      </c>
      <c r="B123" s="823">
        <v>40179</v>
      </c>
      <c r="C123" s="716">
        <v>2281.2306944000002</v>
      </c>
      <c r="D123" s="716">
        <v>2123.3140990000002</v>
      </c>
      <c r="E123" s="716">
        <v>2428.2787094999999</v>
      </c>
      <c r="F123" s="779"/>
    </row>
    <row r="124" spans="1:6">
      <c r="B124" s="823">
        <v>40210</v>
      </c>
      <c r="C124" s="716">
        <v>2281.5352627000002</v>
      </c>
      <c r="D124" s="716">
        <v>2123.0079365000001</v>
      </c>
      <c r="E124" s="716">
        <v>2429.0985162000002</v>
      </c>
      <c r="F124" s="779"/>
    </row>
    <row r="125" spans="1:6">
      <c r="B125" s="823">
        <v>40238</v>
      </c>
      <c r="C125" s="716">
        <v>2281.7809900000002</v>
      </c>
      <c r="D125" s="716">
        <v>2122.6996023000002</v>
      </c>
      <c r="E125" s="716">
        <v>2429.9170620999998</v>
      </c>
      <c r="F125" s="779"/>
    </row>
    <row r="126" spans="1:6">
      <c r="B126" s="823">
        <v>40269</v>
      </c>
      <c r="C126" s="716">
        <v>2281.9945426999998</v>
      </c>
      <c r="D126" s="716">
        <v>2122.4505650999999</v>
      </c>
      <c r="E126" s="716">
        <v>2430.504336</v>
      </c>
      <c r="F126" s="779"/>
    </row>
    <row r="127" spans="1:6">
      <c r="B127" s="823">
        <v>40299</v>
      </c>
      <c r="C127" s="716">
        <v>2282.5644824999999</v>
      </c>
      <c r="D127" s="716">
        <v>2122.4052023999998</v>
      </c>
      <c r="E127" s="716">
        <v>2431.5640225000002</v>
      </c>
      <c r="F127" s="779"/>
    </row>
    <row r="128" spans="1:6">
      <c r="B128" s="823">
        <v>40330</v>
      </c>
      <c r="C128" s="716">
        <v>2283.1859178</v>
      </c>
      <c r="D128" s="716">
        <v>2122.3914749999999</v>
      </c>
      <c r="E128" s="716">
        <v>2432.6497577999999</v>
      </c>
      <c r="F128" s="779"/>
    </row>
    <row r="129" spans="1:6">
      <c r="B129" s="823">
        <v>40360</v>
      </c>
      <c r="C129" s="716">
        <v>2283.7977802999999</v>
      </c>
      <c r="D129" s="716">
        <v>2122.4546386000002</v>
      </c>
      <c r="E129" s="716">
        <v>2433.7204409999999</v>
      </c>
      <c r="F129" s="779"/>
    </row>
    <row r="130" spans="1:6">
      <c r="B130" s="823">
        <v>40391</v>
      </c>
      <c r="C130" s="716">
        <v>2284.192865</v>
      </c>
      <c r="D130" s="716">
        <v>2122.4456835000001</v>
      </c>
      <c r="E130" s="716">
        <v>2434.4544258999999</v>
      </c>
      <c r="F130" s="779"/>
    </row>
    <row r="131" spans="1:6">
      <c r="B131" s="823">
        <v>40422</v>
      </c>
      <c r="C131" s="716">
        <v>2284.5710938000002</v>
      </c>
      <c r="D131" s="716">
        <v>2122.4773968</v>
      </c>
      <c r="E131" s="716">
        <v>2434.9984712999999</v>
      </c>
      <c r="F131" s="779"/>
    </row>
    <row r="132" spans="1:6">
      <c r="B132" s="823">
        <v>40452</v>
      </c>
      <c r="C132" s="716">
        <v>2285.0262204000001</v>
      </c>
      <c r="D132" s="716">
        <v>2122.5617836000001</v>
      </c>
      <c r="E132" s="716">
        <v>2435.5823980999999</v>
      </c>
      <c r="F132" s="779"/>
    </row>
    <row r="133" spans="1:6">
      <c r="B133" s="823">
        <v>40483</v>
      </c>
      <c r="C133" s="716">
        <v>2285.3847701</v>
      </c>
      <c r="D133" s="716">
        <v>2122.5351424</v>
      </c>
      <c r="E133" s="716">
        <v>2436.2473583000001</v>
      </c>
      <c r="F133" s="779"/>
    </row>
    <row r="134" spans="1:6">
      <c r="B134" s="823">
        <v>40513</v>
      </c>
      <c r="C134" s="716">
        <v>2285.7670217999998</v>
      </c>
      <c r="D134" s="716">
        <v>2122.5609297000001</v>
      </c>
      <c r="E134" s="716">
        <v>2436.8714369999998</v>
      </c>
      <c r="F134" s="779"/>
    </row>
    <row r="135" spans="1:6">
      <c r="A135">
        <v>2011</v>
      </c>
      <c r="B135" s="823">
        <v>40544</v>
      </c>
      <c r="C135" s="716">
        <v>2286.0410554999999</v>
      </c>
      <c r="D135" s="716">
        <v>2122.4957441000001</v>
      </c>
      <c r="E135" s="716">
        <v>2437.3313197000002</v>
      </c>
      <c r="F135" s="779"/>
    </row>
    <row r="136" spans="1:6">
      <c r="B136" s="823">
        <v>40575</v>
      </c>
      <c r="C136" s="716">
        <v>2286.3648604999998</v>
      </c>
      <c r="D136" s="716">
        <v>2122.4419570999999</v>
      </c>
      <c r="E136" s="716">
        <v>2437.8078309000002</v>
      </c>
      <c r="F136" s="779"/>
    </row>
    <row r="137" spans="1:6">
      <c r="B137" s="823">
        <v>40603</v>
      </c>
      <c r="C137" s="716">
        <v>2286.6784833000002</v>
      </c>
      <c r="D137" s="716">
        <v>2122.3453915999999</v>
      </c>
      <c r="E137" s="716">
        <v>2438.3996768000002</v>
      </c>
      <c r="F137" s="779"/>
    </row>
    <row r="138" spans="1:6">
      <c r="B138" s="823">
        <v>40634</v>
      </c>
      <c r="C138" s="716">
        <v>2287.0391844999999</v>
      </c>
      <c r="D138" s="716">
        <v>2122.2402882000001</v>
      </c>
      <c r="E138" s="716">
        <v>2438.9572085</v>
      </c>
      <c r="F138" s="779"/>
    </row>
    <row r="139" spans="1:6">
      <c r="B139" s="823">
        <v>40664</v>
      </c>
      <c r="C139" s="716">
        <v>2287.4479252000001</v>
      </c>
      <c r="D139" s="716">
        <v>2122.2673378</v>
      </c>
      <c r="E139" s="716">
        <v>2439.5851523000001</v>
      </c>
      <c r="F139" s="779"/>
    </row>
    <row r="140" spans="1:6">
      <c r="B140" s="823">
        <v>40695</v>
      </c>
      <c r="C140" s="716">
        <v>2287.9069488999999</v>
      </c>
      <c r="D140" s="716">
        <v>2122.2949104999998</v>
      </c>
      <c r="E140" s="716">
        <v>2440.2204551</v>
      </c>
      <c r="F140" s="779"/>
    </row>
    <row r="141" spans="1:6">
      <c r="B141" s="823">
        <v>40725</v>
      </c>
      <c r="C141" s="716">
        <v>2288.3681562000002</v>
      </c>
      <c r="D141" s="716">
        <v>2122.4363993000002</v>
      </c>
      <c r="E141" s="716">
        <v>2440.6845543999998</v>
      </c>
      <c r="F141" s="779"/>
    </row>
    <row r="142" spans="1:6">
      <c r="B142" s="823">
        <v>40756</v>
      </c>
      <c r="C142" s="716">
        <v>2288.8048579000001</v>
      </c>
      <c r="D142" s="716">
        <v>2122.5717202999999</v>
      </c>
      <c r="E142" s="716">
        <v>2441.2420922000001</v>
      </c>
      <c r="F142" s="779"/>
    </row>
    <row r="143" spans="1:6">
      <c r="B143" s="823">
        <v>40787</v>
      </c>
      <c r="C143" s="716">
        <v>2289.2168038999998</v>
      </c>
      <c r="D143" s="716">
        <v>2122.7546819999998</v>
      </c>
      <c r="E143" s="716">
        <v>2441.5213757000001</v>
      </c>
      <c r="F143" s="779"/>
    </row>
    <row r="144" spans="1:6">
      <c r="B144" s="823">
        <v>40817</v>
      </c>
      <c r="C144" s="716">
        <v>2289.5416065999998</v>
      </c>
      <c r="D144" s="716">
        <v>2122.9317274</v>
      </c>
      <c r="E144" s="716">
        <v>2441.6937415000002</v>
      </c>
      <c r="F144" s="779"/>
    </row>
    <row r="145" spans="1:6">
      <c r="B145" s="823">
        <v>40848</v>
      </c>
      <c r="C145" s="716">
        <v>2289.8688268999999</v>
      </c>
      <c r="D145" s="716">
        <v>2123.0201572000001</v>
      </c>
      <c r="E145" s="716">
        <v>2442.0430489999999</v>
      </c>
      <c r="F145" s="779"/>
    </row>
    <row r="146" spans="1:6">
      <c r="B146" s="823">
        <v>40878</v>
      </c>
      <c r="C146" s="716">
        <v>2290.1732072</v>
      </c>
      <c r="D146" s="716">
        <v>2123.0534465000001</v>
      </c>
      <c r="E146" s="716">
        <v>2442.4005809</v>
      </c>
      <c r="F146" s="779"/>
    </row>
    <row r="147" spans="1:6">
      <c r="A147">
        <v>2012</v>
      </c>
      <c r="B147" s="823">
        <v>40909</v>
      </c>
      <c r="C147" s="716">
        <v>2290.1495789000001</v>
      </c>
      <c r="D147" s="716">
        <v>2122.8868907000001</v>
      </c>
      <c r="E147" s="716">
        <v>2442.1884255</v>
      </c>
      <c r="F147" s="779"/>
    </row>
    <row r="148" spans="1:6">
      <c r="B148" s="823">
        <v>40940</v>
      </c>
      <c r="C148" s="716">
        <v>2290.3175391</v>
      </c>
      <c r="D148" s="716">
        <v>2122.7951137999999</v>
      </c>
      <c r="E148" s="716">
        <v>2442.2932126999999</v>
      </c>
      <c r="F148" s="779"/>
    </row>
    <row r="149" spans="1:6">
      <c r="B149" s="823">
        <v>40969</v>
      </c>
      <c r="C149" s="716">
        <v>2290.5316954</v>
      </c>
      <c r="D149" s="716">
        <v>2122.6520727000002</v>
      </c>
      <c r="E149" s="716">
        <v>2442.5085273</v>
      </c>
      <c r="F149" s="779"/>
    </row>
    <row r="150" spans="1:6">
      <c r="B150" s="823">
        <v>41000</v>
      </c>
      <c r="C150" s="716">
        <v>2290.5406128999998</v>
      </c>
      <c r="D150" s="716">
        <v>2122.3891343</v>
      </c>
      <c r="E150" s="716">
        <v>2442.3968479999999</v>
      </c>
      <c r="F150" s="779"/>
    </row>
    <row r="151" spans="1:6">
      <c r="B151" s="823">
        <v>41030</v>
      </c>
      <c r="C151" s="716">
        <v>2290.6889569999998</v>
      </c>
      <c r="D151" s="716">
        <v>2122.0865601</v>
      </c>
      <c r="E151" s="716">
        <v>2442.6489256999998</v>
      </c>
      <c r="F151" s="779"/>
    </row>
    <row r="152" spans="1:6">
      <c r="B152" s="823">
        <v>41061</v>
      </c>
      <c r="C152" s="716">
        <v>2291.0238402999998</v>
      </c>
      <c r="D152" s="716">
        <v>2121.8498512000001</v>
      </c>
      <c r="E152" s="716">
        <v>2442.9252470000001</v>
      </c>
      <c r="F152" s="779"/>
    </row>
    <row r="153" spans="1:6">
      <c r="B153" s="823">
        <v>41091</v>
      </c>
      <c r="C153" s="716">
        <v>2291.3875779</v>
      </c>
      <c r="D153" s="716">
        <v>2121.6537970999998</v>
      </c>
      <c r="E153" s="716">
        <v>2443.4716558999999</v>
      </c>
      <c r="F153" s="779"/>
    </row>
    <row r="154" spans="1:6">
      <c r="B154" s="823">
        <v>41122</v>
      </c>
      <c r="C154" s="716">
        <v>2291.560841</v>
      </c>
      <c r="D154" s="716">
        <v>2121.3465968</v>
      </c>
      <c r="E154" s="716">
        <v>2443.7241293000002</v>
      </c>
      <c r="F154" s="779"/>
    </row>
    <row r="155" spans="1:6">
      <c r="B155" s="823">
        <v>41153</v>
      </c>
      <c r="C155" s="716">
        <v>2291.6666645</v>
      </c>
      <c r="D155" s="716">
        <v>2120.9747504000002</v>
      </c>
      <c r="E155" s="716">
        <v>2443.6675372999998</v>
      </c>
      <c r="F155" s="779"/>
    </row>
    <row r="156" spans="1:6">
      <c r="B156" s="823">
        <v>41183</v>
      </c>
      <c r="C156" s="716">
        <v>2291.7454937000002</v>
      </c>
      <c r="D156" s="716">
        <v>2120.6906976</v>
      </c>
      <c r="E156" s="716">
        <v>2443.8705221</v>
      </c>
      <c r="F156" s="779"/>
    </row>
    <row r="157" spans="1:6">
      <c r="B157" s="823">
        <v>41214</v>
      </c>
      <c r="C157" s="716">
        <v>2291.6679251</v>
      </c>
      <c r="D157" s="716">
        <v>2120.2573023</v>
      </c>
      <c r="E157" s="716">
        <v>2443.7273249</v>
      </c>
      <c r="F157" s="779"/>
    </row>
    <row r="158" spans="1:6">
      <c r="B158" s="823">
        <v>41244</v>
      </c>
      <c r="C158" s="716">
        <v>2291.5356925999999</v>
      </c>
      <c r="D158" s="716">
        <v>2120.011958</v>
      </c>
      <c r="E158" s="716">
        <v>2443.3422317999998</v>
      </c>
      <c r="F158" s="779"/>
    </row>
    <row r="159" spans="1:6">
      <c r="A159">
        <v>2013</v>
      </c>
      <c r="B159" s="823">
        <v>41275</v>
      </c>
      <c r="C159" s="716">
        <v>2291.4964525</v>
      </c>
      <c r="D159" s="716">
        <v>2119.6745145999998</v>
      </c>
      <c r="E159" s="716">
        <v>2443.3471902000001</v>
      </c>
      <c r="F159" s="779"/>
    </row>
    <row r="160" spans="1:6">
      <c r="B160" s="823">
        <v>41306</v>
      </c>
      <c r="C160" s="716">
        <v>2291.2376924999999</v>
      </c>
      <c r="D160" s="716">
        <v>2119.1775756000002</v>
      </c>
      <c r="E160" s="716">
        <v>2442.8739139999998</v>
      </c>
      <c r="F160" s="779"/>
    </row>
    <row r="161" spans="1:6">
      <c r="B161" s="823">
        <v>41334</v>
      </c>
      <c r="C161" s="716">
        <v>2291.1967828000002</v>
      </c>
      <c r="D161" s="716">
        <v>2118.8646938000002</v>
      </c>
      <c r="E161" s="716">
        <v>2442.7677296000002</v>
      </c>
      <c r="F161" s="779"/>
    </row>
    <row r="162" spans="1:6">
      <c r="B162" s="823">
        <v>41365</v>
      </c>
      <c r="C162" s="716">
        <v>2291.1677558000001</v>
      </c>
      <c r="D162" s="716">
        <v>2118.6154181000002</v>
      </c>
      <c r="E162" s="716">
        <v>2442.9205449999999</v>
      </c>
      <c r="F162" s="779"/>
    </row>
    <row r="163" spans="1:6">
      <c r="B163" s="823">
        <v>41395</v>
      </c>
      <c r="C163" s="716">
        <v>2291.2176484000001</v>
      </c>
      <c r="D163" s="716">
        <v>2118.3704041999999</v>
      </c>
      <c r="E163" s="716">
        <v>2442.9888796</v>
      </c>
      <c r="F163" s="779"/>
    </row>
    <row r="164" spans="1:6">
      <c r="B164" s="823">
        <v>41426</v>
      </c>
      <c r="C164" s="716">
        <v>2291.3330308999998</v>
      </c>
      <c r="D164" s="716">
        <v>2118.0724577999999</v>
      </c>
      <c r="E164" s="716">
        <v>2442.9023898999999</v>
      </c>
      <c r="F164" s="779"/>
    </row>
    <row r="165" spans="1:6">
      <c r="B165" s="823">
        <v>41456</v>
      </c>
      <c r="C165" s="716">
        <v>2291.1816736999999</v>
      </c>
      <c r="D165" s="716">
        <v>2117.6622517999999</v>
      </c>
      <c r="E165" s="716">
        <v>2443.0151584</v>
      </c>
      <c r="F165" s="779"/>
    </row>
    <row r="166" spans="1:6">
      <c r="B166" s="823">
        <v>41487</v>
      </c>
      <c r="C166" s="716">
        <v>2291.1160590999998</v>
      </c>
      <c r="D166" s="716">
        <v>2117.2963258</v>
      </c>
      <c r="E166" s="716">
        <v>2442.9185845000002</v>
      </c>
      <c r="F166" s="779"/>
    </row>
    <row r="167" spans="1:6">
      <c r="B167" s="823">
        <v>41518</v>
      </c>
      <c r="C167" s="716">
        <v>2291.1079822000002</v>
      </c>
      <c r="D167" s="716">
        <v>2117.1197072999998</v>
      </c>
      <c r="E167" s="716">
        <v>2442.7094634999999</v>
      </c>
      <c r="F167" s="779"/>
    </row>
    <row r="168" spans="1:6">
      <c r="B168" s="823">
        <v>41548</v>
      </c>
      <c r="C168" s="716">
        <v>2291.1953804999998</v>
      </c>
      <c r="D168" s="716">
        <v>2116.8541998999999</v>
      </c>
      <c r="E168" s="716">
        <v>2442.8192460999999</v>
      </c>
      <c r="F168" s="779"/>
    </row>
    <row r="169" spans="1:6">
      <c r="B169" s="823">
        <v>41579</v>
      </c>
      <c r="C169" s="716">
        <v>2291.2059518000001</v>
      </c>
      <c r="D169" s="716">
        <v>2116.4532828000001</v>
      </c>
      <c r="E169" s="716">
        <v>2442.8706827999999</v>
      </c>
      <c r="F169" s="779"/>
    </row>
    <row r="170" spans="1:6">
      <c r="B170" s="823">
        <v>41609</v>
      </c>
      <c r="C170" s="716">
        <v>2291.2346212000002</v>
      </c>
      <c r="D170" s="716">
        <v>2116.1863898000001</v>
      </c>
      <c r="E170" s="716">
        <v>2443.0413035000001</v>
      </c>
      <c r="F170" s="779"/>
    </row>
    <row r="171" spans="1:6">
      <c r="A171">
        <v>2014</v>
      </c>
      <c r="B171" s="823">
        <v>41640</v>
      </c>
      <c r="C171" s="716">
        <v>2291.1222733</v>
      </c>
      <c r="D171" s="716">
        <v>2115.8722954</v>
      </c>
      <c r="E171" s="716">
        <v>2442.9949184000002</v>
      </c>
      <c r="F171" s="779"/>
    </row>
    <row r="172" spans="1:6">
      <c r="B172" s="823">
        <v>41671</v>
      </c>
      <c r="C172" s="716">
        <v>2290.86436</v>
      </c>
      <c r="D172" s="716">
        <v>2115.4740870999999</v>
      </c>
      <c r="E172" s="716">
        <v>2442.5708113999999</v>
      </c>
      <c r="F172" s="779"/>
    </row>
    <row r="173" spans="1:6">
      <c r="B173" s="823">
        <v>41699</v>
      </c>
      <c r="C173" s="716">
        <v>2290.7408959999998</v>
      </c>
      <c r="D173" s="716">
        <v>2115.0514671000001</v>
      </c>
      <c r="E173" s="716">
        <v>2442.6544340999999</v>
      </c>
      <c r="F173" s="779"/>
    </row>
    <row r="174" spans="1:6">
      <c r="B174" s="823">
        <v>41730</v>
      </c>
      <c r="C174" s="716">
        <v>2290.7378275999999</v>
      </c>
      <c r="D174" s="716">
        <v>2114.6793472999998</v>
      </c>
      <c r="E174" s="716">
        <v>2442.9017457999998</v>
      </c>
      <c r="F174" s="779"/>
    </row>
    <row r="175" spans="1:6">
      <c r="B175" s="823">
        <v>41760</v>
      </c>
      <c r="C175" s="716">
        <v>2290.7089046999999</v>
      </c>
      <c r="D175" s="716">
        <v>2114.3363067</v>
      </c>
      <c r="E175" s="716">
        <v>2443.0528389000001</v>
      </c>
      <c r="F175" s="779"/>
    </row>
    <row r="176" spans="1:6">
      <c r="B176" s="823">
        <v>41791</v>
      </c>
      <c r="C176" s="716">
        <v>2290.9223637</v>
      </c>
      <c r="D176" s="716">
        <v>2114.0643286999998</v>
      </c>
      <c r="E176" s="716">
        <v>2443.4657468</v>
      </c>
      <c r="F176" s="779"/>
    </row>
    <row r="177" spans="2:6">
      <c r="B177" s="823">
        <v>41821</v>
      </c>
      <c r="C177" s="716">
        <v>2290.6900979000002</v>
      </c>
      <c r="D177" s="716">
        <v>2113.5462097999998</v>
      </c>
      <c r="E177" s="716">
        <v>2443.4674866999999</v>
      </c>
      <c r="F177" s="779"/>
    </row>
    <row r="178" spans="2:6">
      <c r="B178" s="823">
        <v>41852</v>
      </c>
      <c r="C178" s="716">
        <v>2290.6682697000001</v>
      </c>
      <c r="D178" s="716">
        <v>2113.3933001999999</v>
      </c>
      <c r="E178" s="716">
        <v>2443.4525626</v>
      </c>
      <c r="F178" s="779"/>
    </row>
    <row r="179" spans="2:6">
      <c r="B179" s="823">
        <v>41883</v>
      </c>
      <c r="C179" s="716">
        <v>2290.5900001999998</v>
      </c>
      <c r="D179" s="716">
        <v>2113.4152064</v>
      </c>
      <c r="E179" s="716">
        <v>2443.2165371999999</v>
      </c>
      <c r="F179" s="779"/>
    </row>
    <row r="180" spans="2:6">
      <c r="B180" s="823">
        <v>41913</v>
      </c>
      <c r="C180" s="716">
        <v>2290.3516335999998</v>
      </c>
      <c r="D180" s="716">
        <v>2113.2814800000001</v>
      </c>
      <c r="E180" s="716">
        <v>2442.7186799000001</v>
      </c>
      <c r="F180" s="779"/>
    </row>
    <row r="181" spans="2:6">
      <c r="B181" s="823">
        <v>41944</v>
      </c>
      <c r="C181" s="716">
        <v>2289.9823332999999</v>
      </c>
      <c r="D181" s="716">
        <v>2112.8974533000001</v>
      </c>
      <c r="E181" s="716">
        <v>2442.0747317</v>
      </c>
      <c r="F181" s="779"/>
    </row>
    <row r="182" spans="2:6">
      <c r="B182" s="823">
        <v>41974</v>
      </c>
      <c r="C182" s="716">
        <v>2289.8825227000002</v>
      </c>
      <c r="D182" s="716">
        <v>2112.9295013000001</v>
      </c>
      <c r="E182" s="716">
        <v>2442.0511677</v>
      </c>
      <c r="F182" s="779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U230"/>
  <sheetViews>
    <sheetView workbookViewId="0">
      <selection activeCell="F14" sqref="F14"/>
    </sheetView>
  </sheetViews>
  <sheetFormatPr defaultColWidth="8.85546875" defaultRowHeight="12.75"/>
  <cols>
    <col min="2" max="2" width="8.85546875" style="823"/>
  </cols>
  <sheetData>
    <row r="1" spans="1:21" ht="24.75" customHeight="1">
      <c r="A1" s="42" t="s">
        <v>482</v>
      </c>
      <c r="B1" s="822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43"/>
      <c r="P1" s="43"/>
      <c r="Q1" s="43"/>
      <c r="R1" s="43"/>
      <c r="S1" s="43"/>
      <c r="T1" s="43"/>
      <c r="U1" s="43"/>
    </row>
    <row r="2" spans="1:21" ht="38.25">
      <c r="A2" t="s">
        <v>529</v>
      </c>
      <c r="B2" s="824" t="s">
        <v>595</v>
      </c>
      <c r="C2" s="9" t="s">
        <v>723</v>
      </c>
      <c r="D2" s="9" t="s">
        <v>724</v>
      </c>
      <c r="E2" s="9" t="s">
        <v>281</v>
      </c>
      <c r="F2" s="9" t="s">
        <v>725</v>
      </c>
      <c r="G2" s="9" t="s">
        <v>726</v>
      </c>
      <c r="H2" s="9" t="s">
        <v>727</v>
      </c>
      <c r="I2" s="12" t="s">
        <v>282</v>
      </c>
    </row>
    <row r="3" spans="1:21">
      <c r="A3">
        <v>2000</v>
      </c>
      <c r="B3" s="823">
        <v>36526</v>
      </c>
      <c r="C3" s="717">
        <v>2007.0701121</v>
      </c>
      <c r="D3" s="717">
        <v>1878.213653</v>
      </c>
      <c r="E3" s="717">
        <v>2069.1007257000001</v>
      </c>
      <c r="F3" s="717">
        <v>2543.3438987999998</v>
      </c>
      <c r="G3" s="717">
        <v>2492.6880105999999</v>
      </c>
      <c r="H3" s="717">
        <v>2637.7069454000002</v>
      </c>
      <c r="I3" s="717">
        <v>2065.5220245</v>
      </c>
    </row>
    <row r="4" spans="1:21">
      <c r="B4" s="823">
        <v>36557</v>
      </c>
      <c r="C4" s="717">
        <v>2008.5898824999999</v>
      </c>
      <c r="D4" s="717">
        <v>1879.5975596999999</v>
      </c>
      <c r="E4" s="717">
        <v>2071.3963109000001</v>
      </c>
      <c r="F4" s="717">
        <v>2545.1546752999998</v>
      </c>
      <c r="G4" s="717">
        <v>2494.2386289000001</v>
      </c>
      <c r="H4" s="717">
        <v>2639.7161124999998</v>
      </c>
      <c r="I4" s="717">
        <v>2067.3699464000001</v>
      </c>
    </row>
    <row r="5" spans="1:21">
      <c r="B5" s="823">
        <v>36586</v>
      </c>
      <c r="C5" s="717">
        <v>2010.4745333999999</v>
      </c>
      <c r="D5" s="717">
        <v>1881.0171309</v>
      </c>
      <c r="E5" s="717">
        <v>2074.2261185000002</v>
      </c>
      <c r="F5" s="717">
        <v>2547.3282358000001</v>
      </c>
      <c r="G5" s="717">
        <v>2496.1541934000002</v>
      </c>
      <c r="H5" s="717">
        <v>2641.950769</v>
      </c>
      <c r="I5" s="717">
        <v>2069.66941</v>
      </c>
    </row>
    <row r="6" spans="1:21">
      <c r="B6" s="823">
        <v>36617</v>
      </c>
      <c r="C6" s="717">
        <v>2012.4219751000001</v>
      </c>
      <c r="D6" s="717">
        <v>1882.4795955</v>
      </c>
      <c r="E6" s="717">
        <v>2077.0788042999998</v>
      </c>
      <c r="F6" s="717">
        <v>2549.2294959999999</v>
      </c>
      <c r="G6" s="717">
        <v>2497.9822961</v>
      </c>
      <c r="H6" s="717">
        <v>2643.4935424</v>
      </c>
      <c r="I6" s="717">
        <v>2071.9162655</v>
      </c>
    </row>
    <row r="7" spans="1:21">
      <c r="B7" s="823">
        <v>36647</v>
      </c>
      <c r="C7" s="717">
        <v>2013.9656414000001</v>
      </c>
      <c r="D7" s="717">
        <v>1883.8798099000001</v>
      </c>
      <c r="E7" s="717">
        <v>2079.4107491</v>
      </c>
      <c r="F7" s="717">
        <v>2551.2304386000001</v>
      </c>
      <c r="G7" s="717">
        <v>2500.0176474999998</v>
      </c>
      <c r="H7" s="717">
        <v>2645.3106527999998</v>
      </c>
      <c r="I7" s="717">
        <v>2073.8013299999998</v>
      </c>
    </row>
    <row r="8" spans="1:21">
      <c r="B8" s="823">
        <v>36678</v>
      </c>
      <c r="C8" s="717">
        <v>2015.4979324000001</v>
      </c>
      <c r="D8" s="717">
        <v>1885.2063197</v>
      </c>
      <c r="E8" s="717">
        <v>2081.7492906000002</v>
      </c>
      <c r="F8" s="717">
        <v>2553.5076155000002</v>
      </c>
      <c r="G8" s="717">
        <v>2502.2996932000001</v>
      </c>
      <c r="H8" s="717">
        <v>2647.3472298000002</v>
      </c>
      <c r="I8" s="717">
        <v>2075.7449975999998</v>
      </c>
    </row>
    <row r="9" spans="1:21">
      <c r="B9" s="823">
        <v>36708</v>
      </c>
      <c r="C9" s="717">
        <v>2017.3967577000001</v>
      </c>
      <c r="D9" s="717">
        <v>1886.676526</v>
      </c>
      <c r="E9" s="717">
        <v>2084.5972446000001</v>
      </c>
      <c r="F9" s="717">
        <v>2555.8154558000001</v>
      </c>
      <c r="G9" s="717">
        <v>2504.6885516000002</v>
      </c>
      <c r="H9" s="717">
        <v>2649.2775780000002</v>
      </c>
      <c r="I9" s="717">
        <v>2078.0778150000001</v>
      </c>
    </row>
    <row r="10" spans="1:21">
      <c r="B10" s="823">
        <v>36739</v>
      </c>
      <c r="C10" s="717">
        <v>2019.0476639000001</v>
      </c>
      <c r="D10" s="717">
        <v>1887.9226698</v>
      </c>
      <c r="E10" s="717">
        <v>2087.1129741999998</v>
      </c>
      <c r="F10" s="717">
        <v>2557.5997886999999</v>
      </c>
      <c r="G10" s="717">
        <v>2506.8275020999999</v>
      </c>
      <c r="H10" s="717">
        <v>2650.2480191</v>
      </c>
      <c r="I10" s="717">
        <v>2080.0360796999998</v>
      </c>
    </row>
    <row r="11" spans="1:21">
      <c r="B11" s="823">
        <v>36770</v>
      </c>
      <c r="C11" s="717">
        <v>2020.9622672</v>
      </c>
      <c r="D11" s="717">
        <v>1889.0885410999999</v>
      </c>
      <c r="E11" s="717">
        <v>2090.09944</v>
      </c>
      <c r="F11" s="717">
        <v>2559.8705445999999</v>
      </c>
      <c r="G11" s="717">
        <v>2509.1357244999999</v>
      </c>
      <c r="H11" s="717">
        <v>2651.8523614999999</v>
      </c>
      <c r="I11" s="717">
        <v>2082.3943917000001</v>
      </c>
    </row>
    <row r="12" spans="1:21">
      <c r="B12" s="823">
        <v>36800</v>
      </c>
      <c r="C12" s="717">
        <v>2022.4745184999999</v>
      </c>
      <c r="D12" s="717">
        <v>1890.2764729</v>
      </c>
      <c r="E12" s="717">
        <v>2092.2779930000002</v>
      </c>
      <c r="F12" s="717">
        <v>2561.0734809</v>
      </c>
      <c r="G12" s="717">
        <v>2510.5778549000001</v>
      </c>
      <c r="H12" s="717">
        <v>2652.3319185999999</v>
      </c>
      <c r="I12" s="717">
        <v>2084.0903632999998</v>
      </c>
    </row>
    <row r="13" spans="1:21">
      <c r="B13" s="823">
        <v>36831</v>
      </c>
      <c r="C13" s="717">
        <v>2024.1481372999999</v>
      </c>
      <c r="D13" s="717">
        <v>1891.3395805</v>
      </c>
      <c r="E13" s="717">
        <v>2094.9032455000001</v>
      </c>
      <c r="F13" s="717">
        <v>2562.673726</v>
      </c>
      <c r="G13" s="717">
        <v>2511.9345546999998</v>
      </c>
      <c r="H13" s="717">
        <v>2653.8413375</v>
      </c>
      <c r="I13" s="717">
        <v>2086.0128229000002</v>
      </c>
    </row>
    <row r="14" spans="1:21">
      <c r="B14" s="823">
        <v>36861</v>
      </c>
      <c r="C14" s="717">
        <v>2026.0081751</v>
      </c>
      <c r="D14" s="717">
        <v>1892.3873957000001</v>
      </c>
      <c r="E14" s="717">
        <v>2097.7732203999999</v>
      </c>
      <c r="F14" s="717">
        <v>2564.7665136000001</v>
      </c>
      <c r="G14" s="717">
        <v>2513.5420964</v>
      </c>
      <c r="H14" s="717">
        <v>2656.0503164000002</v>
      </c>
      <c r="I14" s="717">
        <v>2088.2010541999998</v>
      </c>
    </row>
    <row r="15" spans="1:21">
      <c r="A15">
        <v>2001</v>
      </c>
      <c r="B15" s="823">
        <v>36892</v>
      </c>
      <c r="C15" s="717">
        <v>2027.5862298</v>
      </c>
      <c r="D15" s="717">
        <v>1893.2429814</v>
      </c>
      <c r="E15" s="717">
        <v>2100.3532949</v>
      </c>
      <c r="F15" s="717">
        <v>2565.8550555000002</v>
      </c>
      <c r="G15" s="717">
        <v>2515.0332376000001</v>
      </c>
      <c r="H15" s="717">
        <v>2656.2263407</v>
      </c>
      <c r="I15" s="717">
        <v>2089.8992226</v>
      </c>
    </row>
    <row r="16" spans="1:21">
      <c r="B16" s="823">
        <v>36923</v>
      </c>
      <c r="C16" s="717">
        <v>2029.2897786000001</v>
      </c>
      <c r="D16" s="717">
        <v>1894.2163286</v>
      </c>
      <c r="E16" s="717">
        <v>2103.1457442999999</v>
      </c>
      <c r="F16" s="717">
        <v>2567.7572171000002</v>
      </c>
      <c r="G16" s="717">
        <v>2516.7849996999998</v>
      </c>
      <c r="H16" s="717">
        <v>2657.8942737000002</v>
      </c>
      <c r="I16" s="717">
        <v>2091.9057690999998</v>
      </c>
    </row>
    <row r="17" spans="1:17">
      <c r="B17" s="823">
        <v>36951</v>
      </c>
      <c r="C17" s="717">
        <v>2030.9369293</v>
      </c>
      <c r="D17" s="717">
        <v>1895.1691512</v>
      </c>
      <c r="E17" s="717">
        <v>2105.9139960000002</v>
      </c>
      <c r="F17" s="717">
        <v>2569.3212991999999</v>
      </c>
      <c r="G17" s="717">
        <v>2518.5864440999999</v>
      </c>
      <c r="H17" s="717">
        <v>2658.8491647999999</v>
      </c>
      <c r="I17" s="717">
        <v>2093.7645818000001</v>
      </c>
    </row>
    <row r="18" spans="1:17">
      <c r="B18" s="823">
        <v>36982</v>
      </c>
      <c r="C18" s="717">
        <v>2032.7605163999999</v>
      </c>
      <c r="D18" s="717">
        <v>1896.3567757000001</v>
      </c>
      <c r="E18" s="717">
        <v>2108.8471779000001</v>
      </c>
      <c r="F18" s="717">
        <v>2571.1485007000001</v>
      </c>
      <c r="G18" s="717">
        <v>2520.6602225000001</v>
      </c>
      <c r="H18" s="717">
        <v>2660.010988</v>
      </c>
      <c r="I18" s="717">
        <v>2095.836182</v>
      </c>
    </row>
    <row r="19" spans="1:17">
      <c r="B19" s="823">
        <v>37012</v>
      </c>
      <c r="C19" s="717">
        <v>2034.3118615999999</v>
      </c>
      <c r="D19" s="717">
        <v>1897.4953037</v>
      </c>
      <c r="E19" s="717">
        <v>2111.4638825000002</v>
      </c>
      <c r="F19" s="717">
        <v>2572.9854221999999</v>
      </c>
      <c r="G19" s="717">
        <v>2522.5745013999999</v>
      </c>
      <c r="H19" s="717">
        <v>2661.4928958999999</v>
      </c>
      <c r="I19" s="717">
        <v>2097.6572924000002</v>
      </c>
    </row>
    <row r="20" spans="1:17">
      <c r="B20" s="823">
        <v>37043</v>
      </c>
      <c r="C20" s="717">
        <v>2036.4396452000001</v>
      </c>
      <c r="D20" s="717">
        <v>1898.9055251</v>
      </c>
      <c r="E20" s="717">
        <v>2114.7895457</v>
      </c>
      <c r="F20" s="717">
        <v>2575.2117355999999</v>
      </c>
      <c r="G20" s="717">
        <v>2524.7528852999999</v>
      </c>
      <c r="H20" s="717">
        <v>2663.2140361000002</v>
      </c>
      <c r="I20" s="717">
        <v>2100.1297147</v>
      </c>
    </row>
    <row r="21" spans="1:17">
      <c r="B21" s="823">
        <v>37073</v>
      </c>
      <c r="C21" s="717">
        <v>2038.1008075</v>
      </c>
      <c r="D21" s="717">
        <v>1900.1421382999999</v>
      </c>
      <c r="E21" s="717">
        <v>2117.5123011000001</v>
      </c>
      <c r="F21" s="717">
        <v>2577.0764303000001</v>
      </c>
      <c r="G21" s="717">
        <v>2526.6038994</v>
      </c>
      <c r="H21" s="717">
        <v>2664.6860717</v>
      </c>
      <c r="I21" s="717">
        <v>2102.0689934000002</v>
      </c>
    </row>
    <row r="22" spans="1:17">
      <c r="B22" s="823">
        <v>37104</v>
      </c>
      <c r="C22" s="717">
        <v>2039.8330613000001</v>
      </c>
      <c r="D22" s="717">
        <v>1901.3606165000001</v>
      </c>
      <c r="E22" s="717">
        <v>2120.4126118999998</v>
      </c>
      <c r="F22" s="717">
        <v>2578.7136485999999</v>
      </c>
      <c r="G22" s="717">
        <v>2528.6124430999998</v>
      </c>
      <c r="H22" s="717">
        <v>2665.4032333</v>
      </c>
      <c r="I22" s="717">
        <v>2104.0233524</v>
      </c>
    </row>
    <row r="23" spans="1:17">
      <c r="B23" s="823">
        <v>37135</v>
      </c>
      <c r="C23" s="717">
        <v>2041.6164555</v>
      </c>
      <c r="D23" s="717">
        <v>1902.6638998999999</v>
      </c>
      <c r="E23" s="717">
        <v>2123.3637044000002</v>
      </c>
      <c r="F23" s="717">
        <v>2580.9221363000001</v>
      </c>
      <c r="G23" s="717">
        <v>2530.8204004999998</v>
      </c>
      <c r="H23" s="717">
        <v>2667.0099528000001</v>
      </c>
      <c r="I23" s="717">
        <v>2106.1826965</v>
      </c>
    </row>
    <row r="24" spans="1:17">
      <c r="B24" s="823">
        <v>37165</v>
      </c>
      <c r="C24" s="717">
        <v>2042.9928537000001</v>
      </c>
      <c r="D24" s="717">
        <v>1903.9453871000001</v>
      </c>
      <c r="E24" s="717">
        <v>2125.5317039000001</v>
      </c>
      <c r="F24" s="717">
        <v>2582.1868177000001</v>
      </c>
      <c r="G24" s="717">
        <v>2532.4599813</v>
      </c>
      <c r="H24" s="717">
        <v>2667.4927501000002</v>
      </c>
      <c r="I24" s="717">
        <v>2107.6960776999999</v>
      </c>
    </row>
    <row r="25" spans="1:17">
      <c r="B25" s="823">
        <v>37196</v>
      </c>
      <c r="C25" s="717">
        <v>2045.2149128999999</v>
      </c>
      <c r="D25" s="717">
        <v>1905.3187301</v>
      </c>
      <c r="E25" s="717">
        <v>2129.0595595999998</v>
      </c>
      <c r="F25" s="717">
        <v>2583.7648442</v>
      </c>
      <c r="G25" s="717">
        <v>2534.0616417000001</v>
      </c>
      <c r="H25" s="717">
        <v>2668.5196642999999</v>
      </c>
      <c r="I25" s="717">
        <v>2110.0604481</v>
      </c>
    </row>
    <row r="26" spans="1:17">
      <c r="B26" s="823">
        <v>37226</v>
      </c>
      <c r="C26" s="717">
        <v>2047.4080188999999</v>
      </c>
      <c r="D26" s="717">
        <v>1906.7916279000001</v>
      </c>
      <c r="E26" s="717">
        <v>2132.4606669999998</v>
      </c>
      <c r="F26" s="717">
        <v>2585.5120072</v>
      </c>
      <c r="G26" s="717">
        <v>2535.9131486000001</v>
      </c>
      <c r="H26" s="717">
        <v>2669.5701493000001</v>
      </c>
      <c r="I26" s="717">
        <v>2112.4080242</v>
      </c>
    </row>
    <row r="27" spans="1:17">
      <c r="A27">
        <v>2002</v>
      </c>
      <c r="B27" s="823">
        <v>37257</v>
      </c>
      <c r="C27" s="717">
        <v>2049.2465648000002</v>
      </c>
      <c r="D27" s="717">
        <v>1907.8257584999999</v>
      </c>
      <c r="E27" s="717">
        <v>2135.5276223000001</v>
      </c>
      <c r="F27" s="717">
        <v>2586.7338021999999</v>
      </c>
      <c r="G27" s="717">
        <v>2537.4020522999999</v>
      </c>
      <c r="H27" s="717">
        <v>2670.1983303000002</v>
      </c>
      <c r="I27" s="717">
        <v>2114.2746440999999</v>
      </c>
    </row>
    <row r="28" spans="1:17">
      <c r="B28" s="823">
        <v>37288</v>
      </c>
      <c r="C28" s="717">
        <v>2051.1033473000002</v>
      </c>
      <c r="D28" s="717">
        <v>1908.9698479000001</v>
      </c>
      <c r="E28" s="717">
        <v>2138.8083535000001</v>
      </c>
      <c r="F28" s="717">
        <v>2588.5907667000001</v>
      </c>
      <c r="G28" s="717">
        <v>2539.4550786</v>
      </c>
      <c r="H28" s="717">
        <v>2671.2467470000001</v>
      </c>
      <c r="I28" s="717">
        <v>2116.3318462000002</v>
      </c>
    </row>
    <row r="29" spans="1:17">
      <c r="B29" s="823">
        <v>37316</v>
      </c>
      <c r="C29" s="717">
        <v>2053.1909903999999</v>
      </c>
      <c r="D29" s="717">
        <v>1910.3989207</v>
      </c>
      <c r="E29" s="717">
        <v>2142.2154034</v>
      </c>
      <c r="F29" s="717">
        <v>2590.6466396999999</v>
      </c>
      <c r="G29" s="717">
        <v>2541.5958903999999</v>
      </c>
      <c r="H29" s="717">
        <v>2672.7403840000002</v>
      </c>
      <c r="I29" s="717">
        <v>2118.6388066999998</v>
      </c>
      <c r="K29" s="45" t="s">
        <v>802</v>
      </c>
      <c r="L29" s="46"/>
      <c r="M29" s="46"/>
      <c r="N29" s="46"/>
      <c r="O29" s="46"/>
      <c r="P29" s="46"/>
      <c r="Q29" s="54"/>
    </row>
    <row r="30" spans="1:17">
      <c r="B30" s="823">
        <v>37347</v>
      </c>
      <c r="C30" s="717">
        <v>2054.8501335999999</v>
      </c>
      <c r="D30" s="717">
        <v>1911.6389136</v>
      </c>
      <c r="E30" s="717">
        <v>2144.9399008</v>
      </c>
      <c r="F30" s="717">
        <v>2592.3088717999999</v>
      </c>
      <c r="G30" s="717">
        <v>2543.6164033999999</v>
      </c>
      <c r="H30" s="717">
        <v>2673.6858350000002</v>
      </c>
      <c r="I30" s="717">
        <v>2120.4463243999999</v>
      </c>
      <c r="K30" s="49" t="s">
        <v>801</v>
      </c>
      <c r="L30" s="50"/>
      <c r="M30" s="50"/>
      <c r="N30" s="50"/>
      <c r="O30" s="50"/>
      <c r="P30" s="50"/>
      <c r="Q30" s="51"/>
    </row>
    <row r="31" spans="1:17">
      <c r="B31" s="823">
        <v>37377</v>
      </c>
      <c r="C31" s="717">
        <v>2056.8415931999998</v>
      </c>
      <c r="D31" s="717">
        <v>1912.6785993999999</v>
      </c>
      <c r="E31" s="717">
        <v>2148.3040769999998</v>
      </c>
      <c r="F31" s="717">
        <v>2594.7064958999999</v>
      </c>
      <c r="G31" s="717">
        <v>2546.3764915000002</v>
      </c>
      <c r="H31" s="717">
        <v>2675.1638591000001</v>
      </c>
      <c r="I31" s="717">
        <v>2122.7689074999998</v>
      </c>
    </row>
    <row r="32" spans="1:17">
      <c r="B32" s="823">
        <v>37408</v>
      </c>
      <c r="C32" s="717">
        <v>2059.1444867</v>
      </c>
      <c r="D32" s="717">
        <v>1914.0211703</v>
      </c>
      <c r="E32" s="717">
        <v>2151.8565054000001</v>
      </c>
      <c r="F32" s="717">
        <v>2597.4519627999998</v>
      </c>
      <c r="G32" s="717">
        <v>2549.4315907</v>
      </c>
      <c r="H32" s="717">
        <v>2676.7903707999999</v>
      </c>
      <c r="I32" s="717">
        <v>2125.5022564000001</v>
      </c>
    </row>
    <row r="33" spans="1:9">
      <c r="B33" s="823">
        <v>37438</v>
      </c>
      <c r="C33" s="717">
        <v>2060.759982</v>
      </c>
      <c r="D33" s="717">
        <v>1915.0322653999999</v>
      </c>
      <c r="E33" s="717">
        <v>2154.5936025000001</v>
      </c>
      <c r="F33" s="717">
        <v>2599.8211271</v>
      </c>
      <c r="G33" s="717">
        <v>2552.6166766000001</v>
      </c>
      <c r="H33" s="717">
        <v>2677.8373815999998</v>
      </c>
      <c r="I33" s="717">
        <v>2127.4569741</v>
      </c>
    </row>
    <row r="34" spans="1:9">
      <c r="B34" s="823">
        <v>37469</v>
      </c>
      <c r="C34" s="717">
        <v>2062.6006974000002</v>
      </c>
      <c r="D34" s="717">
        <v>1916.2462032999999</v>
      </c>
      <c r="E34" s="717">
        <v>2157.6228068999999</v>
      </c>
      <c r="F34" s="717">
        <v>2602.7866389999999</v>
      </c>
      <c r="G34" s="717">
        <v>2556.2206279000002</v>
      </c>
      <c r="H34" s="717">
        <v>2679.5779080000002</v>
      </c>
      <c r="I34" s="717">
        <v>2129.7677374999998</v>
      </c>
    </row>
    <row r="35" spans="1:9">
      <c r="B35" s="823">
        <v>37500</v>
      </c>
      <c r="C35" s="717">
        <v>2064.7020376999999</v>
      </c>
      <c r="D35" s="717">
        <v>1917.7073170000001</v>
      </c>
      <c r="E35" s="717">
        <v>2160.9293898999999</v>
      </c>
      <c r="F35" s="717">
        <v>2605.1758328999999</v>
      </c>
      <c r="G35" s="717">
        <v>2559.4658089</v>
      </c>
      <c r="H35" s="717">
        <v>2680.3949005999998</v>
      </c>
      <c r="I35" s="717">
        <v>2132.2575624000001</v>
      </c>
    </row>
    <row r="36" spans="1:9">
      <c r="B36" s="823">
        <v>37530</v>
      </c>
      <c r="C36" s="717">
        <v>2066.2531177999999</v>
      </c>
      <c r="D36" s="717">
        <v>1918.7705959</v>
      </c>
      <c r="E36" s="717">
        <v>2163.3713711</v>
      </c>
      <c r="F36" s="717">
        <v>2607.5598538999998</v>
      </c>
      <c r="G36" s="717">
        <v>2562.6569918</v>
      </c>
      <c r="H36" s="717">
        <v>2681.3926243000001</v>
      </c>
      <c r="I36" s="717">
        <v>2134.1570498999999</v>
      </c>
    </row>
    <row r="37" spans="1:9">
      <c r="B37" s="823">
        <v>37561</v>
      </c>
      <c r="C37" s="717">
        <v>2068.5271683000001</v>
      </c>
      <c r="D37" s="717">
        <v>1919.9286066</v>
      </c>
      <c r="E37" s="717">
        <v>2167.1412362999999</v>
      </c>
      <c r="F37" s="717">
        <v>2610.4636473999999</v>
      </c>
      <c r="G37" s="717">
        <v>2566.4948574</v>
      </c>
      <c r="H37" s="717">
        <v>2682.6619928999999</v>
      </c>
      <c r="I37" s="717">
        <v>2136.8589529000001</v>
      </c>
    </row>
    <row r="38" spans="1:9">
      <c r="B38" s="823">
        <v>37591</v>
      </c>
      <c r="C38" s="717">
        <v>2070.4777346000001</v>
      </c>
      <c r="D38" s="717">
        <v>1921.0914674000001</v>
      </c>
      <c r="E38" s="717">
        <v>2170.3832093000001</v>
      </c>
      <c r="F38" s="717">
        <v>2613.3526167</v>
      </c>
      <c r="G38" s="717">
        <v>2570.3228989999998</v>
      </c>
      <c r="H38" s="717">
        <v>2684.0485293000002</v>
      </c>
      <c r="I38" s="717">
        <v>2139.2440783000002</v>
      </c>
    </row>
    <row r="39" spans="1:9">
      <c r="A39">
        <v>2003</v>
      </c>
      <c r="B39" s="823">
        <v>37622</v>
      </c>
      <c r="C39" s="717">
        <v>2072.5015539999999</v>
      </c>
      <c r="D39" s="717">
        <v>1922.0484220000001</v>
      </c>
      <c r="E39" s="717">
        <v>2173.8760940000002</v>
      </c>
      <c r="F39" s="717">
        <v>2615.6418686000002</v>
      </c>
      <c r="G39" s="717">
        <v>2573.5848184000001</v>
      </c>
      <c r="H39" s="717">
        <v>2684.8652394999999</v>
      </c>
      <c r="I39" s="717">
        <v>2141.5524789000001</v>
      </c>
    </row>
    <row r="40" spans="1:9">
      <c r="B40" s="823">
        <v>37653</v>
      </c>
      <c r="C40" s="717">
        <v>2074.6262846999998</v>
      </c>
      <c r="D40" s="717">
        <v>1923.1956719</v>
      </c>
      <c r="E40" s="717">
        <v>2177.5569360999998</v>
      </c>
      <c r="F40" s="717">
        <v>2618.7334248000002</v>
      </c>
      <c r="G40" s="717">
        <v>2577.9258906</v>
      </c>
      <c r="H40" s="717">
        <v>2685.8824132999998</v>
      </c>
      <c r="I40" s="717">
        <v>2144.1573966000001</v>
      </c>
    </row>
    <row r="41" spans="1:9">
      <c r="B41" s="823">
        <v>37681</v>
      </c>
      <c r="C41" s="717">
        <v>2076.4548946999998</v>
      </c>
      <c r="D41" s="717">
        <v>1924.1558594999999</v>
      </c>
      <c r="E41" s="717">
        <v>2180.8814597999999</v>
      </c>
      <c r="F41" s="717">
        <v>2621.2296775</v>
      </c>
      <c r="G41" s="717">
        <v>2581.4526885999999</v>
      </c>
      <c r="H41" s="717">
        <v>2686.6985608</v>
      </c>
      <c r="I41" s="717">
        <v>2146.4032344000002</v>
      </c>
    </row>
    <row r="42" spans="1:9">
      <c r="B42" s="823">
        <v>37712</v>
      </c>
      <c r="C42" s="717">
        <v>2078.0425552000002</v>
      </c>
      <c r="D42" s="717">
        <v>1925.1626111999999</v>
      </c>
      <c r="E42" s="717">
        <v>2183.7514402000002</v>
      </c>
      <c r="F42" s="717">
        <v>2623.9415487000001</v>
      </c>
      <c r="G42" s="717">
        <v>2585.1842646</v>
      </c>
      <c r="H42" s="717">
        <v>2687.7446353</v>
      </c>
      <c r="I42" s="717">
        <v>2148.4336984000001</v>
      </c>
    </row>
    <row r="43" spans="1:9">
      <c r="B43" s="823">
        <v>37742</v>
      </c>
      <c r="C43" s="717">
        <v>2080.0809774999998</v>
      </c>
      <c r="D43" s="717">
        <v>1926.4432549000001</v>
      </c>
      <c r="E43" s="717">
        <v>2187.2755453999998</v>
      </c>
      <c r="F43" s="717">
        <v>2627.2967699000001</v>
      </c>
      <c r="G43" s="717">
        <v>2589.6622003000002</v>
      </c>
      <c r="H43" s="717">
        <v>2689.2565625000002</v>
      </c>
      <c r="I43" s="717">
        <v>2151.0011768999998</v>
      </c>
    </row>
    <row r="44" spans="1:9">
      <c r="B44" s="823">
        <v>37773</v>
      </c>
      <c r="C44" s="717">
        <v>2082.3392620999998</v>
      </c>
      <c r="D44" s="717">
        <v>1927.8121576999999</v>
      </c>
      <c r="E44" s="717">
        <v>2191.0270042000002</v>
      </c>
      <c r="F44" s="717">
        <v>2630.7259813000001</v>
      </c>
      <c r="G44" s="717">
        <v>2594.1977803999998</v>
      </c>
      <c r="H44" s="717">
        <v>2690.7888028000002</v>
      </c>
      <c r="I44" s="717">
        <v>2153.7713792999998</v>
      </c>
    </row>
    <row r="45" spans="1:9">
      <c r="B45" s="823">
        <v>37803</v>
      </c>
      <c r="C45" s="717">
        <v>2084.3432152999999</v>
      </c>
      <c r="D45" s="717">
        <v>1929.1260233999999</v>
      </c>
      <c r="E45" s="717">
        <v>2194.4323467999998</v>
      </c>
      <c r="F45" s="717">
        <v>2633.3902686000001</v>
      </c>
      <c r="G45" s="717">
        <v>2597.8613372999998</v>
      </c>
      <c r="H45" s="717">
        <v>2691.7915380999998</v>
      </c>
      <c r="I45" s="717">
        <v>2156.1682031</v>
      </c>
    </row>
    <row r="46" spans="1:9">
      <c r="B46" s="823">
        <v>37834</v>
      </c>
      <c r="C46" s="717">
        <v>2086.7760438999999</v>
      </c>
      <c r="D46" s="717">
        <v>1930.5948959</v>
      </c>
      <c r="E46" s="717">
        <v>2198.50416</v>
      </c>
      <c r="F46" s="717">
        <v>2636.3858553</v>
      </c>
      <c r="G46" s="717">
        <v>2601.8975304000001</v>
      </c>
      <c r="H46" s="717">
        <v>2693.0791958</v>
      </c>
      <c r="I46" s="717">
        <v>2159.009395</v>
      </c>
    </row>
    <row r="47" spans="1:9">
      <c r="B47" s="823">
        <v>37865</v>
      </c>
      <c r="C47" s="717">
        <v>2088.9517387000001</v>
      </c>
      <c r="D47" s="717">
        <v>1931.9694778999999</v>
      </c>
      <c r="E47" s="717">
        <v>2202.1241768999998</v>
      </c>
      <c r="F47" s="717">
        <v>2639.0491975</v>
      </c>
      <c r="G47" s="717">
        <v>2605.7088859999999</v>
      </c>
      <c r="H47" s="717">
        <v>2693.9038452999998</v>
      </c>
      <c r="I47" s="717">
        <v>2161.5532234000002</v>
      </c>
    </row>
    <row r="48" spans="1:9">
      <c r="B48" s="823">
        <v>37895</v>
      </c>
      <c r="C48" s="717">
        <v>2091.1057771999999</v>
      </c>
      <c r="D48" s="717">
        <v>1933.4527178999999</v>
      </c>
      <c r="E48" s="717">
        <v>2205.5272362000001</v>
      </c>
      <c r="F48" s="717">
        <v>2641.6326715999999</v>
      </c>
      <c r="G48" s="717">
        <v>2609.5393404000001</v>
      </c>
      <c r="H48" s="717">
        <v>2694.3979594000002</v>
      </c>
      <c r="I48" s="717">
        <v>2164.0037551</v>
      </c>
    </row>
    <row r="49" spans="1:9">
      <c r="B49" s="823">
        <v>37926</v>
      </c>
      <c r="C49" s="717">
        <v>2094.0213497</v>
      </c>
      <c r="D49" s="717">
        <v>1934.9948302</v>
      </c>
      <c r="E49" s="717">
        <v>2210.2326274000002</v>
      </c>
      <c r="F49" s="717">
        <v>2644.5448261000001</v>
      </c>
      <c r="G49" s="717">
        <v>2613.5748607999999</v>
      </c>
      <c r="H49" s="717">
        <v>2695.3876888</v>
      </c>
      <c r="I49" s="717">
        <v>2167.2197207999998</v>
      </c>
    </row>
    <row r="50" spans="1:9">
      <c r="B50" s="823">
        <v>37956</v>
      </c>
      <c r="C50" s="717">
        <v>2095.9569206000001</v>
      </c>
      <c r="D50" s="717">
        <v>1936.4415623</v>
      </c>
      <c r="E50" s="717">
        <v>2213.2850327000001</v>
      </c>
      <c r="F50" s="717">
        <v>2646.9014093000001</v>
      </c>
      <c r="G50" s="717">
        <v>2616.9365839000002</v>
      </c>
      <c r="H50" s="717">
        <v>2696.1228295999999</v>
      </c>
      <c r="I50" s="717">
        <v>2169.4380643</v>
      </c>
    </row>
    <row r="51" spans="1:9">
      <c r="A51">
        <v>2004</v>
      </c>
      <c r="B51" s="823">
        <v>37987</v>
      </c>
      <c r="C51" s="717">
        <v>2097.8293834999999</v>
      </c>
      <c r="D51" s="717">
        <v>1937.7572620000001</v>
      </c>
      <c r="E51" s="717">
        <v>2216.4345988999999</v>
      </c>
      <c r="F51" s="717">
        <v>2649.2948320999999</v>
      </c>
      <c r="G51" s="717">
        <v>2620.1351617999999</v>
      </c>
      <c r="H51" s="717">
        <v>2697.2110763999999</v>
      </c>
      <c r="I51" s="717">
        <v>2171.6396881000001</v>
      </c>
    </row>
    <row r="52" spans="1:9">
      <c r="B52" s="823">
        <v>38018</v>
      </c>
      <c r="C52" s="717">
        <v>2100.0384159999999</v>
      </c>
      <c r="D52" s="717">
        <v>1939.1799593999999</v>
      </c>
      <c r="E52" s="717">
        <v>2220.1421661999998</v>
      </c>
      <c r="F52" s="717">
        <v>2652.0667838999998</v>
      </c>
      <c r="G52" s="717">
        <v>2623.8421701000002</v>
      </c>
      <c r="H52" s="717">
        <v>2698.3834176999999</v>
      </c>
      <c r="I52" s="717">
        <v>2174.2155309999998</v>
      </c>
    </row>
    <row r="53" spans="1:9">
      <c r="B53" s="823">
        <v>38047</v>
      </c>
      <c r="C53" s="717">
        <v>2101.7931223000001</v>
      </c>
      <c r="D53" s="717">
        <v>1940.4078016999999</v>
      </c>
      <c r="E53" s="717">
        <v>2223.2978321000001</v>
      </c>
      <c r="F53" s="717">
        <v>2654.3426399999998</v>
      </c>
      <c r="G53" s="717">
        <v>2627.1779139999999</v>
      </c>
      <c r="H53" s="717">
        <v>2698.9309767999998</v>
      </c>
      <c r="I53" s="717">
        <v>2176.3185496000001</v>
      </c>
    </row>
    <row r="54" spans="1:9">
      <c r="B54" s="823">
        <v>38078</v>
      </c>
      <c r="C54" s="717">
        <v>2104.1348263</v>
      </c>
      <c r="D54" s="717">
        <v>1942.0753318</v>
      </c>
      <c r="E54" s="717">
        <v>2227.0489879000002</v>
      </c>
      <c r="F54" s="717">
        <v>2657.1494849999999</v>
      </c>
      <c r="G54" s="717">
        <v>2631.0294887</v>
      </c>
      <c r="H54" s="717">
        <v>2699.9524080000001</v>
      </c>
      <c r="I54" s="717">
        <v>2179.0146429000001</v>
      </c>
    </row>
    <row r="55" spans="1:9">
      <c r="B55" s="823">
        <v>38108</v>
      </c>
      <c r="C55" s="717">
        <v>2106.3870152</v>
      </c>
      <c r="D55" s="717">
        <v>1943.6561976</v>
      </c>
      <c r="E55" s="717">
        <v>2230.6982219000001</v>
      </c>
      <c r="F55" s="717">
        <v>2659.9446165999998</v>
      </c>
      <c r="G55" s="717">
        <v>2634.823832</v>
      </c>
      <c r="H55" s="717">
        <v>2701.0416988000002</v>
      </c>
      <c r="I55" s="717">
        <v>2181.6441988000001</v>
      </c>
    </row>
    <row r="56" spans="1:9">
      <c r="B56" s="823">
        <v>38139</v>
      </c>
      <c r="C56" s="717">
        <v>2108.4600833</v>
      </c>
      <c r="D56" s="717">
        <v>1944.9215712</v>
      </c>
      <c r="E56" s="717">
        <v>2234.1976332999998</v>
      </c>
      <c r="F56" s="717">
        <v>2662.5143735000001</v>
      </c>
      <c r="G56" s="717">
        <v>2638.2952584999998</v>
      </c>
      <c r="H56" s="717">
        <v>2702.0358643</v>
      </c>
      <c r="I56" s="717">
        <v>2184.1157929999999</v>
      </c>
    </row>
    <row r="57" spans="1:9">
      <c r="B57" s="823">
        <v>38169</v>
      </c>
      <c r="C57" s="717">
        <v>2110.9280190999998</v>
      </c>
      <c r="D57" s="717">
        <v>1946.3882002</v>
      </c>
      <c r="E57" s="717">
        <v>2238.1962576000001</v>
      </c>
      <c r="F57" s="717">
        <v>2665.1284829000001</v>
      </c>
      <c r="G57" s="717">
        <v>2641.8394119</v>
      </c>
      <c r="H57" s="717">
        <v>2702.9576722000002</v>
      </c>
      <c r="I57" s="717">
        <v>2186.9191553999999</v>
      </c>
    </row>
    <row r="58" spans="1:9">
      <c r="B58" s="823">
        <v>38200</v>
      </c>
      <c r="C58" s="717">
        <v>2113.2833853000002</v>
      </c>
      <c r="D58" s="717">
        <v>1948.0688223</v>
      </c>
      <c r="E58" s="717">
        <v>2241.9265916999998</v>
      </c>
      <c r="F58" s="717">
        <v>2667.7073795000001</v>
      </c>
      <c r="G58" s="717">
        <v>2645.3551210999999</v>
      </c>
      <c r="H58" s="717">
        <v>2703.9260898000002</v>
      </c>
      <c r="I58" s="717">
        <v>2189.5694066999999</v>
      </c>
    </row>
    <row r="59" spans="1:9">
      <c r="B59" s="823">
        <v>38231</v>
      </c>
      <c r="C59" s="717">
        <v>2115.8248472</v>
      </c>
      <c r="D59" s="717">
        <v>1949.7218691</v>
      </c>
      <c r="E59" s="717">
        <v>2245.9315105999999</v>
      </c>
      <c r="F59" s="717">
        <v>2670.0791269000001</v>
      </c>
      <c r="G59" s="717">
        <v>2648.6606215000002</v>
      </c>
      <c r="H59" s="717">
        <v>2704.7201841999999</v>
      </c>
      <c r="I59" s="717">
        <v>2192.3243115</v>
      </c>
    </row>
    <row r="60" spans="1:9">
      <c r="B60" s="823">
        <v>38261</v>
      </c>
      <c r="C60" s="717">
        <v>2118.1445039</v>
      </c>
      <c r="D60" s="717">
        <v>1951.2710479</v>
      </c>
      <c r="E60" s="717">
        <v>2249.4057152999999</v>
      </c>
      <c r="F60" s="717">
        <v>2671.8894971</v>
      </c>
      <c r="G60" s="717">
        <v>2651.2292388000001</v>
      </c>
      <c r="H60" s="717">
        <v>2705.1896360000001</v>
      </c>
      <c r="I60" s="717">
        <v>2194.7583304</v>
      </c>
    </row>
    <row r="61" spans="1:9">
      <c r="B61" s="823">
        <v>38292</v>
      </c>
      <c r="C61" s="717">
        <v>2120.4449328000001</v>
      </c>
      <c r="D61" s="717">
        <v>1952.8077736</v>
      </c>
      <c r="E61" s="717">
        <v>2253.0230173999998</v>
      </c>
      <c r="F61" s="717">
        <v>2673.5420754000002</v>
      </c>
      <c r="G61" s="717">
        <v>2653.4732113</v>
      </c>
      <c r="H61" s="717">
        <v>2705.8117422999999</v>
      </c>
      <c r="I61" s="717">
        <v>2197.1685029999999</v>
      </c>
    </row>
    <row r="62" spans="1:9">
      <c r="B62" s="823">
        <v>38322</v>
      </c>
      <c r="C62" s="717">
        <v>2122.8979912</v>
      </c>
      <c r="D62" s="717">
        <v>1954.5394249000001</v>
      </c>
      <c r="E62" s="717">
        <v>2256.7912434</v>
      </c>
      <c r="F62" s="717">
        <v>2675.6656435</v>
      </c>
      <c r="G62" s="717">
        <v>2656.4431083999998</v>
      </c>
      <c r="H62" s="717">
        <v>2706.4657923999998</v>
      </c>
      <c r="I62" s="717">
        <v>2199.7950071999999</v>
      </c>
    </row>
    <row r="63" spans="1:9">
      <c r="A63">
        <v>2005</v>
      </c>
      <c r="B63" s="823">
        <v>38353</v>
      </c>
      <c r="C63" s="717">
        <v>2124.9746906999999</v>
      </c>
      <c r="D63" s="717">
        <v>1955.8228417</v>
      </c>
      <c r="E63" s="717">
        <v>2260.1793493999999</v>
      </c>
      <c r="F63" s="717">
        <v>2677.4149256999999</v>
      </c>
      <c r="G63" s="717">
        <v>2659.0633975999999</v>
      </c>
      <c r="H63" s="717">
        <v>2706.7214048000001</v>
      </c>
      <c r="I63" s="717">
        <v>2202.0410246000001</v>
      </c>
    </row>
    <row r="64" spans="1:9">
      <c r="B64" s="823">
        <v>38384</v>
      </c>
      <c r="C64" s="717">
        <v>2126.9448647999998</v>
      </c>
      <c r="D64" s="717">
        <v>1957.1146495</v>
      </c>
      <c r="E64" s="717">
        <v>2263.5932395999998</v>
      </c>
      <c r="F64" s="717">
        <v>2679.4857831999998</v>
      </c>
      <c r="G64" s="717">
        <v>2661.8644594000002</v>
      </c>
      <c r="H64" s="717">
        <v>2707.5416964999999</v>
      </c>
      <c r="I64" s="717">
        <v>2204.2819313999998</v>
      </c>
    </row>
    <row r="65" spans="1:9">
      <c r="B65" s="823">
        <v>38412</v>
      </c>
      <c r="C65" s="717">
        <v>2128.5583912000002</v>
      </c>
      <c r="D65" s="717">
        <v>1958.3195235999999</v>
      </c>
      <c r="E65" s="717">
        <v>2266.3615837000002</v>
      </c>
      <c r="F65" s="717">
        <v>2681.6725845000001</v>
      </c>
      <c r="G65" s="717">
        <v>2664.9021464000002</v>
      </c>
      <c r="H65" s="717">
        <v>2708.3284386</v>
      </c>
      <c r="I65" s="717">
        <v>2206.2051557</v>
      </c>
    </row>
    <row r="66" spans="1:9">
      <c r="B66" s="823">
        <v>38443</v>
      </c>
      <c r="C66" s="717">
        <v>2130.5797358999998</v>
      </c>
      <c r="D66" s="717">
        <v>1959.6613319999999</v>
      </c>
      <c r="E66" s="717">
        <v>2269.8087497000001</v>
      </c>
      <c r="F66" s="717">
        <v>2684.0039130999999</v>
      </c>
      <c r="G66" s="717">
        <v>2668.3117566999999</v>
      </c>
      <c r="H66" s="717">
        <v>2708.8128495000001</v>
      </c>
      <c r="I66" s="717">
        <v>2208.5831284999999</v>
      </c>
    </row>
    <row r="67" spans="1:9">
      <c r="B67" s="823">
        <v>38473</v>
      </c>
      <c r="C67" s="717">
        <v>2132.5512254</v>
      </c>
      <c r="D67" s="717">
        <v>1960.8336179</v>
      </c>
      <c r="E67" s="717">
        <v>2273.2803371999998</v>
      </c>
      <c r="F67" s="717">
        <v>2686.1800506999998</v>
      </c>
      <c r="G67" s="717">
        <v>2671.4766276</v>
      </c>
      <c r="H67" s="717">
        <v>2709.3334183000002</v>
      </c>
      <c r="I67" s="717">
        <v>2210.8574497</v>
      </c>
    </row>
    <row r="68" spans="1:9">
      <c r="B68" s="823">
        <v>38504</v>
      </c>
      <c r="C68" s="717">
        <v>2134.6166693</v>
      </c>
      <c r="D68" s="717">
        <v>1961.9437892000001</v>
      </c>
      <c r="E68" s="717">
        <v>2276.8017411999999</v>
      </c>
      <c r="F68" s="717">
        <v>2688.3800215000001</v>
      </c>
      <c r="G68" s="717">
        <v>2674.5778774999999</v>
      </c>
      <c r="H68" s="717">
        <v>2709.9765788999998</v>
      </c>
      <c r="I68" s="717">
        <v>2213.219118</v>
      </c>
    </row>
    <row r="69" spans="1:9">
      <c r="B69" s="823">
        <v>38534</v>
      </c>
      <c r="C69" s="717">
        <v>2136.2292840999999</v>
      </c>
      <c r="D69" s="717">
        <v>1962.8147402</v>
      </c>
      <c r="E69" s="717">
        <v>2279.8180981</v>
      </c>
      <c r="F69" s="717">
        <v>2690.5700323999999</v>
      </c>
      <c r="G69" s="717">
        <v>2677.7018963</v>
      </c>
      <c r="H69" s="717">
        <v>2710.5367566999998</v>
      </c>
      <c r="I69" s="717">
        <v>2215.2698561000002</v>
      </c>
    </row>
    <row r="70" spans="1:9">
      <c r="B70" s="823">
        <v>38565</v>
      </c>
      <c r="C70" s="717">
        <v>2137.9583725000002</v>
      </c>
      <c r="D70" s="717">
        <v>1963.8535606999999</v>
      </c>
      <c r="E70" s="717">
        <v>2282.9077736999998</v>
      </c>
      <c r="F70" s="717">
        <v>2692.4241486000001</v>
      </c>
      <c r="G70" s="717">
        <v>2680.5523269999999</v>
      </c>
      <c r="H70" s="717">
        <v>2710.7676357</v>
      </c>
      <c r="I70" s="717">
        <v>2217.2995952000001</v>
      </c>
    </row>
    <row r="71" spans="1:9">
      <c r="B71" s="823">
        <v>38596</v>
      </c>
      <c r="C71" s="717">
        <v>2139.4146108</v>
      </c>
      <c r="D71" s="717">
        <v>1964.7037064000001</v>
      </c>
      <c r="E71" s="717">
        <v>2285.5294364000001</v>
      </c>
      <c r="F71" s="717">
        <v>2694.4106786000002</v>
      </c>
      <c r="G71" s="717">
        <v>2683.6272672</v>
      </c>
      <c r="H71" s="717">
        <v>2710.9747320000001</v>
      </c>
      <c r="I71" s="717">
        <v>2219.1311672000002</v>
      </c>
    </row>
    <row r="72" spans="1:9">
      <c r="B72" s="823">
        <v>38626</v>
      </c>
      <c r="C72" s="717">
        <v>2140.8073411999999</v>
      </c>
      <c r="D72" s="717">
        <v>1965.5740675</v>
      </c>
      <c r="E72" s="717">
        <v>2287.8632123000002</v>
      </c>
      <c r="F72" s="717">
        <v>2696.2062584999999</v>
      </c>
      <c r="G72" s="717">
        <v>2686.3621720000001</v>
      </c>
      <c r="H72" s="717">
        <v>2711.2548972999998</v>
      </c>
      <c r="I72" s="717">
        <v>2220.7892763999998</v>
      </c>
    </row>
    <row r="73" spans="1:9">
      <c r="B73" s="823">
        <v>38657</v>
      </c>
      <c r="C73" s="717">
        <v>2142.4293591000001</v>
      </c>
      <c r="D73" s="717">
        <v>1966.4992990999999</v>
      </c>
      <c r="E73" s="717">
        <v>2290.8432333999999</v>
      </c>
      <c r="F73" s="717">
        <v>2697.9467387</v>
      </c>
      <c r="G73" s="717">
        <v>2689.1258856999998</v>
      </c>
      <c r="H73" s="717">
        <v>2711.3879928000001</v>
      </c>
      <c r="I73" s="717">
        <v>2222.5969049999999</v>
      </c>
    </row>
    <row r="74" spans="1:9">
      <c r="B74" s="823">
        <v>38687</v>
      </c>
      <c r="C74" s="717">
        <v>2143.9539705000002</v>
      </c>
      <c r="D74" s="717">
        <v>1967.7757537</v>
      </c>
      <c r="E74" s="717">
        <v>2293.2954730000001</v>
      </c>
      <c r="F74" s="717">
        <v>2699.7774894999998</v>
      </c>
      <c r="G74" s="717">
        <v>2691.8853654999998</v>
      </c>
      <c r="H74" s="717">
        <v>2711.7478651000001</v>
      </c>
      <c r="I74" s="717">
        <v>2224.3503276000001</v>
      </c>
    </row>
    <row r="75" spans="1:9">
      <c r="A75">
        <v>2006</v>
      </c>
      <c r="B75" s="823">
        <v>38718</v>
      </c>
      <c r="C75" s="717">
        <v>2145.4487838</v>
      </c>
      <c r="D75" s="717">
        <v>1968.5696299000001</v>
      </c>
      <c r="E75" s="717">
        <v>2296.0437932999998</v>
      </c>
      <c r="F75" s="717">
        <v>2701.2575879999999</v>
      </c>
      <c r="G75" s="717">
        <v>2694.3374537999998</v>
      </c>
      <c r="H75" s="717">
        <v>2711.7100639</v>
      </c>
      <c r="I75" s="717">
        <v>2225.9846293999999</v>
      </c>
    </row>
    <row r="76" spans="1:9">
      <c r="B76" s="823">
        <v>38749</v>
      </c>
      <c r="C76" s="717">
        <v>2147.1998288</v>
      </c>
      <c r="D76" s="717">
        <v>1969.4063689</v>
      </c>
      <c r="E76" s="717">
        <v>2299.2277537999998</v>
      </c>
      <c r="F76" s="717">
        <v>2702.7174805</v>
      </c>
      <c r="G76" s="717">
        <v>2696.7325587</v>
      </c>
      <c r="H76" s="717">
        <v>2711.6816603000002</v>
      </c>
      <c r="I76" s="717">
        <v>2227.8800737000001</v>
      </c>
    </row>
    <row r="77" spans="1:9">
      <c r="B77" s="823">
        <v>38777</v>
      </c>
      <c r="C77" s="717">
        <v>2148.4066183</v>
      </c>
      <c r="D77" s="717">
        <v>1970.2372422000001</v>
      </c>
      <c r="E77" s="717">
        <v>2301.4868353000002</v>
      </c>
      <c r="F77" s="717">
        <v>2704.2852391000001</v>
      </c>
      <c r="G77" s="717">
        <v>2699.2951926999999</v>
      </c>
      <c r="H77" s="717">
        <v>2711.7136045000002</v>
      </c>
      <c r="I77" s="717">
        <v>2229.3180140999998</v>
      </c>
    </row>
    <row r="78" spans="1:9">
      <c r="B78" s="823">
        <v>38808</v>
      </c>
      <c r="C78" s="717">
        <v>2149.8349791000001</v>
      </c>
      <c r="D78" s="717">
        <v>1970.9900537000001</v>
      </c>
      <c r="E78" s="717">
        <v>2304.0147968000001</v>
      </c>
      <c r="F78" s="717">
        <v>2705.7715103</v>
      </c>
      <c r="G78" s="717">
        <v>2701.7263705</v>
      </c>
      <c r="H78" s="717">
        <v>2711.7377138000002</v>
      </c>
      <c r="I78" s="717">
        <v>2230.9642776000001</v>
      </c>
    </row>
    <row r="79" spans="1:9">
      <c r="B79" s="823">
        <v>38838</v>
      </c>
      <c r="C79" s="717">
        <v>2150.7096406000001</v>
      </c>
      <c r="D79" s="717">
        <v>1971.4723948000001</v>
      </c>
      <c r="E79" s="717">
        <v>2305.9352663999998</v>
      </c>
      <c r="F79" s="717">
        <v>2706.9888645999999</v>
      </c>
      <c r="G79" s="717">
        <v>2703.9405545</v>
      </c>
      <c r="H79" s="717">
        <v>2711.4623846</v>
      </c>
      <c r="I79" s="717">
        <v>2232.0584663999998</v>
      </c>
    </row>
    <row r="80" spans="1:9">
      <c r="B80" s="823">
        <v>38869</v>
      </c>
      <c r="C80" s="717">
        <v>2151.8316484000002</v>
      </c>
      <c r="D80" s="717">
        <v>1972.0735689999999</v>
      </c>
      <c r="E80" s="717">
        <v>2308.0047977999998</v>
      </c>
      <c r="F80" s="717">
        <v>2708.3105504</v>
      </c>
      <c r="G80" s="717">
        <v>2706.4545812000001</v>
      </c>
      <c r="H80" s="717">
        <v>2711.0041102999999</v>
      </c>
      <c r="I80" s="717">
        <v>2233.4717174000002</v>
      </c>
    </row>
    <row r="81" spans="1:9">
      <c r="B81" s="823">
        <v>38899</v>
      </c>
      <c r="C81" s="717">
        <v>2153.0521333000002</v>
      </c>
      <c r="D81" s="717">
        <v>1972.6511061000001</v>
      </c>
      <c r="E81" s="717">
        <v>2310.2999988000001</v>
      </c>
      <c r="F81" s="717">
        <v>2709.4814265</v>
      </c>
      <c r="G81" s="717">
        <v>2708.7125259999998</v>
      </c>
      <c r="H81" s="717">
        <v>2710.5858736999999</v>
      </c>
      <c r="I81" s="717">
        <v>2234.9080275000001</v>
      </c>
    </row>
    <row r="82" spans="1:9">
      <c r="B82" s="823">
        <v>38930</v>
      </c>
      <c r="C82" s="717">
        <v>2154.0437342999999</v>
      </c>
      <c r="D82" s="717">
        <v>1973.0299038999999</v>
      </c>
      <c r="E82" s="717">
        <v>2312.2749975000002</v>
      </c>
      <c r="F82" s="717">
        <v>2710.5779149</v>
      </c>
      <c r="G82" s="717">
        <v>2710.8680893000001</v>
      </c>
      <c r="H82" s="717">
        <v>2710.1641162999999</v>
      </c>
      <c r="I82" s="717">
        <v>2236.0836324000002</v>
      </c>
    </row>
    <row r="83" spans="1:9">
      <c r="B83" s="823">
        <v>38961</v>
      </c>
      <c r="C83" s="717">
        <v>2155.9464681999998</v>
      </c>
      <c r="D83" s="717">
        <v>1973.8328128000001</v>
      </c>
      <c r="E83" s="717">
        <v>2315.3594029999999</v>
      </c>
      <c r="F83" s="717">
        <v>2711.7833381999999</v>
      </c>
      <c r="G83" s="717">
        <v>2713.3360517000001</v>
      </c>
      <c r="H83" s="717">
        <v>2709.5897356999999</v>
      </c>
      <c r="I83" s="717">
        <v>2238.0532277000002</v>
      </c>
    </row>
    <row r="84" spans="1:9">
      <c r="B84" s="823">
        <v>38991</v>
      </c>
      <c r="C84" s="717">
        <v>2157.3456786000002</v>
      </c>
      <c r="D84" s="717">
        <v>1974.4928689000001</v>
      </c>
      <c r="E84" s="717">
        <v>2317.5902369</v>
      </c>
      <c r="F84" s="717">
        <v>2712.9806282999998</v>
      </c>
      <c r="G84" s="717">
        <v>2715.3309033999999</v>
      </c>
      <c r="H84" s="717">
        <v>2709.6800091999999</v>
      </c>
      <c r="I84" s="717">
        <v>2239.5109025000002</v>
      </c>
    </row>
    <row r="85" spans="1:9">
      <c r="B85" s="823">
        <v>39022</v>
      </c>
      <c r="C85" s="717">
        <v>2158.8616536999998</v>
      </c>
      <c r="D85" s="717">
        <v>1974.9411292</v>
      </c>
      <c r="E85" s="717">
        <v>2320.4846192999998</v>
      </c>
      <c r="F85" s="717">
        <v>2714.1647216000001</v>
      </c>
      <c r="G85" s="717">
        <v>2717.4318910000002</v>
      </c>
      <c r="H85" s="717">
        <v>2709.6107843</v>
      </c>
      <c r="I85" s="717">
        <v>2241.1233283000001</v>
      </c>
    </row>
    <row r="86" spans="1:9">
      <c r="B86" s="823">
        <v>39052</v>
      </c>
      <c r="C86" s="717">
        <v>2160.2678666000002</v>
      </c>
      <c r="D86" s="717">
        <v>1975.8754446</v>
      </c>
      <c r="E86" s="717">
        <v>2322.7386766999998</v>
      </c>
      <c r="F86" s="717">
        <v>2715.4194309999998</v>
      </c>
      <c r="G86" s="717">
        <v>2719.5517378999998</v>
      </c>
      <c r="H86" s="717">
        <v>2709.7087047</v>
      </c>
      <c r="I86" s="717">
        <v>2242.6679177000001</v>
      </c>
    </row>
    <row r="87" spans="1:9">
      <c r="A87">
        <v>2007</v>
      </c>
      <c r="B87" s="823">
        <v>39083</v>
      </c>
      <c r="C87" s="717">
        <v>2161.4580741999998</v>
      </c>
      <c r="D87" s="717">
        <v>1976.3766654000001</v>
      </c>
      <c r="E87" s="717">
        <v>2324.9483218</v>
      </c>
      <c r="F87" s="717">
        <v>2716.4081802999999</v>
      </c>
      <c r="G87" s="717">
        <v>2721.4544142999998</v>
      </c>
      <c r="H87" s="717">
        <v>2709.4800982000002</v>
      </c>
      <c r="I87" s="717">
        <v>2243.9179362</v>
      </c>
    </row>
    <row r="88" spans="1:9">
      <c r="B88" s="823">
        <v>39114</v>
      </c>
      <c r="C88" s="717">
        <v>2162.8479667000001</v>
      </c>
      <c r="D88" s="717">
        <v>1976.9470530999999</v>
      </c>
      <c r="E88" s="717">
        <v>2327.4938330999998</v>
      </c>
      <c r="F88" s="717">
        <v>2717.6892428000001</v>
      </c>
      <c r="G88" s="717">
        <v>2723.6466700000001</v>
      </c>
      <c r="H88" s="717">
        <v>2709.6046563</v>
      </c>
      <c r="I88" s="717">
        <v>2245.4784960000002</v>
      </c>
    </row>
    <row r="89" spans="1:9">
      <c r="B89" s="823">
        <v>39142</v>
      </c>
      <c r="C89" s="717">
        <v>2164.0760835000001</v>
      </c>
      <c r="D89" s="717">
        <v>1977.6832075</v>
      </c>
      <c r="E89" s="717">
        <v>2329.7379787999998</v>
      </c>
      <c r="F89" s="717">
        <v>2718.9569977000001</v>
      </c>
      <c r="G89" s="717">
        <v>2725.6100035999998</v>
      </c>
      <c r="H89" s="717">
        <v>2710.0026566000001</v>
      </c>
      <c r="I89" s="717">
        <v>2246.8541727000002</v>
      </c>
    </row>
    <row r="90" spans="1:9">
      <c r="B90" s="823">
        <v>39173</v>
      </c>
      <c r="C90" s="717">
        <v>2165.4780599999999</v>
      </c>
      <c r="D90" s="717">
        <v>1978.4625306999999</v>
      </c>
      <c r="E90" s="717">
        <v>2332.2092581000002</v>
      </c>
      <c r="F90" s="717">
        <v>2720.3431497000001</v>
      </c>
      <c r="G90" s="717">
        <v>2727.5327652000001</v>
      </c>
      <c r="H90" s="717">
        <v>2710.7626971</v>
      </c>
      <c r="I90" s="717">
        <v>2248.4127259000002</v>
      </c>
    </row>
    <row r="91" spans="1:9">
      <c r="B91" s="823">
        <v>39203</v>
      </c>
      <c r="C91" s="717">
        <v>2166.6892249000002</v>
      </c>
      <c r="D91" s="717">
        <v>1979.1503229</v>
      </c>
      <c r="E91" s="717">
        <v>2334.5303296000002</v>
      </c>
      <c r="F91" s="717">
        <v>2721.3699428999998</v>
      </c>
      <c r="G91" s="717">
        <v>2729.4517654000001</v>
      </c>
      <c r="H91" s="717">
        <v>2710.6999006999999</v>
      </c>
      <c r="I91" s="717">
        <v>2249.7512437999999</v>
      </c>
    </row>
    <row r="92" spans="1:9">
      <c r="B92" s="823">
        <v>39234</v>
      </c>
      <c r="C92" s="717">
        <v>2168.2327371000001</v>
      </c>
      <c r="D92" s="717">
        <v>1980.2848414</v>
      </c>
      <c r="E92" s="717">
        <v>2336.8935744999999</v>
      </c>
      <c r="F92" s="717">
        <v>2722.9065888</v>
      </c>
      <c r="G92" s="717">
        <v>2731.5790102999999</v>
      </c>
      <c r="H92" s="717">
        <v>2711.6063279</v>
      </c>
      <c r="I92" s="717">
        <v>2251.5466397999999</v>
      </c>
    </row>
    <row r="93" spans="1:9">
      <c r="B93" s="823">
        <v>39264</v>
      </c>
      <c r="C93" s="717">
        <v>2169.5743311000001</v>
      </c>
      <c r="D93" s="717">
        <v>1981.3285968</v>
      </c>
      <c r="E93" s="717">
        <v>2339.1061596</v>
      </c>
      <c r="F93" s="717">
        <v>2724.5790203000001</v>
      </c>
      <c r="G93" s="717">
        <v>2733.8145691</v>
      </c>
      <c r="H93" s="717">
        <v>2712.6725053999999</v>
      </c>
      <c r="I93" s="717">
        <v>2253.1492056000002</v>
      </c>
    </row>
    <row r="94" spans="1:9">
      <c r="B94" s="823">
        <v>39295</v>
      </c>
      <c r="C94" s="717">
        <v>2170.9254191</v>
      </c>
      <c r="D94" s="717">
        <v>1982.3886333</v>
      </c>
      <c r="E94" s="717">
        <v>2341.2876332000001</v>
      </c>
      <c r="F94" s="717">
        <v>2726.0708341999998</v>
      </c>
      <c r="G94" s="717">
        <v>2736.2852131</v>
      </c>
      <c r="H94" s="717">
        <v>2713.0250071</v>
      </c>
      <c r="I94" s="717">
        <v>2254.6881394000002</v>
      </c>
    </row>
    <row r="95" spans="1:9">
      <c r="B95" s="823">
        <v>39326</v>
      </c>
      <c r="C95" s="717">
        <v>2172.6397385</v>
      </c>
      <c r="D95" s="717">
        <v>1983.7394455000001</v>
      </c>
      <c r="E95" s="717">
        <v>2343.5468390999999</v>
      </c>
      <c r="F95" s="717">
        <v>2727.1055144000002</v>
      </c>
      <c r="G95" s="717">
        <v>2738.5129186999998</v>
      </c>
      <c r="H95" s="717">
        <v>2712.7018975999999</v>
      </c>
      <c r="I95" s="717">
        <v>2256.5278456999999</v>
      </c>
    </row>
    <row r="96" spans="1:9">
      <c r="B96" s="823">
        <v>39356</v>
      </c>
      <c r="C96" s="717">
        <v>2173.6726660999998</v>
      </c>
      <c r="D96" s="717">
        <v>1984.6270448</v>
      </c>
      <c r="E96" s="717">
        <v>2345.0302510000001</v>
      </c>
      <c r="F96" s="717">
        <v>2728.0778095000001</v>
      </c>
      <c r="G96" s="717">
        <v>2740.2325646999998</v>
      </c>
      <c r="H96" s="717">
        <v>2712.8110488000002</v>
      </c>
      <c r="I96" s="717">
        <v>2257.6016404000002</v>
      </c>
    </row>
    <row r="97" spans="1:9">
      <c r="B97" s="823">
        <v>39387</v>
      </c>
      <c r="C97" s="717">
        <v>2175.3220878000002</v>
      </c>
      <c r="D97" s="717">
        <v>1985.6980489</v>
      </c>
      <c r="E97" s="717">
        <v>2347.5203049000002</v>
      </c>
      <c r="F97" s="717">
        <v>2729.5003029</v>
      </c>
      <c r="G97" s="717">
        <v>2742.3923681000001</v>
      </c>
      <c r="H97" s="717">
        <v>2713.4819123000002</v>
      </c>
      <c r="I97" s="717">
        <v>2259.4117603</v>
      </c>
    </row>
    <row r="98" spans="1:9">
      <c r="B98" s="823">
        <v>39417</v>
      </c>
      <c r="C98" s="717">
        <v>2176.7108564999999</v>
      </c>
      <c r="D98" s="717">
        <v>1987.0634344</v>
      </c>
      <c r="E98" s="717">
        <v>2349.3044579000002</v>
      </c>
      <c r="F98" s="717">
        <v>2730.9524342</v>
      </c>
      <c r="G98" s="717">
        <v>2744.4255887999998</v>
      </c>
      <c r="H98" s="717">
        <v>2714.3668944000001</v>
      </c>
      <c r="I98" s="717">
        <v>2260.9476774999998</v>
      </c>
    </row>
    <row r="99" spans="1:9">
      <c r="A99">
        <v>2008</v>
      </c>
      <c r="B99" s="823">
        <v>39448</v>
      </c>
      <c r="C99" s="717">
        <v>2177.9667343000001</v>
      </c>
      <c r="D99" s="717">
        <v>1987.9897638</v>
      </c>
      <c r="E99" s="717">
        <v>2351.1320125000002</v>
      </c>
      <c r="F99" s="717">
        <v>2731.8747420999998</v>
      </c>
      <c r="G99" s="717">
        <v>2746.1278235999998</v>
      </c>
      <c r="H99" s="717">
        <v>2714.4653575000002</v>
      </c>
      <c r="I99" s="717">
        <v>2262.2084626999999</v>
      </c>
    </row>
    <row r="100" spans="1:9">
      <c r="B100" s="823">
        <v>39479</v>
      </c>
      <c r="C100" s="717">
        <v>2179.3371298000002</v>
      </c>
      <c r="D100" s="717">
        <v>1989.1978176</v>
      </c>
      <c r="E100" s="717">
        <v>2352.9922925000001</v>
      </c>
      <c r="F100" s="717">
        <v>2732.9678846000002</v>
      </c>
      <c r="G100" s="717">
        <v>2748.0108378999998</v>
      </c>
      <c r="H100" s="717">
        <v>2714.7956684000001</v>
      </c>
      <c r="I100" s="717">
        <v>2263.7100965</v>
      </c>
    </row>
    <row r="101" spans="1:9">
      <c r="B101" s="823">
        <v>39508</v>
      </c>
      <c r="C101" s="717">
        <v>2180.3152484000002</v>
      </c>
      <c r="D101" s="717">
        <v>1990.1532497000001</v>
      </c>
      <c r="E101" s="717">
        <v>2354.2795295000001</v>
      </c>
      <c r="F101" s="717">
        <v>2733.9750358000001</v>
      </c>
      <c r="G101" s="717">
        <v>2749.7259893</v>
      </c>
      <c r="H101" s="717">
        <v>2715.1583307999999</v>
      </c>
      <c r="I101" s="717">
        <v>2264.8642584999998</v>
      </c>
    </row>
    <row r="102" spans="1:9">
      <c r="B102" s="823">
        <v>39539</v>
      </c>
      <c r="C102" s="717">
        <v>2181.1419489999998</v>
      </c>
      <c r="D102" s="717">
        <v>1990.9997969999999</v>
      </c>
      <c r="E102" s="717">
        <v>2355.4648087999999</v>
      </c>
      <c r="F102" s="717">
        <v>2734.5083335999998</v>
      </c>
      <c r="G102" s="717">
        <v>2751.3183597000002</v>
      </c>
      <c r="H102" s="717">
        <v>2714.6636405999998</v>
      </c>
      <c r="I102" s="717">
        <v>2265.8040227000001</v>
      </c>
    </row>
    <row r="103" spans="1:9">
      <c r="B103" s="823">
        <v>39569</v>
      </c>
      <c r="C103" s="717">
        <v>2182.2422431999998</v>
      </c>
      <c r="D103" s="717">
        <v>1991.9016402</v>
      </c>
      <c r="E103" s="717">
        <v>2357.0568377999998</v>
      </c>
      <c r="F103" s="717">
        <v>2735.3392650000001</v>
      </c>
      <c r="G103" s="717">
        <v>2753.3035312000002</v>
      </c>
      <c r="H103" s="717">
        <v>2714.3868966</v>
      </c>
      <c r="I103" s="717">
        <v>2267.0423758000002</v>
      </c>
    </row>
    <row r="104" spans="1:9">
      <c r="B104" s="823">
        <v>39600</v>
      </c>
      <c r="C104" s="717">
        <v>2183.2303203000001</v>
      </c>
      <c r="D104" s="717">
        <v>1992.5258945999999</v>
      </c>
      <c r="E104" s="717">
        <v>2358.5249700999998</v>
      </c>
      <c r="F104" s="717">
        <v>2735.755087</v>
      </c>
      <c r="G104" s="717">
        <v>2754.8004279000002</v>
      </c>
      <c r="H104" s="717">
        <v>2713.8910842</v>
      </c>
      <c r="I104" s="717">
        <v>2268.1970056999999</v>
      </c>
    </row>
    <row r="105" spans="1:9">
      <c r="B105" s="823">
        <v>39630</v>
      </c>
      <c r="C105" s="717">
        <v>2184.0269795999998</v>
      </c>
      <c r="D105" s="717">
        <v>1992.9494477999999</v>
      </c>
      <c r="E105" s="717">
        <v>2359.9022181</v>
      </c>
      <c r="F105" s="717">
        <v>2736.4401879000002</v>
      </c>
      <c r="G105" s="717">
        <v>2756.4766977999998</v>
      </c>
      <c r="H105" s="717">
        <v>2713.7185783</v>
      </c>
      <c r="I105" s="717">
        <v>2269.1230916999998</v>
      </c>
    </row>
    <row r="106" spans="1:9">
      <c r="B106" s="823">
        <v>39661</v>
      </c>
      <c r="C106" s="717">
        <v>2185.1109934999999</v>
      </c>
      <c r="D106" s="717">
        <v>1993.5757793</v>
      </c>
      <c r="E106" s="717">
        <v>2361.5310626</v>
      </c>
      <c r="F106" s="717">
        <v>2736.8834286000001</v>
      </c>
      <c r="G106" s="717">
        <v>2758.3756595</v>
      </c>
      <c r="H106" s="717">
        <v>2712.8310903000001</v>
      </c>
      <c r="I106" s="717">
        <v>2270.2748093999999</v>
      </c>
    </row>
    <row r="107" spans="1:9">
      <c r="B107" s="823">
        <v>39692</v>
      </c>
      <c r="C107" s="717">
        <v>2186.0594900000001</v>
      </c>
      <c r="D107" s="717">
        <v>1994.2345548000001</v>
      </c>
      <c r="E107" s="717">
        <v>2362.8378634999999</v>
      </c>
      <c r="F107" s="717">
        <v>2737.1519911</v>
      </c>
      <c r="G107" s="717">
        <v>2759.8310842999999</v>
      </c>
      <c r="H107" s="717">
        <v>2712.0392989000002</v>
      </c>
      <c r="I107" s="717">
        <v>2271.1927676</v>
      </c>
    </row>
    <row r="108" spans="1:9">
      <c r="B108" s="823">
        <v>39722</v>
      </c>
      <c r="C108" s="717">
        <v>2186.8863073000002</v>
      </c>
      <c r="D108" s="717">
        <v>1994.9062022000001</v>
      </c>
      <c r="E108" s="717">
        <v>2363.7225929000001</v>
      </c>
      <c r="F108" s="717">
        <v>2737.7698183000002</v>
      </c>
      <c r="G108" s="717">
        <v>2761.4931150000002</v>
      </c>
      <c r="H108" s="717">
        <v>2711.7671885</v>
      </c>
      <c r="I108" s="717">
        <v>2272.0439897000001</v>
      </c>
    </row>
    <row r="109" spans="1:9">
      <c r="B109" s="823">
        <v>39753</v>
      </c>
      <c r="C109" s="717">
        <v>2187.9824466</v>
      </c>
      <c r="D109" s="717">
        <v>1995.7638919999999</v>
      </c>
      <c r="E109" s="717">
        <v>2364.9841298000001</v>
      </c>
      <c r="F109" s="717">
        <v>2737.9611147999999</v>
      </c>
      <c r="G109" s="717">
        <v>2762.8904431999999</v>
      </c>
      <c r="H109" s="717">
        <v>2710.9803145999999</v>
      </c>
      <c r="I109" s="717">
        <v>2273.1236408</v>
      </c>
    </row>
    <row r="110" spans="1:9">
      <c r="B110" s="823">
        <v>39783</v>
      </c>
      <c r="C110" s="717">
        <v>2188.8804719999998</v>
      </c>
      <c r="D110" s="717">
        <v>1996.6644642000001</v>
      </c>
      <c r="E110" s="717">
        <v>2365.9701752999999</v>
      </c>
      <c r="F110" s="717">
        <v>2738.0923907000001</v>
      </c>
      <c r="G110" s="717">
        <v>2764.3301848000001</v>
      </c>
      <c r="H110" s="717">
        <v>2709.9383843999999</v>
      </c>
      <c r="I110" s="717">
        <v>2273.9576364</v>
      </c>
    </row>
    <row r="111" spans="1:9">
      <c r="A111">
        <v>2009</v>
      </c>
      <c r="B111" s="823">
        <v>39814</v>
      </c>
      <c r="C111" s="717">
        <v>2189.83905</v>
      </c>
      <c r="D111" s="717">
        <v>1997.4023362</v>
      </c>
      <c r="E111" s="717">
        <v>2367.1053864</v>
      </c>
      <c r="F111" s="717">
        <v>2738.3511115000001</v>
      </c>
      <c r="G111" s="717">
        <v>2765.653362</v>
      </c>
      <c r="H111" s="717">
        <v>2709.298479</v>
      </c>
      <c r="I111" s="717">
        <v>2274.8629643999998</v>
      </c>
    </row>
    <row r="112" spans="1:9">
      <c r="B112" s="823">
        <v>39845</v>
      </c>
      <c r="C112" s="717">
        <v>2190.7935314000001</v>
      </c>
      <c r="D112" s="717">
        <v>1998.0313524000001</v>
      </c>
      <c r="E112" s="717">
        <v>2368.343265</v>
      </c>
      <c r="F112" s="717">
        <v>2738.6929245000001</v>
      </c>
      <c r="G112" s="717">
        <v>2767.2928658999999</v>
      </c>
      <c r="H112" s="717">
        <v>2708.5867626999998</v>
      </c>
      <c r="I112" s="717">
        <v>2275.8396229999998</v>
      </c>
    </row>
    <row r="113" spans="1:9">
      <c r="B113" s="823">
        <v>39873</v>
      </c>
      <c r="C113" s="717">
        <v>2191.5335267</v>
      </c>
      <c r="D113" s="717">
        <v>1998.5256068000001</v>
      </c>
      <c r="E113" s="717">
        <v>2369.4134128000001</v>
      </c>
      <c r="F113" s="717">
        <v>2738.6649781000001</v>
      </c>
      <c r="G113" s="717">
        <v>2768.6755942</v>
      </c>
      <c r="H113" s="717">
        <v>2707.3457238000001</v>
      </c>
      <c r="I113" s="717">
        <v>2276.564813</v>
      </c>
    </row>
    <row r="114" spans="1:9">
      <c r="B114" s="823">
        <v>39904</v>
      </c>
      <c r="C114" s="717">
        <v>2192.1285776999998</v>
      </c>
      <c r="D114" s="717">
        <v>1998.8137340000001</v>
      </c>
      <c r="E114" s="717">
        <v>2370.3601113</v>
      </c>
      <c r="F114" s="717">
        <v>2739.0870755000001</v>
      </c>
      <c r="G114" s="717">
        <v>2770.3501194999999</v>
      </c>
      <c r="H114" s="717">
        <v>2706.7841005</v>
      </c>
      <c r="I114" s="717">
        <v>2277.2441294999999</v>
      </c>
    </row>
    <row r="115" spans="1:9">
      <c r="B115" s="823">
        <v>39934</v>
      </c>
      <c r="C115" s="717">
        <v>2192.6726355000001</v>
      </c>
      <c r="D115" s="717">
        <v>1999.0364257000001</v>
      </c>
      <c r="E115" s="717">
        <v>2371.2492364</v>
      </c>
      <c r="F115" s="717">
        <v>2739.4182175999999</v>
      </c>
      <c r="G115" s="717">
        <v>2771.6908044000002</v>
      </c>
      <c r="H115" s="717">
        <v>2706.4150332999998</v>
      </c>
      <c r="I115" s="717">
        <v>2277.8722204999999</v>
      </c>
    </row>
    <row r="116" spans="1:9">
      <c r="B116" s="823">
        <v>39965</v>
      </c>
      <c r="C116" s="717">
        <v>2193.1472740999998</v>
      </c>
      <c r="D116" s="717">
        <v>1999.1780759000001</v>
      </c>
      <c r="E116" s="717">
        <v>2372.1582579999999</v>
      </c>
      <c r="F116" s="717">
        <v>2739.7053566999998</v>
      </c>
      <c r="G116" s="717">
        <v>2773.0089834</v>
      </c>
      <c r="H116" s="717">
        <v>2705.9952744000002</v>
      </c>
      <c r="I116" s="717">
        <v>2278.4737464</v>
      </c>
    </row>
    <row r="117" spans="1:9">
      <c r="B117" s="823">
        <v>39995</v>
      </c>
      <c r="C117" s="717">
        <v>2193.5012041</v>
      </c>
      <c r="D117" s="717">
        <v>1999.1856135999999</v>
      </c>
      <c r="E117" s="717">
        <v>2372.9870427999999</v>
      </c>
      <c r="F117" s="717">
        <v>2739.7132526999999</v>
      </c>
      <c r="G117" s="717">
        <v>2774.0713221999999</v>
      </c>
      <c r="H117" s="717">
        <v>2705.2984141000002</v>
      </c>
      <c r="I117" s="717">
        <v>2278.8902290999999</v>
      </c>
    </row>
    <row r="118" spans="1:9">
      <c r="B118" s="823">
        <v>40026</v>
      </c>
      <c r="C118" s="717">
        <v>2194.0565416999998</v>
      </c>
      <c r="D118" s="717">
        <v>1999.3211793999999</v>
      </c>
      <c r="E118" s="717">
        <v>2374.0689957</v>
      </c>
      <c r="F118" s="717">
        <v>2739.6098860000002</v>
      </c>
      <c r="G118" s="717">
        <v>2775.410284</v>
      </c>
      <c r="H118" s="717">
        <v>2704.1183943999999</v>
      </c>
      <c r="I118" s="717">
        <v>2279.4307837000001</v>
      </c>
    </row>
    <row r="119" spans="1:9">
      <c r="B119" s="823">
        <v>40057</v>
      </c>
      <c r="C119" s="717">
        <v>2194.6051252000002</v>
      </c>
      <c r="D119" s="717">
        <v>1999.4276485</v>
      </c>
      <c r="E119" s="717">
        <v>2375.0735976999999</v>
      </c>
      <c r="F119" s="717">
        <v>2739.4898251</v>
      </c>
      <c r="G119" s="717">
        <v>2776.6560184</v>
      </c>
      <c r="H119" s="717">
        <v>2702.9853321999999</v>
      </c>
      <c r="I119" s="717">
        <v>2279.9296254999999</v>
      </c>
    </row>
    <row r="120" spans="1:9">
      <c r="B120" s="823">
        <v>40087</v>
      </c>
      <c r="C120" s="717">
        <v>2195.0263113000001</v>
      </c>
      <c r="D120" s="717">
        <v>1999.5313143999999</v>
      </c>
      <c r="E120" s="717">
        <v>2375.7533812000001</v>
      </c>
      <c r="F120" s="717">
        <v>2739.7620599000002</v>
      </c>
      <c r="G120" s="717">
        <v>2778.0931758000002</v>
      </c>
      <c r="H120" s="717">
        <v>2702.4437950000001</v>
      </c>
      <c r="I120" s="717">
        <v>2280.3433946999999</v>
      </c>
    </row>
    <row r="121" spans="1:9">
      <c r="B121" s="823">
        <v>40118</v>
      </c>
      <c r="C121" s="717">
        <v>2195.4668683</v>
      </c>
      <c r="D121" s="717">
        <v>1999.5499401</v>
      </c>
      <c r="E121" s="717">
        <v>2376.7956410000002</v>
      </c>
      <c r="F121" s="717">
        <v>2739.8002170999998</v>
      </c>
      <c r="G121" s="717">
        <v>2779.2785263000001</v>
      </c>
      <c r="H121" s="717">
        <v>2701.7572946999999</v>
      </c>
      <c r="I121" s="717">
        <v>2280.7822543000002</v>
      </c>
    </row>
    <row r="122" spans="1:9">
      <c r="B122" s="823">
        <v>40148</v>
      </c>
      <c r="C122" s="717">
        <v>2195.6581443</v>
      </c>
      <c r="D122" s="717">
        <v>1999.5829355000001</v>
      </c>
      <c r="E122" s="717">
        <v>2377.4874368999999</v>
      </c>
      <c r="F122" s="717">
        <v>2739.7440971999999</v>
      </c>
      <c r="G122" s="717">
        <v>2779.9396786000002</v>
      </c>
      <c r="H122" s="717">
        <v>2701.3313541000002</v>
      </c>
      <c r="I122" s="717">
        <v>2280.9545248999998</v>
      </c>
    </row>
    <row r="123" spans="1:9">
      <c r="A123">
        <v>2010</v>
      </c>
      <c r="B123" s="823">
        <v>40179</v>
      </c>
      <c r="C123" s="717">
        <v>2195.9345555999998</v>
      </c>
      <c r="D123" s="717">
        <v>1999.7038092</v>
      </c>
      <c r="E123" s="717">
        <v>2378.1012636</v>
      </c>
      <c r="F123" s="717">
        <v>2739.7920063000001</v>
      </c>
      <c r="G123" s="717">
        <v>2781.0365824999999</v>
      </c>
      <c r="H123" s="717">
        <v>2700.7467919999999</v>
      </c>
      <c r="I123" s="717">
        <v>2281.2306944000002</v>
      </c>
    </row>
    <row r="124" spans="1:9">
      <c r="B124" s="823">
        <v>40210</v>
      </c>
      <c r="C124" s="717">
        <v>2196.2351994999999</v>
      </c>
      <c r="D124" s="717">
        <v>1999.7892626</v>
      </c>
      <c r="E124" s="717">
        <v>2378.8740852000001</v>
      </c>
      <c r="F124" s="717">
        <v>2739.7232718999999</v>
      </c>
      <c r="G124" s="717">
        <v>2782.0874818000002</v>
      </c>
      <c r="H124" s="717">
        <v>2700.030334</v>
      </c>
      <c r="I124" s="717">
        <v>2281.5352627000002</v>
      </c>
    </row>
    <row r="125" spans="1:9">
      <c r="B125" s="823">
        <v>40238</v>
      </c>
      <c r="C125" s="717">
        <v>2196.4516921999998</v>
      </c>
      <c r="D125" s="717">
        <v>1999.7966317999999</v>
      </c>
      <c r="E125" s="717">
        <v>2379.6358454000001</v>
      </c>
      <c r="F125" s="717">
        <v>2740.0495347000001</v>
      </c>
      <c r="G125" s="717">
        <v>2783.3067434999998</v>
      </c>
      <c r="H125" s="717">
        <v>2699.8363245999999</v>
      </c>
      <c r="I125" s="717">
        <v>2281.7809900000002</v>
      </c>
    </row>
    <row r="126" spans="1:9">
      <c r="B126" s="823">
        <v>40269</v>
      </c>
      <c r="C126" s="717">
        <v>2196.6799937999999</v>
      </c>
      <c r="D126" s="717">
        <v>1999.9850074000001</v>
      </c>
      <c r="E126" s="717">
        <v>2380.1792171000002</v>
      </c>
      <c r="F126" s="717">
        <v>2739.9389609</v>
      </c>
      <c r="G126" s="717">
        <v>2784.4998842</v>
      </c>
      <c r="H126" s="717">
        <v>2698.9496726000002</v>
      </c>
      <c r="I126" s="717">
        <v>2281.9945426999998</v>
      </c>
    </row>
    <row r="127" spans="1:9">
      <c r="B127" s="823">
        <v>40299</v>
      </c>
      <c r="C127" s="717">
        <v>2197.2145295</v>
      </c>
      <c r="D127" s="717">
        <v>2000.3749817999999</v>
      </c>
      <c r="E127" s="717">
        <v>2381.1466466000002</v>
      </c>
      <c r="F127" s="717">
        <v>2739.9993869999998</v>
      </c>
      <c r="G127" s="717">
        <v>2785.8607222999999</v>
      </c>
      <c r="H127" s="717">
        <v>2698.3261164999999</v>
      </c>
      <c r="I127" s="717">
        <v>2282.5644824999999</v>
      </c>
    </row>
    <row r="128" spans="1:9">
      <c r="B128" s="823">
        <v>40330</v>
      </c>
      <c r="C128" s="717">
        <v>2197.7624412999999</v>
      </c>
      <c r="D128" s="717">
        <v>2000.8000454999999</v>
      </c>
      <c r="E128" s="717">
        <v>2382.0515199000001</v>
      </c>
      <c r="F128" s="717">
        <v>2740.1888920000001</v>
      </c>
      <c r="G128" s="717">
        <v>2787.0279473000001</v>
      </c>
      <c r="H128" s="717">
        <v>2698.1509113000002</v>
      </c>
      <c r="I128" s="717">
        <v>2283.1859178</v>
      </c>
    </row>
    <row r="129" spans="1:9">
      <c r="B129" s="823">
        <v>40360</v>
      </c>
      <c r="C129" s="717">
        <v>2198.3571661999999</v>
      </c>
      <c r="D129" s="717">
        <v>2001.3556023000001</v>
      </c>
      <c r="E129" s="717">
        <v>2383.0343790000002</v>
      </c>
      <c r="F129" s="717">
        <v>2740.1822431000001</v>
      </c>
      <c r="G129" s="717">
        <v>2788.3400796000001</v>
      </c>
      <c r="H129" s="717">
        <v>2697.4894112000002</v>
      </c>
      <c r="I129" s="717">
        <v>2283.7977802999999</v>
      </c>
    </row>
    <row r="130" spans="1:9">
      <c r="B130" s="823">
        <v>40391</v>
      </c>
      <c r="C130" s="717">
        <v>2198.767085</v>
      </c>
      <c r="D130" s="717">
        <v>2001.8000279</v>
      </c>
      <c r="E130" s="717">
        <v>2383.7270782999999</v>
      </c>
      <c r="F130" s="717">
        <v>2740.1860892</v>
      </c>
      <c r="G130" s="717">
        <v>2789.7298028999999</v>
      </c>
      <c r="H130" s="717">
        <v>2696.7293994000001</v>
      </c>
      <c r="I130" s="717">
        <v>2284.192865</v>
      </c>
    </row>
    <row r="131" spans="1:9">
      <c r="B131" s="823">
        <v>40422</v>
      </c>
      <c r="C131" s="717">
        <v>2199.2099729000001</v>
      </c>
      <c r="D131" s="717">
        <v>2002.3211357</v>
      </c>
      <c r="E131" s="717">
        <v>2384.2504715999999</v>
      </c>
      <c r="F131" s="717">
        <v>2740.1663359999998</v>
      </c>
      <c r="G131" s="717">
        <v>2791.1546919000002</v>
      </c>
      <c r="H131" s="717">
        <v>2695.9326583000002</v>
      </c>
      <c r="I131" s="717">
        <v>2284.5710938000002</v>
      </c>
    </row>
    <row r="132" spans="1:9">
      <c r="B132" s="823">
        <v>40452</v>
      </c>
      <c r="C132" s="717">
        <v>2199.7313933999999</v>
      </c>
      <c r="D132" s="717">
        <v>2002.8171907000001</v>
      </c>
      <c r="E132" s="717">
        <v>2384.8263919999999</v>
      </c>
      <c r="F132" s="717">
        <v>2740.1032196000001</v>
      </c>
      <c r="G132" s="717">
        <v>2792.3226862000001</v>
      </c>
      <c r="H132" s="717">
        <v>2695.2497183999999</v>
      </c>
      <c r="I132" s="717">
        <v>2285.0262204000001</v>
      </c>
    </row>
    <row r="133" spans="1:9">
      <c r="B133" s="823">
        <v>40483</v>
      </c>
      <c r="C133" s="717">
        <v>2200.1803073000001</v>
      </c>
      <c r="D133" s="717">
        <v>2003.2794573000001</v>
      </c>
      <c r="E133" s="717">
        <v>2385.5007611000001</v>
      </c>
      <c r="F133" s="717">
        <v>2740.2473306000002</v>
      </c>
      <c r="G133" s="717">
        <v>2793.6536335000001</v>
      </c>
      <c r="H133" s="717">
        <v>2694.7881947000001</v>
      </c>
      <c r="I133" s="717">
        <v>2285.3847701</v>
      </c>
    </row>
    <row r="134" spans="1:9">
      <c r="B134" s="823">
        <v>40513</v>
      </c>
      <c r="C134" s="717">
        <v>2200.600927</v>
      </c>
      <c r="D134" s="717">
        <v>2003.8238292000001</v>
      </c>
      <c r="E134" s="717">
        <v>2386.0405363999998</v>
      </c>
      <c r="F134" s="717">
        <v>2740.2925568000001</v>
      </c>
      <c r="G134" s="717">
        <v>2794.8164052000002</v>
      </c>
      <c r="H134" s="717">
        <v>2694.3678011000002</v>
      </c>
      <c r="I134" s="717">
        <v>2285.7670217999998</v>
      </c>
    </row>
    <row r="135" spans="1:9">
      <c r="A135">
        <v>2011</v>
      </c>
      <c r="B135" s="823">
        <v>40544</v>
      </c>
      <c r="C135" s="717">
        <v>2200.9506953999999</v>
      </c>
      <c r="D135" s="717">
        <v>2004.2402314999999</v>
      </c>
      <c r="E135" s="717">
        <v>2386.4787848000001</v>
      </c>
      <c r="F135" s="717">
        <v>2740.1576458999998</v>
      </c>
      <c r="G135" s="717">
        <v>2795.8725352000001</v>
      </c>
      <c r="H135" s="717">
        <v>2693.6864295</v>
      </c>
      <c r="I135" s="717">
        <v>2286.0410554999999</v>
      </c>
    </row>
    <row r="136" spans="1:9">
      <c r="B136" s="823">
        <v>40575</v>
      </c>
      <c r="C136" s="717">
        <v>2201.2242854000001</v>
      </c>
      <c r="D136" s="717">
        <v>2004.5751772000001</v>
      </c>
      <c r="E136" s="717">
        <v>2386.8020797999998</v>
      </c>
      <c r="F136" s="717">
        <v>2740.3855404999999</v>
      </c>
      <c r="G136" s="717">
        <v>2797.4259482000002</v>
      </c>
      <c r="H136" s="717">
        <v>2693.3434554999999</v>
      </c>
      <c r="I136" s="717">
        <v>2286.3648604999998</v>
      </c>
    </row>
    <row r="137" spans="1:9">
      <c r="B137" s="823">
        <v>40603</v>
      </c>
      <c r="C137" s="717">
        <v>2201.5025028</v>
      </c>
      <c r="D137" s="717">
        <v>2004.8491985999999</v>
      </c>
      <c r="E137" s="717">
        <v>2387.2749877000001</v>
      </c>
      <c r="F137" s="717">
        <v>2740.5845760000002</v>
      </c>
      <c r="G137" s="717">
        <v>2798.6989453000001</v>
      </c>
      <c r="H137" s="717">
        <v>2693.1183752000002</v>
      </c>
      <c r="I137" s="717">
        <v>2286.6784833000002</v>
      </c>
    </row>
    <row r="138" spans="1:9">
      <c r="B138" s="823">
        <v>40634</v>
      </c>
      <c r="C138" s="717">
        <v>2201.8142594000001</v>
      </c>
      <c r="D138" s="717">
        <v>2005.1394660999999</v>
      </c>
      <c r="E138" s="717">
        <v>2387.6921904999999</v>
      </c>
      <c r="F138" s="717">
        <v>2740.5456970999999</v>
      </c>
      <c r="G138" s="717">
        <v>2799.9951673999999</v>
      </c>
      <c r="H138" s="717">
        <v>2692.5713581999998</v>
      </c>
      <c r="I138" s="717">
        <v>2287.0391844999999</v>
      </c>
    </row>
    <row r="139" spans="1:9">
      <c r="B139" s="823">
        <v>40664</v>
      </c>
      <c r="C139" s="717">
        <v>2202.1670908000001</v>
      </c>
      <c r="D139" s="717">
        <v>2005.5617953000001</v>
      </c>
      <c r="E139" s="717">
        <v>2388.2122376000002</v>
      </c>
      <c r="F139" s="717">
        <v>2740.4951688000001</v>
      </c>
      <c r="G139" s="717">
        <v>2801.5689382999999</v>
      </c>
      <c r="H139" s="717">
        <v>2691.8007963</v>
      </c>
      <c r="I139" s="717">
        <v>2287.4479252000001</v>
      </c>
    </row>
    <row r="140" spans="1:9">
      <c r="B140" s="823">
        <v>40695</v>
      </c>
      <c r="C140" s="717">
        <v>2202.5108215999999</v>
      </c>
      <c r="D140" s="717">
        <v>2005.9788335999999</v>
      </c>
      <c r="E140" s="717">
        <v>2388.6559719000002</v>
      </c>
      <c r="F140" s="717">
        <v>2740.4494866999999</v>
      </c>
      <c r="G140" s="717">
        <v>2803.1910702999999</v>
      </c>
      <c r="H140" s="717">
        <v>2691.1094257</v>
      </c>
      <c r="I140" s="717">
        <v>2287.9069488999999</v>
      </c>
    </row>
    <row r="141" spans="1:9">
      <c r="B141" s="823">
        <v>40725</v>
      </c>
      <c r="C141" s="717">
        <v>2202.9177327000002</v>
      </c>
      <c r="D141" s="717">
        <v>2006.5489299000001</v>
      </c>
      <c r="E141" s="717">
        <v>2388.9746491999999</v>
      </c>
      <c r="F141" s="717">
        <v>2740.0742134000002</v>
      </c>
      <c r="G141" s="717">
        <v>2804.4481506000002</v>
      </c>
      <c r="H141" s="717">
        <v>2690.1372784</v>
      </c>
      <c r="I141" s="717">
        <v>2288.3681562000002</v>
      </c>
    </row>
    <row r="142" spans="1:9">
      <c r="B142" s="823">
        <v>40756</v>
      </c>
      <c r="C142" s="717">
        <v>2203.3402762999999</v>
      </c>
      <c r="D142" s="717">
        <v>2007.0897551</v>
      </c>
      <c r="E142" s="717">
        <v>2389.4375055999999</v>
      </c>
      <c r="F142" s="717">
        <v>2740.0500400999999</v>
      </c>
      <c r="G142" s="717">
        <v>2805.7559913</v>
      </c>
      <c r="H142" s="717">
        <v>2689.6212064000001</v>
      </c>
      <c r="I142" s="717">
        <v>2288.8048579000001</v>
      </c>
    </row>
    <row r="143" spans="1:9">
      <c r="B143" s="823">
        <v>40787</v>
      </c>
      <c r="C143" s="717">
        <v>2203.7253747999998</v>
      </c>
      <c r="D143" s="717">
        <v>2007.6861961</v>
      </c>
      <c r="E143" s="717">
        <v>2389.5673037000001</v>
      </c>
      <c r="F143" s="717">
        <v>2740.0264548999999</v>
      </c>
      <c r="G143" s="717">
        <v>2807.3520220999999</v>
      </c>
      <c r="H143" s="717">
        <v>2688.9966306000001</v>
      </c>
      <c r="I143" s="717">
        <v>2289.2168038999998</v>
      </c>
    </row>
    <row r="144" spans="1:9">
      <c r="B144" s="823">
        <v>40817</v>
      </c>
      <c r="C144" s="717">
        <v>2203.9618095999999</v>
      </c>
      <c r="D144" s="717">
        <v>2008.2511337000001</v>
      </c>
      <c r="E144" s="717">
        <v>2389.4918120000002</v>
      </c>
      <c r="F144" s="717">
        <v>2740.1412617000001</v>
      </c>
      <c r="G144" s="717">
        <v>2808.7673450000002</v>
      </c>
      <c r="H144" s="717">
        <v>2688.7325747</v>
      </c>
      <c r="I144" s="717">
        <v>2289.5416065999998</v>
      </c>
    </row>
    <row r="145" spans="1:9">
      <c r="B145" s="823">
        <v>40848</v>
      </c>
      <c r="C145" s="717">
        <v>2204.2755093999999</v>
      </c>
      <c r="D145" s="717">
        <v>2008.7662849999999</v>
      </c>
      <c r="E145" s="717">
        <v>2389.7100909000001</v>
      </c>
      <c r="F145" s="717">
        <v>2740.1716551999998</v>
      </c>
      <c r="G145" s="717">
        <v>2810.1458947000001</v>
      </c>
      <c r="H145" s="717">
        <v>2688.3160575000002</v>
      </c>
      <c r="I145" s="717">
        <v>2289.8688268999999</v>
      </c>
    </row>
    <row r="146" spans="1:9">
      <c r="B146" s="823">
        <v>40878</v>
      </c>
      <c r="C146" s="717">
        <v>2204.6125748999998</v>
      </c>
      <c r="D146" s="717">
        <v>2009.2621670999999</v>
      </c>
      <c r="E146" s="717">
        <v>2389.9486238999998</v>
      </c>
      <c r="F146" s="717">
        <v>2740.4171021000002</v>
      </c>
      <c r="G146" s="717">
        <v>2811.4868391</v>
      </c>
      <c r="H146" s="717">
        <v>2688.2579525000001</v>
      </c>
      <c r="I146" s="717">
        <v>2290.1732072</v>
      </c>
    </row>
    <row r="147" spans="1:9">
      <c r="A147">
        <v>2012</v>
      </c>
      <c r="B147" s="823">
        <v>40909</v>
      </c>
      <c r="C147" s="717">
        <v>2204.6664764000002</v>
      </c>
      <c r="D147" s="717">
        <v>2009.447056</v>
      </c>
      <c r="E147" s="717">
        <v>2389.7251504999999</v>
      </c>
      <c r="F147" s="717">
        <v>2740.0902461999999</v>
      </c>
      <c r="G147" s="717">
        <v>2812.6321345000001</v>
      </c>
      <c r="H147" s="717">
        <v>2687.3274329999999</v>
      </c>
      <c r="I147" s="717">
        <v>2290.1495789000001</v>
      </c>
    </row>
    <row r="148" spans="1:9">
      <c r="B148" s="823">
        <v>40940</v>
      </c>
      <c r="C148" s="717">
        <v>2204.8079760000001</v>
      </c>
      <c r="D148" s="717">
        <v>2009.7112271999999</v>
      </c>
      <c r="E148" s="717">
        <v>2389.7245594999999</v>
      </c>
      <c r="F148" s="717">
        <v>2739.6874403000002</v>
      </c>
      <c r="G148" s="717">
        <v>2813.8156150999998</v>
      </c>
      <c r="H148" s="717">
        <v>2686.3860076000001</v>
      </c>
      <c r="I148" s="717">
        <v>2290.3175391</v>
      </c>
    </row>
    <row r="149" spans="1:9">
      <c r="B149" s="823">
        <v>40969</v>
      </c>
      <c r="C149" s="717">
        <v>2204.9649524000001</v>
      </c>
      <c r="D149" s="717">
        <v>2009.9001564</v>
      </c>
      <c r="E149" s="717">
        <v>2389.7922214999999</v>
      </c>
      <c r="F149" s="717">
        <v>2739.5512361999999</v>
      </c>
      <c r="G149" s="717">
        <v>2815.1616184999998</v>
      </c>
      <c r="H149" s="717">
        <v>2685.8069147000001</v>
      </c>
      <c r="I149" s="717">
        <v>2290.5316954</v>
      </c>
    </row>
    <row r="150" spans="1:9">
      <c r="B150" s="823">
        <v>41000</v>
      </c>
      <c r="C150" s="717">
        <v>2204.8639886000001</v>
      </c>
      <c r="D150" s="717">
        <v>2009.9510150000001</v>
      </c>
      <c r="E150" s="717">
        <v>2389.4491754999999</v>
      </c>
      <c r="F150" s="717">
        <v>2739.2957058000002</v>
      </c>
      <c r="G150" s="717">
        <v>2816.4073742999999</v>
      </c>
      <c r="H150" s="717">
        <v>2685.1450126</v>
      </c>
      <c r="I150" s="717">
        <v>2290.5406128999998</v>
      </c>
    </row>
    <row r="151" spans="1:9">
      <c r="B151" s="823">
        <v>41030</v>
      </c>
      <c r="C151" s="717">
        <v>2204.8487255999999</v>
      </c>
      <c r="D151" s="717">
        <v>2009.9542506</v>
      </c>
      <c r="E151" s="717">
        <v>2389.4380227000001</v>
      </c>
      <c r="F151" s="717">
        <v>2739.3118384999998</v>
      </c>
      <c r="G151" s="717">
        <v>2817.9776843999998</v>
      </c>
      <c r="H151" s="717">
        <v>2684.7750523999998</v>
      </c>
      <c r="I151" s="717">
        <v>2290.6889569999998</v>
      </c>
    </row>
    <row r="152" spans="1:9">
      <c r="B152" s="823">
        <v>41061</v>
      </c>
      <c r="C152" s="717">
        <v>2204.9128522999999</v>
      </c>
      <c r="D152" s="717">
        <v>2009.9968547999999</v>
      </c>
      <c r="E152" s="717">
        <v>2389.3220615999999</v>
      </c>
      <c r="F152" s="717">
        <v>2738.9633214999999</v>
      </c>
      <c r="G152" s="717">
        <v>2819.3446863999998</v>
      </c>
      <c r="H152" s="717">
        <v>2684.1767948000002</v>
      </c>
      <c r="I152" s="717">
        <v>2291.0238402999998</v>
      </c>
    </row>
    <row r="153" spans="1:9">
      <c r="B153" s="823">
        <v>41091</v>
      </c>
      <c r="C153" s="717">
        <v>2205.0981442000002</v>
      </c>
      <c r="D153" s="717">
        <v>2010.0750502999999</v>
      </c>
      <c r="E153" s="717">
        <v>2389.5951046999999</v>
      </c>
      <c r="F153" s="717">
        <v>2739.0494232000001</v>
      </c>
      <c r="G153" s="717">
        <v>2820.6437139999998</v>
      </c>
      <c r="H153" s="717">
        <v>2684.1159315</v>
      </c>
      <c r="I153" s="717">
        <v>2291.3875779</v>
      </c>
    </row>
    <row r="154" spans="1:9">
      <c r="B154" s="823">
        <v>41122</v>
      </c>
      <c r="C154" s="717">
        <v>2205.0999112999998</v>
      </c>
      <c r="D154" s="717">
        <v>2010.0484266000001</v>
      </c>
      <c r="E154" s="717">
        <v>2389.5726545000002</v>
      </c>
      <c r="F154" s="717">
        <v>2738.9578682000001</v>
      </c>
      <c r="G154" s="717">
        <v>2821.9187372000001</v>
      </c>
      <c r="H154" s="717">
        <v>2683.7992518000001</v>
      </c>
      <c r="I154" s="717">
        <v>2291.560841</v>
      </c>
    </row>
    <row r="155" spans="1:9">
      <c r="B155" s="823">
        <v>41153</v>
      </c>
      <c r="C155" s="717">
        <v>2205.0100855999999</v>
      </c>
      <c r="D155" s="717">
        <v>2009.9892771</v>
      </c>
      <c r="E155" s="717">
        <v>2389.1573179000002</v>
      </c>
      <c r="F155" s="717">
        <v>2738.6974710999998</v>
      </c>
      <c r="G155" s="717">
        <v>2823.2317346</v>
      </c>
      <c r="H155" s="717">
        <v>2683.3396637999999</v>
      </c>
      <c r="I155" s="717">
        <v>2291.6666645</v>
      </c>
    </row>
    <row r="156" spans="1:9">
      <c r="B156" s="823">
        <v>41183</v>
      </c>
      <c r="C156" s="717">
        <v>2205.0857639000001</v>
      </c>
      <c r="D156" s="717">
        <v>2009.9831044</v>
      </c>
      <c r="E156" s="717">
        <v>2389.2994122</v>
      </c>
      <c r="F156" s="717">
        <v>2738.6863013000002</v>
      </c>
      <c r="G156" s="717">
        <v>2824.3896731999998</v>
      </c>
      <c r="H156" s="717">
        <v>2683.0094525999998</v>
      </c>
      <c r="I156" s="717">
        <v>2291.7454937000002</v>
      </c>
    </row>
    <row r="157" spans="1:9">
      <c r="B157" s="823">
        <v>41214</v>
      </c>
      <c r="C157" s="717">
        <v>2204.8617150999999</v>
      </c>
      <c r="D157" s="717">
        <v>2009.8629182</v>
      </c>
      <c r="E157" s="717">
        <v>2388.9179368999999</v>
      </c>
      <c r="F157" s="717">
        <v>2738.2015765000001</v>
      </c>
      <c r="G157" s="717">
        <v>2825.7291568999999</v>
      </c>
      <c r="H157" s="717">
        <v>2682.1006613</v>
      </c>
      <c r="I157" s="717">
        <v>2291.6679251</v>
      </c>
    </row>
    <row r="158" spans="1:9">
      <c r="B158" s="823">
        <v>41244</v>
      </c>
      <c r="C158" s="717">
        <v>2204.6229889000001</v>
      </c>
      <c r="D158" s="717">
        <v>2009.9314869</v>
      </c>
      <c r="E158" s="717">
        <v>2388.2636738000001</v>
      </c>
      <c r="F158" s="717">
        <v>2737.9126004999998</v>
      </c>
      <c r="G158" s="717">
        <v>2826.7361495999999</v>
      </c>
      <c r="H158" s="717">
        <v>2681.5881048000001</v>
      </c>
      <c r="I158" s="717">
        <v>2291.5356925999999</v>
      </c>
    </row>
    <row r="159" spans="1:9">
      <c r="A159">
        <v>2013</v>
      </c>
      <c r="B159" s="823">
        <v>41275</v>
      </c>
      <c r="C159" s="717">
        <v>2204.5406972000001</v>
      </c>
      <c r="D159" s="717">
        <v>2009.8535343999999</v>
      </c>
      <c r="E159" s="717">
        <v>2388.1803467</v>
      </c>
      <c r="F159" s="717">
        <v>2737.6152824999999</v>
      </c>
      <c r="G159" s="717">
        <v>2827.8891187999998</v>
      </c>
      <c r="H159" s="717">
        <v>2680.8852351</v>
      </c>
      <c r="I159" s="717">
        <v>2291.4964525</v>
      </c>
    </row>
    <row r="160" spans="1:9">
      <c r="B160" s="823">
        <v>41306</v>
      </c>
      <c r="C160" s="717">
        <v>2204.0893725000001</v>
      </c>
      <c r="D160" s="717">
        <v>2009.7266451</v>
      </c>
      <c r="E160" s="717">
        <v>2387.3664223999999</v>
      </c>
      <c r="F160" s="717">
        <v>2736.6965267999999</v>
      </c>
      <c r="G160" s="717">
        <v>2828.8354761000001</v>
      </c>
      <c r="H160" s="717">
        <v>2679.6583532</v>
      </c>
      <c r="I160" s="717">
        <v>2291.2376924999999</v>
      </c>
    </row>
    <row r="161" spans="1:9">
      <c r="B161" s="823">
        <v>41334</v>
      </c>
      <c r="C161" s="717">
        <v>2203.8653073999999</v>
      </c>
      <c r="D161" s="717">
        <v>2009.7764867000001</v>
      </c>
      <c r="E161" s="717">
        <v>2386.9336026000001</v>
      </c>
      <c r="F161" s="717">
        <v>2736.2851959</v>
      </c>
      <c r="G161" s="717">
        <v>2829.9644960000001</v>
      </c>
      <c r="H161" s="717">
        <v>2679.0576501</v>
      </c>
      <c r="I161" s="717">
        <v>2291.1967828000002</v>
      </c>
    </row>
    <row r="162" spans="1:9">
      <c r="B162" s="823">
        <v>41365</v>
      </c>
      <c r="C162" s="717">
        <v>2203.7488790000002</v>
      </c>
      <c r="D162" s="717">
        <v>2009.8380164</v>
      </c>
      <c r="E162" s="717">
        <v>2386.9211918000001</v>
      </c>
      <c r="F162" s="717">
        <v>2736.2655331999999</v>
      </c>
      <c r="G162" s="717">
        <v>2831.1435990999998</v>
      </c>
      <c r="H162" s="717">
        <v>2678.7767018999998</v>
      </c>
      <c r="I162" s="717">
        <v>2291.1677558000001</v>
      </c>
    </row>
    <row r="163" spans="1:9">
      <c r="B163" s="823">
        <v>41395</v>
      </c>
      <c r="C163" s="717">
        <v>2203.5447021999998</v>
      </c>
      <c r="D163" s="717">
        <v>2009.9503966</v>
      </c>
      <c r="E163" s="717">
        <v>2386.5931306000002</v>
      </c>
      <c r="F163" s="717">
        <v>2736.0212946000001</v>
      </c>
      <c r="G163" s="717">
        <v>2832.6075190000001</v>
      </c>
      <c r="H163" s="717">
        <v>2678.3117895</v>
      </c>
      <c r="I163" s="717">
        <v>2291.2176484000001</v>
      </c>
    </row>
    <row r="164" spans="1:9">
      <c r="B164" s="823">
        <v>41426</v>
      </c>
      <c r="C164" s="717">
        <v>2203.3001687000001</v>
      </c>
      <c r="D164" s="717">
        <v>2010.0395447999999</v>
      </c>
      <c r="E164" s="717">
        <v>2385.9247398000002</v>
      </c>
      <c r="F164" s="717">
        <v>2735.4945947000001</v>
      </c>
      <c r="G164" s="717">
        <v>2833.89939</v>
      </c>
      <c r="H164" s="717">
        <v>2677.7779464999999</v>
      </c>
      <c r="I164" s="717">
        <v>2291.3330308999998</v>
      </c>
    </row>
    <row r="165" spans="1:9">
      <c r="B165" s="823">
        <v>41456</v>
      </c>
      <c r="C165" s="717">
        <v>2203.0682112999998</v>
      </c>
      <c r="D165" s="717">
        <v>2010.0566361000001</v>
      </c>
      <c r="E165" s="717">
        <v>2385.8211538</v>
      </c>
      <c r="F165" s="717">
        <v>2735.4077999000001</v>
      </c>
      <c r="G165" s="717">
        <v>2834.8477809999999</v>
      </c>
      <c r="H165" s="717">
        <v>2677.5980433999998</v>
      </c>
      <c r="I165" s="717">
        <v>2291.1816736999999</v>
      </c>
    </row>
    <row r="166" spans="1:9">
      <c r="B166" s="823">
        <v>41487</v>
      </c>
      <c r="C166" s="717">
        <v>2202.7696595000002</v>
      </c>
      <c r="D166" s="717">
        <v>2010.0411635</v>
      </c>
      <c r="E166" s="717">
        <v>2385.3176450000001</v>
      </c>
      <c r="F166" s="717">
        <v>2735.2225892000001</v>
      </c>
      <c r="G166" s="717">
        <v>2836.1437222</v>
      </c>
      <c r="H166" s="717">
        <v>2677.3157159000002</v>
      </c>
      <c r="I166" s="717">
        <v>2291.1160590999998</v>
      </c>
    </row>
    <row r="167" spans="1:9">
      <c r="B167" s="823">
        <v>41518</v>
      </c>
      <c r="C167" s="717">
        <v>2202.5153429000002</v>
      </c>
      <c r="D167" s="717">
        <v>2010.1595027000001</v>
      </c>
      <c r="E167" s="717">
        <v>2384.6576378999998</v>
      </c>
      <c r="F167" s="717">
        <v>2735.2520586000001</v>
      </c>
      <c r="G167" s="717">
        <v>2837.4573513999999</v>
      </c>
      <c r="H167" s="717">
        <v>2677.3118663999999</v>
      </c>
      <c r="I167" s="717">
        <v>2291.1079822000002</v>
      </c>
    </row>
    <row r="168" spans="1:9">
      <c r="B168" s="823">
        <v>41548</v>
      </c>
      <c r="C168" s="717">
        <v>2202.4924768000001</v>
      </c>
      <c r="D168" s="717">
        <v>2010.2105678999999</v>
      </c>
      <c r="E168" s="717">
        <v>2384.5224471000001</v>
      </c>
      <c r="F168" s="717">
        <v>2735.2143833</v>
      </c>
      <c r="G168" s="717">
        <v>2838.5639781999998</v>
      </c>
      <c r="H168" s="717">
        <v>2677.2195756000001</v>
      </c>
      <c r="I168" s="717">
        <v>2291.1953804999998</v>
      </c>
    </row>
    <row r="169" spans="1:9">
      <c r="B169" s="823">
        <v>41579</v>
      </c>
      <c r="C169" s="717">
        <v>2202.2326791</v>
      </c>
      <c r="D169" s="717">
        <v>2010.1889971000001</v>
      </c>
      <c r="E169" s="717">
        <v>2384.0894437000002</v>
      </c>
      <c r="F169" s="717">
        <v>2735.1849324</v>
      </c>
      <c r="G169" s="717">
        <v>2839.7867692999998</v>
      </c>
      <c r="H169" s="717">
        <v>2677.2833414000002</v>
      </c>
      <c r="I169" s="717">
        <v>2291.2059518000001</v>
      </c>
    </row>
    <row r="170" spans="1:9">
      <c r="B170" s="823">
        <v>41609</v>
      </c>
      <c r="C170" s="717">
        <v>2202.1033545</v>
      </c>
      <c r="D170" s="717">
        <v>2010.376297</v>
      </c>
      <c r="E170" s="717">
        <v>2383.8674289999999</v>
      </c>
      <c r="F170" s="717">
        <v>2735.3800157000001</v>
      </c>
      <c r="G170" s="717">
        <v>2840.7182223</v>
      </c>
      <c r="H170" s="717">
        <v>2677.6757702</v>
      </c>
      <c r="I170" s="717">
        <v>2291.2346212000002</v>
      </c>
    </row>
    <row r="171" spans="1:9">
      <c r="A171">
        <v>2014</v>
      </c>
      <c r="B171" s="823">
        <v>41640</v>
      </c>
      <c r="C171" s="717">
        <v>2201.9059081999999</v>
      </c>
      <c r="D171" s="717">
        <v>2010.4470985999999</v>
      </c>
      <c r="E171" s="717">
        <v>2383.5888828000002</v>
      </c>
      <c r="F171" s="717">
        <v>2735.3008656000002</v>
      </c>
      <c r="G171" s="717">
        <v>2841.9065808</v>
      </c>
      <c r="H171" s="717">
        <v>2677.4499996</v>
      </c>
      <c r="I171" s="717">
        <v>2291.1222733</v>
      </c>
    </row>
    <row r="172" spans="1:9">
      <c r="B172" s="823">
        <v>41671</v>
      </c>
      <c r="C172" s="717">
        <v>2201.3955279000002</v>
      </c>
      <c r="D172" s="717">
        <v>2010.471344</v>
      </c>
      <c r="E172" s="717">
        <v>2382.6925357</v>
      </c>
      <c r="F172" s="717">
        <v>2734.8387689000001</v>
      </c>
      <c r="G172" s="717">
        <v>2843.1915082</v>
      </c>
      <c r="H172" s="717">
        <v>2676.8750362999999</v>
      </c>
      <c r="I172" s="717">
        <v>2290.86436</v>
      </c>
    </row>
    <row r="173" spans="1:9">
      <c r="B173" s="823">
        <v>41699</v>
      </c>
      <c r="C173" s="717">
        <v>2201.0905818000001</v>
      </c>
      <c r="D173" s="717">
        <v>2010.421812</v>
      </c>
      <c r="E173" s="717">
        <v>2382.4393205000001</v>
      </c>
      <c r="F173" s="717">
        <v>2735.000317</v>
      </c>
      <c r="G173" s="717">
        <v>2844.6422747000001</v>
      </c>
      <c r="H173" s="717">
        <v>2676.9449331999999</v>
      </c>
      <c r="I173" s="717">
        <v>2290.7408959999998</v>
      </c>
    </row>
    <row r="174" spans="1:9">
      <c r="B174" s="823">
        <v>41730</v>
      </c>
      <c r="C174" s="717">
        <v>2200.9071125</v>
      </c>
      <c r="D174" s="717">
        <v>2010.4801631</v>
      </c>
      <c r="E174" s="717">
        <v>2382.3255754000002</v>
      </c>
      <c r="F174" s="717">
        <v>2735.1212673999999</v>
      </c>
      <c r="G174" s="717">
        <v>2845.8371938999999</v>
      </c>
      <c r="H174" s="717">
        <v>2677.1353764999999</v>
      </c>
      <c r="I174" s="717">
        <v>2290.7378275999999</v>
      </c>
    </row>
    <row r="175" spans="1:9">
      <c r="B175" s="823">
        <v>41760</v>
      </c>
      <c r="C175" s="717">
        <v>2200.5950143999999</v>
      </c>
      <c r="D175" s="717">
        <v>2010.6082005000001</v>
      </c>
      <c r="E175" s="717">
        <v>2381.9399333000001</v>
      </c>
      <c r="F175" s="717">
        <v>2735.2503284999998</v>
      </c>
      <c r="G175" s="717">
        <v>2846.9702339</v>
      </c>
      <c r="H175" s="717">
        <v>2677.4791607000002</v>
      </c>
      <c r="I175" s="717">
        <v>2290.7089046999999</v>
      </c>
    </row>
    <row r="176" spans="1:9">
      <c r="B176" s="823">
        <v>41791</v>
      </c>
      <c r="C176" s="717">
        <v>2200.4569971999999</v>
      </c>
      <c r="D176" s="717">
        <v>2010.8989356</v>
      </c>
      <c r="E176" s="717">
        <v>2381.6789521999999</v>
      </c>
      <c r="F176" s="717">
        <v>2735.4639735000001</v>
      </c>
      <c r="G176" s="717">
        <v>2848.0469189</v>
      </c>
      <c r="H176" s="717">
        <v>2678.1600970999998</v>
      </c>
      <c r="I176" s="717">
        <v>2290.9223637</v>
      </c>
    </row>
    <row r="177" spans="2:9">
      <c r="B177" s="823">
        <v>41821</v>
      </c>
      <c r="C177" s="717">
        <v>2199.9756682000002</v>
      </c>
      <c r="D177" s="717">
        <v>2010.8868442999999</v>
      </c>
      <c r="E177" s="717">
        <v>2381.1827183</v>
      </c>
      <c r="F177" s="717">
        <v>2735.5221852999998</v>
      </c>
      <c r="G177" s="717">
        <v>2849.2601098</v>
      </c>
      <c r="H177" s="717">
        <v>2678.3413933000002</v>
      </c>
      <c r="I177" s="717">
        <v>2290.6900979000002</v>
      </c>
    </row>
    <row r="178" spans="2:9">
      <c r="B178" s="823">
        <v>41852</v>
      </c>
      <c r="C178" s="717">
        <v>2199.7077685999998</v>
      </c>
      <c r="D178" s="717">
        <v>2011.3200921</v>
      </c>
      <c r="E178" s="717">
        <v>2380.5873179</v>
      </c>
      <c r="F178" s="717">
        <v>2735.6343419999998</v>
      </c>
      <c r="G178" s="717">
        <v>2850.4586482</v>
      </c>
      <c r="H178" s="717">
        <v>2678.6837381</v>
      </c>
      <c r="I178" s="717">
        <v>2290.6682697000001</v>
      </c>
    </row>
    <row r="179" spans="2:9">
      <c r="B179" s="823">
        <v>41883</v>
      </c>
      <c r="C179" s="717">
        <v>2199.4680754999999</v>
      </c>
      <c r="D179" s="717">
        <v>2011.8641121999999</v>
      </c>
      <c r="E179" s="717">
        <v>2379.8759125000001</v>
      </c>
      <c r="F179" s="717">
        <v>2735.6816958999998</v>
      </c>
      <c r="G179" s="717">
        <v>2851.4749787999999</v>
      </c>
      <c r="H179" s="717">
        <v>2678.8624433</v>
      </c>
      <c r="I179" s="717">
        <v>2290.5900001999998</v>
      </c>
    </row>
    <row r="180" spans="2:9">
      <c r="B180" s="823">
        <v>41913</v>
      </c>
      <c r="C180" s="717">
        <v>2199.0352674000001</v>
      </c>
      <c r="D180" s="717">
        <v>2012.2018598</v>
      </c>
      <c r="E180" s="717">
        <v>2378.8579233</v>
      </c>
      <c r="F180" s="717">
        <v>2735.7792198000002</v>
      </c>
      <c r="G180" s="717">
        <v>2852.7596764999998</v>
      </c>
      <c r="H180" s="717">
        <v>2679.0165797</v>
      </c>
      <c r="I180" s="717">
        <v>2290.3516335999998</v>
      </c>
    </row>
    <row r="181" spans="2:9">
      <c r="B181" s="823">
        <v>41944</v>
      </c>
      <c r="C181" s="717">
        <v>2198.3106794</v>
      </c>
      <c r="D181" s="717">
        <v>2012.4105251999999</v>
      </c>
      <c r="E181" s="717">
        <v>2377.3828701000002</v>
      </c>
      <c r="F181" s="717">
        <v>2735.7669350000001</v>
      </c>
      <c r="G181" s="717">
        <v>2853.6155300999999</v>
      </c>
      <c r="H181" s="717">
        <v>2679.4373623000001</v>
      </c>
      <c r="I181" s="717">
        <v>2289.9823332999999</v>
      </c>
    </row>
    <row r="182" spans="2:9">
      <c r="B182" s="823">
        <v>41974</v>
      </c>
      <c r="C182" s="717">
        <v>2198.1039388999998</v>
      </c>
      <c r="D182" s="717">
        <v>2013.0009517999999</v>
      </c>
      <c r="E182" s="717">
        <v>2376.9424915</v>
      </c>
      <c r="F182" s="717">
        <v>2736.0688418999998</v>
      </c>
      <c r="G182" s="717">
        <v>2854.4845684000002</v>
      </c>
      <c r="H182" s="717">
        <v>2679.921609</v>
      </c>
      <c r="I182" s="717">
        <v>2289.8825227000002</v>
      </c>
    </row>
    <row r="183" spans="2:9">
      <c r="C183" s="366"/>
      <c r="D183" s="366"/>
      <c r="E183" s="366"/>
      <c r="F183" s="366"/>
      <c r="G183" s="366"/>
      <c r="H183" s="366"/>
      <c r="I183" s="366"/>
    </row>
    <row r="184" spans="2:9">
      <c r="C184" s="366"/>
      <c r="D184" s="366"/>
      <c r="E184" s="366"/>
      <c r="F184" s="366"/>
      <c r="G184" s="366"/>
      <c r="H184" s="366"/>
      <c r="I184" s="366"/>
    </row>
    <row r="185" spans="2:9">
      <c r="C185" s="366"/>
      <c r="D185" s="366"/>
      <c r="E185" s="366"/>
      <c r="F185" s="366"/>
      <c r="G185" s="366"/>
      <c r="H185" s="366"/>
      <c r="I185" s="366"/>
    </row>
    <row r="186" spans="2:9">
      <c r="C186" s="366"/>
      <c r="D186" s="366"/>
      <c r="E186" s="366"/>
      <c r="F186" s="366"/>
      <c r="G186" s="366"/>
      <c r="H186" s="366"/>
      <c r="I186" s="366"/>
    </row>
    <row r="187" spans="2:9">
      <c r="C187" s="366"/>
      <c r="D187" s="366"/>
      <c r="E187" s="366"/>
      <c r="F187" s="366"/>
      <c r="G187" s="366"/>
      <c r="H187" s="366"/>
      <c r="I187" s="366"/>
    </row>
    <row r="188" spans="2:9">
      <c r="C188" s="366"/>
      <c r="D188" s="366"/>
      <c r="E188" s="366"/>
      <c r="F188" s="366"/>
      <c r="G188" s="366"/>
      <c r="H188" s="366"/>
      <c r="I188" s="366"/>
    </row>
    <row r="189" spans="2:9">
      <c r="C189" s="366"/>
      <c r="D189" s="366"/>
      <c r="E189" s="366"/>
      <c r="F189" s="366"/>
      <c r="G189" s="366"/>
      <c r="H189" s="366"/>
      <c r="I189" s="366"/>
    </row>
    <row r="190" spans="2:9">
      <c r="C190" s="366"/>
      <c r="D190" s="366"/>
      <c r="E190" s="366"/>
      <c r="F190" s="366"/>
      <c r="G190" s="366"/>
      <c r="H190" s="366"/>
      <c r="I190" s="366"/>
    </row>
    <row r="191" spans="2:9">
      <c r="C191" s="366"/>
      <c r="D191" s="366"/>
      <c r="E191" s="366"/>
      <c r="F191" s="366"/>
      <c r="G191" s="366"/>
      <c r="H191" s="366"/>
      <c r="I191" s="366"/>
    </row>
    <row r="192" spans="2:9">
      <c r="C192" s="366"/>
      <c r="D192" s="366"/>
      <c r="E192" s="366"/>
      <c r="F192" s="366"/>
      <c r="G192" s="366"/>
      <c r="H192" s="366"/>
      <c r="I192" s="366"/>
    </row>
    <row r="193" spans="3:9">
      <c r="C193" s="366"/>
      <c r="D193" s="366"/>
      <c r="E193" s="366"/>
      <c r="F193" s="366"/>
      <c r="G193" s="366"/>
      <c r="H193" s="366"/>
      <c r="I193" s="366"/>
    </row>
    <row r="194" spans="3:9">
      <c r="C194" s="366"/>
      <c r="D194" s="366"/>
      <c r="E194" s="366"/>
      <c r="F194" s="366"/>
      <c r="G194" s="366"/>
      <c r="H194" s="366"/>
      <c r="I194" s="366"/>
    </row>
    <row r="195" spans="3:9">
      <c r="C195" s="366"/>
      <c r="D195" s="366"/>
      <c r="E195" s="366"/>
      <c r="F195" s="366"/>
      <c r="G195" s="366"/>
      <c r="H195" s="366"/>
      <c r="I195" s="366"/>
    </row>
    <row r="196" spans="3:9">
      <c r="C196" s="366"/>
      <c r="D196" s="366"/>
      <c r="E196" s="366"/>
      <c r="F196" s="366"/>
      <c r="G196" s="366"/>
      <c r="H196" s="366"/>
      <c r="I196" s="366"/>
    </row>
    <row r="197" spans="3:9">
      <c r="C197" s="366"/>
      <c r="D197" s="366"/>
      <c r="E197" s="366"/>
      <c r="F197" s="366"/>
      <c r="G197" s="366"/>
      <c r="H197" s="366"/>
      <c r="I197" s="366"/>
    </row>
    <row r="198" spans="3:9">
      <c r="C198" s="366"/>
      <c r="D198" s="366"/>
      <c r="E198" s="366"/>
      <c r="F198" s="366"/>
      <c r="G198" s="366"/>
      <c r="H198" s="366"/>
      <c r="I198" s="366"/>
    </row>
    <row r="199" spans="3:9">
      <c r="C199" s="366"/>
      <c r="D199" s="366"/>
      <c r="E199" s="366"/>
      <c r="F199" s="366"/>
      <c r="G199" s="366"/>
      <c r="H199" s="366"/>
      <c r="I199" s="366"/>
    </row>
    <row r="200" spans="3:9">
      <c r="C200" s="366"/>
      <c r="D200" s="366"/>
      <c r="E200" s="366"/>
      <c r="F200" s="366"/>
      <c r="G200" s="366"/>
      <c r="H200" s="366"/>
      <c r="I200" s="366"/>
    </row>
    <row r="201" spans="3:9">
      <c r="C201" s="366"/>
      <c r="D201" s="366"/>
      <c r="E201" s="366"/>
      <c r="F201" s="366"/>
      <c r="G201" s="366"/>
      <c r="H201" s="366"/>
      <c r="I201" s="366"/>
    </row>
    <row r="202" spans="3:9">
      <c r="C202" s="366"/>
      <c r="D202" s="366"/>
      <c r="E202" s="366"/>
      <c r="F202" s="366"/>
      <c r="G202" s="366"/>
      <c r="H202" s="366"/>
      <c r="I202" s="366"/>
    </row>
    <row r="203" spans="3:9">
      <c r="C203" s="366"/>
      <c r="D203" s="366"/>
      <c r="E203" s="366"/>
      <c r="F203" s="366"/>
      <c r="G203" s="366"/>
      <c r="H203" s="366"/>
      <c r="I203" s="366"/>
    </row>
    <row r="204" spans="3:9">
      <c r="C204" s="366"/>
      <c r="D204" s="366"/>
      <c r="E204" s="366"/>
      <c r="F204" s="366"/>
      <c r="G204" s="366"/>
      <c r="H204" s="366"/>
      <c r="I204" s="366"/>
    </row>
    <row r="205" spans="3:9">
      <c r="C205" s="366"/>
      <c r="D205" s="366"/>
      <c r="E205" s="366"/>
      <c r="F205" s="366"/>
      <c r="G205" s="366"/>
      <c r="H205" s="366"/>
      <c r="I205" s="366"/>
    </row>
    <row r="206" spans="3:9">
      <c r="C206" s="366"/>
      <c r="D206" s="366"/>
      <c r="E206" s="366"/>
      <c r="F206" s="366"/>
      <c r="G206" s="366"/>
      <c r="H206" s="366"/>
      <c r="I206" s="366"/>
    </row>
    <row r="207" spans="3:9">
      <c r="C207" s="366"/>
      <c r="D207" s="366"/>
      <c r="E207" s="366"/>
      <c r="F207" s="366"/>
      <c r="G207" s="366"/>
      <c r="H207" s="366"/>
      <c r="I207" s="366"/>
    </row>
    <row r="208" spans="3:9">
      <c r="C208" s="366"/>
      <c r="D208" s="366"/>
      <c r="E208" s="366"/>
      <c r="F208" s="366"/>
      <c r="G208" s="366"/>
      <c r="H208" s="366"/>
      <c r="I208" s="366"/>
    </row>
    <row r="209" spans="3:9">
      <c r="C209" s="366"/>
      <c r="D209" s="366"/>
      <c r="E209" s="366"/>
      <c r="F209" s="366"/>
      <c r="G209" s="366"/>
      <c r="H209" s="366"/>
      <c r="I209" s="366"/>
    </row>
    <row r="210" spans="3:9">
      <c r="C210" s="366"/>
      <c r="D210" s="366"/>
      <c r="E210" s="366"/>
      <c r="F210" s="366"/>
      <c r="G210" s="366"/>
      <c r="H210" s="366"/>
      <c r="I210" s="366"/>
    </row>
    <row r="211" spans="3:9">
      <c r="C211" s="366"/>
      <c r="D211" s="366"/>
      <c r="E211" s="366"/>
      <c r="F211" s="366"/>
      <c r="G211" s="366"/>
      <c r="H211" s="366"/>
      <c r="I211" s="366"/>
    </row>
    <row r="212" spans="3:9">
      <c r="C212" s="366"/>
      <c r="D212" s="366"/>
      <c r="E212" s="366"/>
      <c r="F212" s="366"/>
      <c r="G212" s="366"/>
      <c r="H212" s="366"/>
      <c r="I212" s="366"/>
    </row>
    <row r="213" spans="3:9">
      <c r="C213" s="366"/>
      <c r="D213" s="366"/>
      <c r="E213" s="366"/>
      <c r="F213" s="366"/>
      <c r="G213" s="366"/>
      <c r="H213" s="366"/>
      <c r="I213" s="366"/>
    </row>
    <row r="214" spans="3:9">
      <c r="C214" s="366"/>
      <c r="D214" s="366"/>
      <c r="E214" s="366"/>
      <c r="F214" s="366"/>
      <c r="G214" s="366"/>
      <c r="H214" s="366"/>
      <c r="I214" s="366"/>
    </row>
    <row r="215" spans="3:9">
      <c r="C215" s="366"/>
      <c r="D215" s="366"/>
      <c r="E215" s="366"/>
      <c r="F215" s="366"/>
      <c r="G215" s="366"/>
      <c r="H215" s="366"/>
      <c r="I215" s="366"/>
    </row>
    <row r="216" spans="3:9">
      <c r="C216" s="366"/>
      <c r="D216" s="366"/>
      <c r="E216" s="366"/>
      <c r="F216" s="366"/>
      <c r="G216" s="366"/>
      <c r="H216" s="366"/>
      <c r="I216" s="366"/>
    </row>
    <row r="217" spans="3:9">
      <c r="C217" s="366"/>
      <c r="D217" s="366"/>
      <c r="E217" s="366"/>
      <c r="F217" s="366"/>
      <c r="G217" s="366"/>
      <c r="H217" s="366"/>
      <c r="I217" s="366"/>
    </row>
    <row r="218" spans="3:9">
      <c r="C218" s="366"/>
      <c r="D218" s="366"/>
      <c r="E218" s="366"/>
      <c r="F218" s="366"/>
      <c r="G218" s="366"/>
      <c r="H218" s="366"/>
      <c r="I218" s="366"/>
    </row>
    <row r="219" spans="3:9">
      <c r="C219" s="366"/>
      <c r="D219" s="366"/>
      <c r="E219" s="366"/>
      <c r="F219" s="366"/>
      <c r="G219" s="366"/>
      <c r="H219" s="366"/>
      <c r="I219" s="366"/>
    </row>
    <row r="220" spans="3:9">
      <c r="C220" s="366"/>
      <c r="D220" s="366"/>
      <c r="E220" s="366"/>
      <c r="F220" s="366"/>
      <c r="G220" s="366"/>
      <c r="H220" s="366"/>
      <c r="I220" s="366"/>
    </row>
    <row r="221" spans="3:9">
      <c r="C221" s="366"/>
      <c r="D221" s="366"/>
      <c r="E221" s="366"/>
      <c r="F221" s="366"/>
      <c r="G221" s="366"/>
      <c r="H221" s="366"/>
      <c r="I221" s="366"/>
    </row>
    <row r="222" spans="3:9">
      <c r="C222" s="366"/>
      <c r="D222" s="366"/>
      <c r="E222" s="366"/>
      <c r="F222" s="366"/>
      <c r="G222" s="366"/>
      <c r="H222" s="366"/>
      <c r="I222" s="366"/>
    </row>
    <row r="223" spans="3:9">
      <c r="C223" s="366"/>
      <c r="D223" s="366"/>
      <c r="E223" s="366"/>
      <c r="F223" s="366"/>
      <c r="G223" s="366"/>
      <c r="H223" s="366"/>
      <c r="I223" s="366"/>
    </row>
    <row r="224" spans="3:9">
      <c r="C224" s="366"/>
      <c r="D224" s="366"/>
      <c r="E224" s="366"/>
      <c r="F224" s="366"/>
      <c r="G224" s="366"/>
      <c r="H224" s="366"/>
      <c r="I224" s="366"/>
    </row>
    <row r="225" spans="3:9">
      <c r="C225" s="366"/>
      <c r="D225" s="366"/>
      <c r="E225" s="366"/>
      <c r="F225" s="366"/>
      <c r="G225" s="366"/>
      <c r="H225" s="366"/>
      <c r="I225" s="366"/>
    </row>
    <row r="226" spans="3:9">
      <c r="C226" s="366"/>
      <c r="D226" s="366"/>
      <c r="E226" s="366"/>
      <c r="F226" s="366"/>
      <c r="G226" s="366"/>
      <c r="H226" s="366"/>
      <c r="I226" s="366"/>
    </row>
    <row r="227" spans="3:9">
      <c r="C227" s="366"/>
      <c r="D227" s="366"/>
      <c r="E227" s="366"/>
      <c r="F227" s="366"/>
      <c r="G227" s="366"/>
      <c r="H227" s="366"/>
      <c r="I227" s="366"/>
    </row>
    <row r="228" spans="3:9">
      <c r="C228" s="366"/>
      <c r="D228" s="366"/>
      <c r="E228" s="366"/>
      <c r="F228" s="366"/>
      <c r="G228" s="366"/>
      <c r="H228" s="366"/>
      <c r="I228" s="366"/>
    </row>
    <row r="229" spans="3:9">
      <c r="C229" s="366"/>
      <c r="D229" s="366"/>
      <c r="E229" s="366"/>
      <c r="F229" s="366"/>
      <c r="G229" s="366"/>
      <c r="H229" s="366"/>
      <c r="I229" s="366"/>
    </row>
    <row r="230" spans="3:9">
      <c r="C230" s="366"/>
      <c r="D230" s="366"/>
      <c r="E230" s="366"/>
      <c r="F230" s="366"/>
      <c r="G230" s="366"/>
      <c r="H230" s="366"/>
      <c r="I230" s="366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X185"/>
  <sheetViews>
    <sheetView tabSelected="1" workbookViewId="0">
      <selection activeCell="K11" sqref="K11"/>
    </sheetView>
  </sheetViews>
  <sheetFormatPr defaultColWidth="8.85546875" defaultRowHeight="12.75"/>
  <cols>
    <col min="1" max="1" width="8.85546875" customWidth="1"/>
    <col min="2" max="2" width="8.85546875" style="826" customWidth="1"/>
    <col min="3" max="7" width="8.85546875" style="366" customWidth="1"/>
    <col min="8" max="8" width="7.85546875" style="366" customWidth="1"/>
    <col min="9" max="9" width="2.28515625" style="366" customWidth="1"/>
    <col min="10" max="15" width="8.85546875" style="366"/>
  </cols>
  <sheetData>
    <row r="1" spans="1:24" ht="24" customHeight="1">
      <c r="A1" s="42" t="s">
        <v>483</v>
      </c>
      <c r="B1" s="825"/>
      <c r="C1" s="573"/>
      <c r="D1" s="573"/>
      <c r="E1" s="573"/>
      <c r="F1" s="573"/>
      <c r="G1" s="573"/>
      <c r="H1" s="573"/>
      <c r="I1" s="573"/>
      <c r="J1" s="574" t="s">
        <v>540</v>
      </c>
      <c r="K1" s="573"/>
      <c r="L1" s="573"/>
      <c r="M1" s="575"/>
      <c r="N1" s="575"/>
      <c r="O1" s="575"/>
      <c r="P1" s="797" t="s">
        <v>780</v>
      </c>
      <c r="Q1" s="797"/>
      <c r="R1" s="214"/>
      <c r="S1" s="214"/>
      <c r="T1" s="214"/>
      <c r="U1" s="214"/>
      <c r="V1" s="214"/>
      <c r="W1" s="214"/>
      <c r="X1" s="214"/>
    </row>
    <row r="2" spans="1:24">
      <c r="A2" t="s">
        <v>529</v>
      </c>
      <c r="B2" s="826" t="s">
        <v>595</v>
      </c>
      <c r="C2" s="576" t="s">
        <v>541</v>
      </c>
      <c r="D2" s="576" t="s">
        <v>535</v>
      </c>
      <c r="E2" s="576" t="s">
        <v>536</v>
      </c>
      <c r="F2" s="576" t="s">
        <v>537</v>
      </c>
      <c r="G2" s="576" t="s">
        <v>538</v>
      </c>
      <c r="H2" s="576" t="s">
        <v>539</v>
      </c>
      <c r="J2" s="576" t="s">
        <v>541</v>
      </c>
      <c r="K2" s="576" t="s">
        <v>535</v>
      </c>
      <c r="L2" s="576" t="s">
        <v>536</v>
      </c>
      <c r="M2" s="576" t="s">
        <v>537</v>
      </c>
      <c r="N2" s="576" t="s">
        <v>538</v>
      </c>
      <c r="O2" s="576" t="s">
        <v>539</v>
      </c>
    </row>
    <row r="3" spans="1:24">
      <c r="A3">
        <v>2000</v>
      </c>
      <c r="B3" s="823">
        <v>36526</v>
      </c>
      <c r="C3" s="366">
        <v>377302</v>
      </c>
      <c r="D3" s="366">
        <v>498810</v>
      </c>
      <c r="E3" s="366">
        <v>804778</v>
      </c>
      <c r="F3" s="366">
        <v>573373</v>
      </c>
      <c r="G3" s="366">
        <v>170858</v>
      </c>
      <c r="H3" s="366">
        <v>104358</v>
      </c>
      <c r="J3" s="577">
        <f t="shared" ref="J3:O3" si="0">C3/C$3</f>
        <v>1</v>
      </c>
      <c r="K3" s="577">
        <f t="shared" si="0"/>
        <v>1</v>
      </c>
      <c r="L3" s="577">
        <f t="shared" si="0"/>
        <v>1</v>
      </c>
      <c r="M3" s="577">
        <f t="shared" si="0"/>
        <v>1</v>
      </c>
      <c r="N3" s="577">
        <f t="shared" si="0"/>
        <v>1</v>
      </c>
      <c r="O3" s="577">
        <f t="shared" si="0"/>
        <v>1</v>
      </c>
    </row>
    <row r="4" spans="1:24">
      <c r="B4" s="823">
        <v>36557</v>
      </c>
      <c r="C4" s="366">
        <v>375306</v>
      </c>
      <c r="D4" s="366">
        <v>500393</v>
      </c>
      <c r="E4" s="366">
        <v>807294</v>
      </c>
      <c r="F4" s="366">
        <v>575943</v>
      </c>
      <c r="G4" s="366">
        <v>171606</v>
      </c>
      <c r="H4" s="366">
        <v>104441</v>
      </c>
      <c r="J4" s="577">
        <f t="shared" ref="J4:J67" si="1">C4/C$3</f>
        <v>0.99470980805826636</v>
      </c>
      <c r="K4" s="577">
        <f t="shared" ref="K4:K67" si="2">D4/D$3</f>
        <v>1.003173553056274</v>
      </c>
      <c r="L4" s="577">
        <f t="shared" ref="L4:L67" si="3">E4/E$3</f>
        <v>1.0031263280059843</v>
      </c>
      <c r="M4" s="577">
        <f t="shared" ref="M4:M67" si="4">F4/F$3</f>
        <v>1.0044822480305142</v>
      </c>
      <c r="N4" s="577">
        <f t="shared" ref="N4:N67" si="5">G4/G$3</f>
        <v>1.0043779044586734</v>
      </c>
      <c r="O4" s="577">
        <f t="shared" ref="O4:O67" si="6">H4/H$3</f>
        <v>1.0007953391211024</v>
      </c>
    </row>
    <row r="5" spans="1:24">
      <c r="B5" s="823">
        <v>36586</v>
      </c>
      <c r="C5" s="366">
        <v>372731</v>
      </c>
      <c r="D5" s="366">
        <v>501614</v>
      </c>
      <c r="E5" s="366">
        <v>809427</v>
      </c>
      <c r="F5" s="366">
        <v>578693</v>
      </c>
      <c r="G5" s="366">
        <v>172467</v>
      </c>
      <c r="H5" s="366">
        <v>104508</v>
      </c>
      <c r="J5" s="577">
        <f t="shared" si="1"/>
        <v>0.98788503638994762</v>
      </c>
      <c r="K5" s="577">
        <f t="shared" si="2"/>
        <v>1.0056213788817385</v>
      </c>
      <c r="L5" s="577">
        <f t="shared" si="3"/>
        <v>1.0057767483703581</v>
      </c>
      <c r="M5" s="577">
        <f t="shared" si="4"/>
        <v>1.0092784278297025</v>
      </c>
      <c r="N5" s="577">
        <f t="shared" si="5"/>
        <v>1.0094171768369056</v>
      </c>
      <c r="O5" s="577">
        <f t="shared" si="6"/>
        <v>1.001437359857414</v>
      </c>
    </row>
    <row r="6" spans="1:24">
      <c r="B6" s="823">
        <v>36617</v>
      </c>
      <c r="C6" s="366">
        <v>370646</v>
      </c>
      <c r="D6" s="366">
        <v>503462</v>
      </c>
      <c r="E6" s="366">
        <v>812365</v>
      </c>
      <c r="F6" s="366">
        <v>581811</v>
      </c>
      <c r="G6" s="366">
        <v>173697</v>
      </c>
      <c r="H6" s="366">
        <v>104654</v>
      </c>
      <c r="J6" s="577">
        <f t="shared" si="1"/>
        <v>0.98235895913618265</v>
      </c>
      <c r="K6" s="577">
        <f t="shared" si="2"/>
        <v>1.0093261963473066</v>
      </c>
      <c r="L6" s="577">
        <f t="shared" si="3"/>
        <v>1.0094274445872029</v>
      </c>
      <c r="M6" s="577">
        <f t="shared" si="4"/>
        <v>1.0147164236892912</v>
      </c>
      <c r="N6" s="577">
        <f t="shared" si="5"/>
        <v>1.0166161373772373</v>
      </c>
      <c r="O6" s="577">
        <f t="shared" si="6"/>
        <v>1.0028363901186301</v>
      </c>
    </row>
    <row r="7" spans="1:24">
      <c r="B7" s="823">
        <v>36647</v>
      </c>
      <c r="C7" s="366">
        <v>368339</v>
      </c>
      <c r="D7" s="366">
        <v>504545</v>
      </c>
      <c r="E7" s="366">
        <v>814420</v>
      </c>
      <c r="F7" s="366">
        <v>584198</v>
      </c>
      <c r="G7" s="366">
        <v>174352</v>
      </c>
      <c r="H7" s="366">
        <v>104722</v>
      </c>
      <c r="J7" s="577">
        <f t="shared" si="1"/>
        <v>0.97624449380072198</v>
      </c>
      <c r="K7" s="577">
        <f t="shared" si="2"/>
        <v>1.011497363725667</v>
      </c>
      <c r="L7" s="577">
        <f t="shared" si="3"/>
        <v>1.0119809438130765</v>
      </c>
      <c r="M7" s="577">
        <f t="shared" si="4"/>
        <v>1.0188795077549868</v>
      </c>
      <c r="N7" s="577">
        <f t="shared" si="5"/>
        <v>1.0204497301853002</v>
      </c>
      <c r="O7" s="577">
        <f t="shared" si="6"/>
        <v>1.0034879932539911</v>
      </c>
    </row>
    <row r="8" spans="1:24">
      <c r="B8" s="823">
        <v>36678</v>
      </c>
      <c r="C8" s="366">
        <v>366242</v>
      </c>
      <c r="D8" s="366">
        <v>506176</v>
      </c>
      <c r="E8" s="366">
        <v>817557</v>
      </c>
      <c r="F8" s="366">
        <v>587444</v>
      </c>
      <c r="G8" s="366">
        <v>175203</v>
      </c>
      <c r="H8" s="366">
        <v>104830</v>
      </c>
      <c r="J8" s="577">
        <f t="shared" si="1"/>
        <v>0.9706866117857843</v>
      </c>
      <c r="K8" s="577">
        <f t="shared" si="2"/>
        <v>1.0147671458070207</v>
      </c>
      <c r="L8" s="577">
        <f t="shared" si="3"/>
        <v>1.0158789131909669</v>
      </c>
      <c r="M8" s="577">
        <f t="shared" si="4"/>
        <v>1.0245407439834104</v>
      </c>
      <c r="N8" s="577">
        <f t="shared" si="5"/>
        <v>1.0254304744290581</v>
      </c>
      <c r="O8" s="577">
        <f t="shared" si="6"/>
        <v>1.0045228923513292</v>
      </c>
    </row>
    <row r="9" spans="1:24">
      <c r="B9" s="823">
        <v>36708</v>
      </c>
      <c r="C9" s="366">
        <v>363078</v>
      </c>
      <c r="D9" s="366">
        <v>507029</v>
      </c>
      <c r="E9" s="366">
        <v>818744</v>
      </c>
      <c r="F9" s="366">
        <v>589640</v>
      </c>
      <c r="G9" s="366">
        <v>175904</v>
      </c>
      <c r="H9" s="366">
        <v>104803</v>
      </c>
      <c r="J9" s="577">
        <f t="shared" si="1"/>
        <v>0.96230075642323654</v>
      </c>
      <c r="K9" s="577">
        <f t="shared" si="2"/>
        <v>1.0164772157735411</v>
      </c>
      <c r="L9" s="577">
        <f t="shared" si="3"/>
        <v>1.0173538541063498</v>
      </c>
      <c r="M9" s="577">
        <f t="shared" si="4"/>
        <v>1.0283707115612351</v>
      </c>
      <c r="N9" s="577">
        <f t="shared" si="5"/>
        <v>1.0295332966557025</v>
      </c>
      <c r="O9" s="577">
        <f t="shared" si="6"/>
        <v>1.0042641675769945</v>
      </c>
    </row>
    <row r="10" spans="1:24">
      <c r="B10" s="823">
        <v>36739</v>
      </c>
      <c r="C10" s="366">
        <v>360926</v>
      </c>
      <c r="D10" s="366">
        <v>508150</v>
      </c>
      <c r="E10" s="366">
        <v>820683</v>
      </c>
      <c r="F10" s="366">
        <v>592021</v>
      </c>
      <c r="G10" s="366">
        <v>176744</v>
      </c>
      <c r="H10" s="366">
        <v>104821</v>
      </c>
      <c r="J10" s="577">
        <f t="shared" si="1"/>
        <v>0.95659710258625719</v>
      </c>
      <c r="K10" s="577">
        <f t="shared" si="2"/>
        <v>1.0187245644634229</v>
      </c>
      <c r="L10" s="577">
        <f t="shared" si="3"/>
        <v>1.0197632142031716</v>
      </c>
      <c r="M10" s="577">
        <f t="shared" si="4"/>
        <v>1.0325233312346414</v>
      </c>
      <c r="N10" s="577">
        <f t="shared" si="5"/>
        <v>1.0344496599515387</v>
      </c>
      <c r="O10" s="577">
        <f t="shared" si="6"/>
        <v>1.0044366507598843</v>
      </c>
    </row>
    <row r="11" spans="1:24">
      <c r="B11" s="823">
        <v>36770</v>
      </c>
      <c r="C11" s="366">
        <v>357806</v>
      </c>
      <c r="D11" s="366">
        <v>509187</v>
      </c>
      <c r="E11" s="366">
        <v>821935</v>
      </c>
      <c r="F11" s="366">
        <v>594426</v>
      </c>
      <c r="G11" s="366">
        <v>177635</v>
      </c>
      <c r="H11" s="366">
        <v>104681</v>
      </c>
      <c r="J11" s="577">
        <f t="shared" si="1"/>
        <v>0.94832786468134278</v>
      </c>
      <c r="K11" s="577">
        <f t="shared" si="2"/>
        <v>1.0208035123594155</v>
      </c>
      <c r="L11" s="577">
        <f t="shared" si="3"/>
        <v>1.0213189227339714</v>
      </c>
      <c r="M11" s="577">
        <f t="shared" si="4"/>
        <v>1.0367178084772042</v>
      </c>
      <c r="N11" s="577">
        <f t="shared" si="5"/>
        <v>1.0396645167331937</v>
      </c>
      <c r="O11" s="577">
        <f t="shared" si="6"/>
        <v>1.0030951148929645</v>
      </c>
    </row>
    <row r="12" spans="1:24">
      <c r="B12" s="823">
        <v>36800</v>
      </c>
      <c r="C12" s="366">
        <v>355928</v>
      </c>
      <c r="D12" s="366">
        <v>510804</v>
      </c>
      <c r="E12" s="366">
        <v>823863</v>
      </c>
      <c r="F12" s="366">
        <v>596729</v>
      </c>
      <c r="G12" s="366">
        <v>178611</v>
      </c>
      <c r="H12" s="366">
        <v>104612</v>
      </c>
      <c r="J12" s="577">
        <f t="shared" si="1"/>
        <v>0.94335041955780785</v>
      </c>
      <c r="K12" s="577">
        <f t="shared" si="2"/>
        <v>1.0240452276417875</v>
      </c>
      <c r="L12" s="577">
        <f t="shared" si="3"/>
        <v>1.0237146144651073</v>
      </c>
      <c r="M12" s="577">
        <f t="shared" si="4"/>
        <v>1.0407343910508517</v>
      </c>
      <c r="N12" s="577">
        <f t="shared" si="5"/>
        <v>1.0453768626578797</v>
      </c>
      <c r="O12" s="577">
        <f t="shared" si="6"/>
        <v>1.0024339293585542</v>
      </c>
    </row>
    <row r="13" spans="1:24">
      <c r="B13" s="823">
        <v>36831</v>
      </c>
      <c r="C13" s="366">
        <v>353719</v>
      </c>
      <c r="D13" s="366">
        <v>512081</v>
      </c>
      <c r="E13" s="366">
        <v>825494</v>
      </c>
      <c r="F13" s="366">
        <v>599134</v>
      </c>
      <c r="G13" s="366">
        <v>179487</v>
      </c>
      <c r="H13" s="366">
        <v>104566</v>
      </c>
      <c r="J13" s="577">
        <f t="shared" si="1"/>
        <v>0.93749569310525782</v>
      </c>
      <c r="K13" s="577">
        <f t="shared" si="2"/>
        <v>1.0266053206631784</v>
      </c>
      <c r="L13" s="577">
        <f t="shared" si="3"/>
        <v>1.0257412603227225</v>
      </c>
      <c r="M13" s="577">
        <f t="shared" si="4"/>
        <v>1.0449288682934146</v>
      </c>
      <c r="N13" s="577">
        <f t="shared" si="5"/>
        <v>1.0505039272378232</v>
      </c>
      <c r="O13" s="577">
        <f t="shared" si="6"/>
        <v>1.0019931390022807</v>
      </c>
    </row>
    <row r="14" spans="1:24">
      <c r="B14" s="823">
        <v>36861</v>
      </c>
      <c r="C14" s="366">
        <v>351872</v>
      </c>
      <c r="D14" s="366">
        <v>513110</v>
      </c>
      <c r="E14" s="366">
        <v>827401</v>
      </c>
      <c r="F14" s="366">
        <v>602165</v>
      </c>
      <c r="G14" s="366">
        <v>180639</v>
      </c>
      <c r="H14" s="366">
        <v>104621</v>
      </c>
      <c r="J14" s="577">
        <f t="shared" si="1"/>
        <v>0.93260041028141916</v>
      </c>
      <c r="K14" s="577">
        <f t="shared" si="2"/>
        <v>1.0286682303883241</v>
      </c>
      <c r="L14" s="577">
        <f t="shared" si="3"/>
        <v>1.0281108579011853</v>
      </c>
      <c r="M14" s="577">
        <f t="shared" si="4"/>
        <v>1.0502151304648109</v>
      </c>
      <c r="N14" s="577">
        <f t="shared" si="5"/>
        <v>1.0572463683292559</v>
      </c>
      <c r="O14" s="577">
        <f t="shared" si="6"/>
        <v>1.0025201709499991</v>
      </c>
    </row>
    <row r="15" spans="1:24">
      <c r="A15">
        <v>2001</v>
      </c>
      <c r="B15" s="823">
        <v>36892</v>
      </c>
      <c r="C15" s="366">
        <v>350017</v>
      </c>
      <c r="D15" s="366">
        <v>514104</v>
      </c>
      <c r="E15" s="366">
        <v>828832</v>
      </c>
      <c r="F15" s="366">
        <v>603969</v>
      </c>
      <c r="G15" s="366">
        <v>181290</v>
      </c>
      <c r="H15" s="366">
        <v>104733</v>
      </c>
      <c r="J15" s="577">
        <f t="shared" si="1"/>
        <v>0.92768392428346524</v>
      </c>
      <c r="K15" s="577">
        <f t="shared" si="2"/>
        <v>1.0306609731160161</v>
      </c>
      <c r="L15" s="577">
        <f t="shared" si="3"/>
        <v>1.0298889880190563</v>
      </c>
      <c r="M15" s="577">
        <f t="shared" si="4"/>
        <v>1.0533614244130785</v>
      </c>
      <c r="N15" s="577">
        <f t="shared" si="5"/>
        <v>1.0610565498835289</v>
      </c>
      <c r="O15" s="577">
        <f t="shared" si="6"/>
        <v>1.0035933996435347</v>
      </c>
    </row>
    <row r="16" spans="1:24">
      <c r="B16" s="823">
        <v>36923</v>
      </c>
      <c r="C16" s="366">
        <v>347761</v>
      </c>
      <c r="D16" s="366">
        <v>515295</v>
      </c>
      <c r="E16" s="366">
        <v>830574</v>
      </c>
      <c r="F16" s="366">
        <v>606384</v>
      </c>
      <c r="G16" s="366">
        <v>182187</v>
      </c>
      <c r="H16" s="366">
        <v>104722</v>
      </c>
      <c r="J16" s="577">
        <f t="shared" si="1"/>
        <v>0.92170462918298868</v>
      </c>
      <c r="K16" s="577">
        <f t="shared" si="2"/>
        <v>1.0330486558008058</v>
      </c>
      <c r="L16" s="577">
        <f t="shared" si="3"/>
        <v>1.0320535601122298</v>
      </c>
      <c r="M16" s="577">
        <f t="shared" si="4"/>
        <v>1.0575733423094564</v>
      </c>
      <c r="N16" s="577">
        <f t="shared" si="5"/>
        <v>1.0663065235458684</v>
      </c>
      <c r="O16" s="577">
        <f t="shared" si="6"/>
        <v>1.0034879932539911</v>
      </c>
    </row>
    <row r="17" spans="1:15">
      <c r="B17" s="823">
        <v>36951</v>
      </c>
      <c r="C17" s="366">
        <v>345192</v>
      </c>
      <c r="D17" s="366">
        <v>515839</v>
      </c>
      <c r="E17" s="366">
        <v>831280</v>
      </c>
      <c r="F17" s="366">
        <v>607843</v>
      </c>
      <c r="G17" s="366">
        <v>182791</v>
      </c>
      <c r="H17" s="366">
        <v>104523</v>
      </c>
      <c r="J17" s="577">
        <f t="shared" si="1"/>
        <v>0.91489575989525629</v>
      </c>
      <c r="K17" s="577">
        <f t="shared" si="2"/>
        <v>1.0341392514183758</v>
      </c>
      <c r="L17" s="577">
        <f t="shared" si="3"/>
        <v>1.0329308206735273</v>
      </c>
      <c r="M17" s="577">
        <f t="shared" si="4"/>
        <v>1.0601179337010986</v>
      </c>
      <c r="N17" s="577">
        <f t="shared" si="5"/>
        <v>1.0698416228681127</v>
      </c>
      <c r="O17" s="577">
        <f t="shared" si="6"/>
        <v>1.0015810958431552</v>
      </c>
    </row>
    <row r="18" spans="1:15">
      <c r="B18" s="823">
        <v>36982</v>
      </c>
      <c r="C18" s="366">
        <v>343143</v>
      </c>
      <c r="D18" s="366">
        <v>516941</v>
      </c>
      <c r="E18" s="366">
        <v>833155</v>
      </c>
      <c r="F18" s="366">
        <v>610409</v>
      </c>
      <c r="G18" s="366">
        <v>183688</v>
      </c>
      <c r="H18" s="366">
        <v>104610</v>
      </c>
      <c r="J18" s="577">
        <f t="shared" si="1"/>
        <v>0.90946509692500965</v>
      </c>
      <c r="K18" s="577">
        <f t="shared" si="2"/>
        <v>1.0363485094524969</v>
      </c>
      <c r="L18" s="577">
        <f t="shared" si="3"/>
        <v>1.0352606557336308</v>
      </c>
      <c r="M18" s="577">
        <f t="shared" si="4"/>
        <v>1.0645932054700866</v>
      </c>
      <c r="N18" s="577">
        <f t="shared" si="5"/>
        <v>1.0750915965304522</v>
      </c>
      <c r="O18" s="577">
        <f t="shared" si="6"/>
        <v>1.0024147645604553</v>
      </c>
    </row>
    <row r="19" spans="1:15">
      <c r="B19" s="823">
        <v>37012</v>
      </c>
      <c r="C19" s="366">
        <v>341155</v>
      </c>
      <c r="D19" s="366">
        <v>518048</v>
      </c>
      <c r="E19" s="366">
        <v>835697</v>
      </c>
      <c r="F19" s="366">
        <v>612950</v>
      </c>
      <c r="G19" s="366">
        <v>184549</v>
      </c>
      <c r="H19" s="366">
        <v>104607</v>
      </c>
      <c r="J19" s="577">
        <f t="shared" si="1"/>
        <v>0.90419610815739115</v>
      </c>
      <c r="K19" s="577">
        <f t="shared" si="2"/>
        <v>1.0385677913433973</v>
      </c>
      <c r="L19" s="577">
        <f t="shared" si="3"/>
        <v>1.0384192907857819</v>
      </c>
      <c r="M19" s="577">
        <f t="shared" si="4"/>
        <v>1.0690248756045366</v>
      </c>
      <c r="N19" s="577">
        <f t="shared" si="5"/>
        <v>1.0801308689086844</v>
      </c>
      <c r="O19" s="577">
        <f t="shared" si="6"/>
        <v>1.002386017363307</v>
      </c>
    </row>
    <row r="20" spans="1:15">
      <c r="B20" s="823">
        <v>37043</v>
      </c>
      <c r="C20" s="366">
        <v>338648</v>
      </c>
      <c r="D20" s="366">
        <v>518919</v>
      </c>
      <c r="E20" s="366">
        <v>837832</v>
      </c>
      <c r="F20" s="366">
        <v>616024</v>
      </c>
      <c r="G20" s="366">
        <v>185656</v>
      </c>
      <c r="H20" s="366">
        <v>104621</v>
      </c>
      <c r="J20" s="577">
        <f t="shared" si="1"/>
        <v>0.89755156346905129</v>
      </c>
      <c r="K20" s="577">
        <f t="shared" si="2"/>
        <v>1.0403139471943226</v>
      </c>
      <c r="L20" s="577">
        <f t="shared" si="3"/>
        <v>1.0410721963075531</v>
      </c>
      <c r="M20" s="577">
        <f t="shared" si="4"/>
        <v>1.0743861325873385</v>
      </c>
      <c r="N20" s="577">
        <f t="shared" si="5"/>
        <v>1.086609933394983</v>
      </c>
      <c r="O20" s="577">
        <f t="shared" si="6"/>
        <v>1.0025201709499991</v>
      </c>
    </row>
    <row r="21" spans="1:15">
      <c r="B21" s="823">
        <v>37073</v>
      </c>
      <c r="C21" s="366">
        <v>336576</v>
      </c>
      <c r="D21" s="366">
        <v>520095</v>
      </c>
      <c r="E21" s="366">
        <v>840261</v>
      </c>
      <c r="F21" s="366">
        <v>618879</v>
      </c>
      <c r="G21" s="366">
        <v>186561</v>
      </c>
      <c r="H21" s="366">
        <v>104653</v>
      </c>
      <c r="J21" s="577">
        <f t="shared" si="1"/>
        <v>0.89205994137322353</v>
      </c>
      <c r="K21" s="577">
        <f t="shared" si="2"/>
        <v>1.0426715583087749</v>
      </c>
      <c r="L21" s="577">
        <f t="shared" si="3"/>
        <v>1.0440904199667487</v>
      </c>
      <c r="M21" s="577">
        <f t="shared" si="4"/>
        <v>1.0793654392515866</v>
      </c>
      <c r="N21" s="577">
        <f t="shared" si="5"/>
        <v>1.0919067295649019</v>
      </c>
      <c r="O21" s="577">
        <f t="shared" si="6"/>
        <v>1.0028268077195808</v>
      </c>
    </row>
    <row r="22" spans="1:15">
      <c r="B22" s="823">
        <v>37104</v>
      </c>
      <c r="C22" s="366">
        <v>334471</v>
      </c>
      <c r="D22" s="366">
        <v>521381</v>
      </c>
      <c r="E22" s="366">
        <v>842445</v>
      </c>
      <c r="F22" s="366">
        <v>621661</v>
      </c>
      <c r="G22" s="366">
        <v>187513</v>
      </c>
      <c r="H22" s="366">
        <v>104607</v>
      </c>
      <c r="J22" s="577">
        <f t="shared" si="1"/>
        <v>0.88648085618417072</v>
      </c>
      <c r="K22" s="577">
        <f t="shared" si="2"/>
        <v>1.0452496942723681</v>
      </c>
      <c r="L22" s="577">
        <f t="shared" si="3"/>
        <v>1.0468042118447571</v>
      </c>
      <c r="M22" s="577">
        <f t="shared" si="4"/>
        <v>1.0842174291429838</v>
      </c>
      <c r="N22" s="577">
        <f t="shared" si="5"/>
        <v>1.0974786079668497</v>
      </c>
      <c r="O22" s="577">
        <f t="shared" si="6"/>
        <v>1.002386017363307</v>
      </c>
    </row>
    <row r="23" spans="1:15">
      <c r="B23" s="823">
        <v>37135</v>
      </c>
      <c r="C23" s="366">
        <v>331773</v>
      </c>
      <c r="D23" s="366">
        <v>522724</v>
      </c>
      <c r="E23" s="366">
        <v>844428</v>
      </c>
      <c r="F23" s="366">
        <v>624765</v>
      </c>
      <c r="G23" s="366">
        <v>188504</v>
      </c>
      <c r="H23" s="366">
        <v>104413</v>
      </c>
      <c r="J23" s="577">
        <f t="shared" si="1"/>
        <v>0.87933008571383131</v>
      </c>
      <c r="K23" s="577">
        <f t="shared" si="2"/>
        <v>1.0479421022032438</v>
      </c>
      <c r="L23" s="577">
        <f t="shared" si="3"/>
        <v>1.0492682454043227</v>
      </c>
      <c r="M23" s="577">
        <f t="shared" si="4"/>
        <v>1.0896310080872311</v>
      </c>
      <c r="N23" s="577">
        <f t="shared" si="5"/>
        <v>1.1032787460932469</v>
      </c>
      <c r="O23" s="577">
        <f t="shared" si="6"/>
        <v>1.0005270319477184</v>
      </c>
    </row>
    <row r="24" spans="1:15">
      <c r="B24" s="823">
        <v>37165</v>
      </c>
      <c r="C24" s="366">
        <v>330141</v>
      </c>
      <c r="D24" s="366">
        <v>523905</v>
      </c>
      <c r="E24" s="366">
        <v>846501</v>
      </c>
      <c r="F24" s="366">
        <v>627003</v>
      </c>
      <c r="G24" s="366">
        <v>189280</v>
      </c>
      <c r="H24" s="366">
        <v>104363</v>
      </c>
      <c r="J24" s="577">
        <f t="shared" si="1"/>
        <v>0.87500463819433771</v>
      </c>
      <c r="K24" s="577">
        <f t="shared" si="2"/>
        <v>1.0503097371744752</v>
      </c>
      <c r="L24" s="577">
        <f t="shared" si="3"/>
        <v>1.0518441110467731</v>
      </c>
      <c r="M24" s="577">
        <f t="shared" si="4"/>
        <v>1.0935342264110797</v>
      </c>
      <c r="N24" s="577">
        <f t="shared" si="5"/>
        <v>1.1078205293284482</v>
      </c>
      <c r="O24" s="577">
        <f t="shared" si="6"/>
        <v>1.0000479119952472</v>
      </c>
    </row>
    <row r="25" spans="1:15">
      <c r="B25" s="823">
        <v>37196</v>
      </c>
      <c r="C25" s="366">
        <v>328271</v>
      </c>
      <c r="D25" s="366">
        <v>525305</v>
      </c>
      <c r="E25" s="366">
        <v>849941</v>
      </c>
      <c r="F25" s="366">
        <v>630889</v>
      </c>
      <c r="G25" s="366">
        <v>190540</v>
      </c>
      <c r="H25" s="366">
        <v>104617</v>
      </c>
      <c r="J25" s="577">
        <f t="shared" si="1"/>
        <v>0.87004839624491781</v>
      </c>
      <c r="K25" s="577">
        <f t="shared" si="2"/>
        <v>1.0531164170726328</v>
      </c>
      <c r="L25" s="577">
        <f t="shared" si="3"/>
        <v>1.0561185817703764</v>
      </c>
      <c r="M25" s="577">
        <f t="shared" si="4"/>
        <v>1.1003116644836781</v>
      </c>
      <c r="N25" s="577">
        <f t="shared" si="5"/>
        <v>1.1151950742722025</v>
      </c>
      <c r="O25" s="577">
        <f t="shared" si="6"/>
        <v>1.0024818413538013</v>
      </c>
    </row>
    <row r="26" spans="1:15">
      <c r="B26" s="823">
        <v>37226</v>
      </c>
      <c r="C26" s="366">
        <v>326740</v>
      </c>
      <c r="D26" s="366">
        <v>526546</v>
      </c>
      <c r="E26" s="366">
        <v>853379</v>
      </c>
      <c r="F26" s="366">
        <v>634774</v>
      </c>
      <c r="G26" s="366">
        <v>191970</v>
      </c>
      <c r="H26" s="366">
        <v>104948</v>
      </c>
      <c r="J26" s="577">
        <f t="shared" si="1"/>
        <v>0.86599063879862814</v>
      </c>
      <c r="K26" s="577">
        <f t="shared" si="2"/>
        <v>1.0556043383252141</v>
      </c>
      <c r="L26" s="577">
        <f t="shared" si="3"/>
        <v>1.0603905673365823</v>
      </c>
      <c r="M26" s="577">
        <f t="shared" si="4"/>
        <v>1.1070873584908951</v>
      </c>
      <c r="N26" s="577">
        <f t="shared" si="5"/>
        <v>1.1235645975020192</v>
      </c>
      <c r="O26" s="577">
        <f t="shared" si="6"/>
        <v>1.0056536154391613</v>
      </c>
    </row>
    <row r="27" spans="1:15">
      <c r="A27">
        <v>2002</v>
      </c>
      <c r="B27" s="823">
        <v>37257</v>
      </c>
      <c r="C27" s="366">
        <v>325170</v>
      </c>
      <c r="D27" s="366">
        <v>527543</v>
      </c>
      <c r="E27" s="366">
        <v>855959</v>
      </c>
      <c r="F27" s="366">
        <v>637375</v>
      </c>
      <c r="G27" s="366">
        <v>192898</v>
      </c>
      <c r="H27" s="366">
        <v>105225</v>
      </c>
      <c r="J27" s="577">
        <f t="shared" si="1"/>
        <v>0.86182951587852696</v>
      </c>
      <c r="K27" s="577">
        <f t="shared" si="2"/>
        <v>1.0576030953669735</v>
      </c>
      <c r="L27" s="577">
        <f t="shared" si="3"/>
        <v>1.0635964203792847</v>
      </c>
      <c r="M27" s="577">
        <f t="shared" si="4"/>
        <v>1.1116236725482365</v>
      </c>
      <c r="N27" s="577">
        <f t="shared" si="5"/>
        <v>1.1289960083812289</v>
      </c>
      <c r="O27" s="577">
        <f t="shared" si="6"/>
        <v>1.0083079399758523</v>
      </c>
    </row>
    <row r="28" spans="1:15">
      <c r="B28" s="823">
        <v>37288</v>
      </c>
      <c r="C28" s="366">
        <v>323199</v>
      </c>
      <c r="D28" s="366">
        <v>529073</v>
      </c>
      <c r="E28" s="366">
        <v>859590</v>
      </c>
      <c r="F28" s="366">
        <v>641371</v>
      </c>
      <c r="G28" s="366">
        <v>193824</v>
      </c>
      <c r="H28" s="366">
        <v>105440</v>
      </c>
      <c r="J28" s="577">
        <f t="shared" si="1"/>
        <v>0.85660558385590324</v>
      </c>
      <c r="K28" s="577">
        <f t="shared" si="2"/>
        <v>1.0606703955413885</v>
      </c>
      <c r="L28" s="577">
        <f t="shared" si="3"/>
        <v>1.068108223634344</v>
      </c>
      <c r="M28" s="577">
        <f t="shared" si="4"/>
        <v>1.1185929578128024</v>
      </c>
      <c r="N28" s="577">
        <f t="shared" si="5"/>
        <v>1.1344157136335435</v>
      </c>
      <c r="O28" s="577">
        <f t="shared" si="6"/>
        <v>1.010368155771479</v>
      </c>
    </row>
    <row r="29" spans="1:15">
      <c r="B29" s="823">
        <v>37316</v>
      </c>
      <c r="C29" s="366">
        <v>321358</v>
      </c>
      <c r="D29" s="366">
        <v>530221</v>
      </c>
      <c r="E29" s="366">
        <v>862438</v>
      </c>
      <c r="F29" s="366">
        <v>645251</v>
      </c>
      <c r="G29" s="366">
        <v>195097</v>
      </c>
      <c r="H29" s="366">
        <v>105616</v>
      </c>
      <c r="J29" s="577">
        <f t="shared" si="1"/>
        <v>0.85172620341265093</v>
      </c>
      <c r="K29" s="577">
        <f t="shared" si="2"/>
        <v>1.0629718730578777</v>
      </c>
      <c r="L29" s="577">
        <f t="shared" si="3"/>
        <v>1.0716470877683038</v>
      </c>
      <c r="M29" s="577">
        <f t="shared" si="4"/>
        <v>1.1253599314931118</v>
      </c>
      <c r="N29" s="577">
        <f t="shared" si="5"/>
        <v>1.1418663451521147</v>
      </c>
      <c r="O29" s="577">
        <f t="shared" si="6"/>
        <v>1.0120546580041778</v>
      </c>
    </row>
    <row r="30" spans="1:15">
      <c r="B30" s="823">
        <v>37347</v>
      </c>
      <c r="C30" s="366">
        <v>319739</v>
      </c>
      <c r="D30" s="366">
        <v>530857</v>
      </c>
      <c r="E30" s="366">
        <v>864378</v>
      </c>
      <c r="F30" s="366">
        <v>647931</v>
      </c>
      <c r="G30" s="366">
        <v>195919</v>
      </c>
      <c r="H30" s="366">
        <v>105764</v>
      </c>
      <c r="J30" s="577">
        <f t="shared" si="1"/>
        <v>0.84743521105109432</v>
      </c>
      <c r="K30" s="577">
        <f t="shared" si="2"/>
        <v>1.0642469076401837</v>
      </c>
      <c r="L30" s="577">
        <f t="shared" si="3"/>
        <v>1.0740576904438242</v>
      </c>
      <c r="M30" s="577">
        <f t="shared" si="4"/>
        <v>1.1300340267155935</v>
      </c>
      <c r="N30" s="577">
        <f t="shared" si="5"/>
        <v>1.1466773578058973</v>
      </c>
      <c r="O30" s="577">
        <f t="shared" si="6"/>
        <v>1.0134728530634929</v>
      </c>
    </row>
    <row r="31" spans="1:15">
      <c r="B31" s="823">
        <v>37377</v>
      </c>
      <c r="C31" s="366">
        <v>317945</v>
      </c>
      <c r="D31" s="366">
        <v>531436</v>
      </c>
      <c r="E31" s="366">
        <v>866367</v>
      </c>
      <c r="F31" s="366">
        <v>651709</v>
      </c>
      <c r="G31" s="366">
        <v>196975</v>
      </c>
      <c r="H31" s="366">
        <v>106042</v>
      </c>
      <c r="J31" s="577">
        <f t="shared" si="1"/>
        <v>0.84268039925576854</v>
      </c>
      <c r="K31" s="577">
        <f t="shared" si="2"/>
        <v>1.0654076702552073</v>
      </c>
      <c r="L31" s="577">
        <f t="shared" si="3"/>
        <v>1.076529179475582</v>
      </c>
      <c r="M31" s="577">
        <f t="shared" si="4"/>
        <v>1.1366231057269875</v>
      </c>
      <c r="N31" s="577">
        <f t="shared" si="5"/>
        <v>1.1528579288063772</v>
      </c>
      <c r="O31" s="577">
        <f t="shared" si="6"/>
        <v>1.0161367599992335</v>
      </c>
    </row>
    <row r="32" spans="1:15">
      <c r="B32" s="823">
        <v>37408</v>
      </c>
      <c r="C32" s="366">
        <v>316473</v>
      </c>
      <c r="D32" s="366">
        <v>532419</v>
      </c>
      <c r="E32" s="366">
        <v>869042</v>
      </c>
      <c r="F32" s="366">
        <v>657014</v>
      </c>
      <c r="G32" s="366">
        <v>198537</v>
      </c>
      <c r="H32" s="366">
        <v>106368</v>
      </c>
      <c r="J32" s="577">
        <f t="shared" si="1"/>
        <v>0.83877901521857823</v>
      </c>
      <c r="K32" s="577">
        <f t="shared" si="2"/>
        <v>1.0673783604979852</v>
      </c>
      <c r="L32" s="577">
        <f t="shared" si="3"/>
        <v>1.0798530774946631</v>
      </c>
      <c r="M32" s="577">
        <f t="shared" si="4"/>
        <v>1.1458753725759672</v>
      </c>
      <c r="N32" s="577">
        <f t="shared" si="5"/>
        <v>1.1620000234112537</v>
      </c>
      <c r="O32" s="577">
        <f t="shared" si="6"/>
        <v>1.0192606220893463</v>
      </c>
    </row>
    <row r="33" spans="1:15">
      <c r="B33" s="823">
        <v>37438</v>
      </c>
      <c r="C33" s="366">
        <v>315126</v>
      </c>
      <c r="D33" s="366">
        <v>533274</v>
      </c>
      <c r="E33" s="366">
        <v>870826</v>
      </c>
      <c r="F33" s="366">
        <v>660007</v>
      </c>
      <c r="G33" s="366">
        <v>199644</v>
      </c>
      <c r="H33" s="366">
        <v>106600</v>
      </c>
      <c r="J33" s="577">
        <f t="shared" si="1"/>
        <v>0.83520893077693725</v>
      </c>
      <c r="K33" s="577">
        <f t="shared" si="2"/>
        <v>1.0690924400072173</v>
      </c>
      <c r="L33" s="577">
        <f t="shared" si="3"/>
        <v>1.082069837893183</v>
      </c>
      <c r="M33" s="577">
        <f t="shared" si="4"/>
        <v>1.1510953602628655</v>
      </c>
      <c r="N33" s="577">
        <f t="shared" si="5"/>
        <v>1.1684790878975524</v>
      </c>
      <c r="O33" s="577">
        <f t="shared" si="6"/>
        <v>1.0214837386688131</v>
      </c>
    </row>
    <row r="34" spans="1:15">
      <c r="B34" s="823">
        <v>37469</v>
      </c>
      <c r="C34" s="366">
        <v>313644</v>
      </c>
      <c r="D34" s="366">
        <v>534208</v>
      </c>
      <c r="E34" s="366">
        <v>872969</v>
      </c>
      <c r="F34" s="366">
        <v>663927</v>
      </c>
      <c r="G34" s="366">
        <v>200929</v>
      </c>
      <c r="H34" s="366">
        <v>106897</v>
      </c>
      <c r="J34" s="577">
        <f t="shared" si="1"/>
        <v>0.83128104277210302</v>
      </c>
      <c r="K34" s="577">
        <f t="shared" si="2"/>
        <v>1.0709648964535594</v>
      </c>
      <c r="L34" s="577">
        <f t="shared" si="3"/>
        <v>1.0847326840445439</v>
      </c>
      <c r="M34" s="577">
        <f t="shared" si="4"/>
        <v>1.1579320965584359</v>
      </c>
      <c r="N34" s="577">
        <f t="shared" si="5"/>
        <v>1.1759999531774925</v>
      </c>
      <c r="O34" s="577">
        <f t="shared" si="6"/>
        <v>1.0243297111864926</v>
      </c>
    </row>
    <row r="35" spans="1:15">
      <c r="B35" s="823">
        <v>37500</v>
      </c>
      <c r="C35" s="366">
        <v>311713</v>
      </c>
      <c r="D35" s="366">
        <v>534951</v>
      </c>
      <c r="E35" s="366">
        <v>875098</v>
      </c>
      <c r="F35" s="366">
        <v>667907</v>
      </c>
      <c r="G35" s="366">
        <v>202289</v>
      </c>
      <c r="H35" s="366">
        <v>107050</v>
      </c>
      <c r="J35" s="577">
        <f t="shared" si="1"/>
        <v>0.82616312662005498</v>
      </c>
      <c r="K35" s="577">
        <f t="shared" si="2"/>
        <v>1.0724544415709389</v>
      </c>
      <c r="L35" s="577">
        <f t="shared" si="3"/>
        <v>1.0873781340941229</v>
      </c>
      <c r="M35" s="577">
        <f t="shared" si="4"/>
        <v>1.1648734767768973</v>
      </c>
      <c r="N35" s="577">
        <f t="shared" si="5"/>
        <v>1.1839597794659893</v>
      </c>
      <c r="O35" s="577">
        <f t="shared" si="6"/>
        <v>1.0257958182410549</v>
      </c>
    </row>
    <row r="36" spans="1:15">
      <c r="B36" s="823">
        <v>37530</v>
      </c>
      <c r="C36" s="366">
        <v>310829</v>
      </c>
      <c r="D36" s="366">
        <v>535684</v>
      </c>
      <c r="E36" s="366">
        <v>877891</v>
      </c>
      <c r="F36" s="366">
        <v>671791</v>
      </c>
      <c r="G36" s="366">
        <v>203627</v>
      </c>
      <c r="H36" s="366">
        <v>107301</v>
      </c>
      <c r="J36" s="577">
        <f t="shared" si="1"/>
        <v>0.8238201758803293</v>
      </c>
      <c r="K36" s="577">
        <f t="shared" si="2"/>
        <v>1.0739239389747599</v>
      </c>
      <c r="L36" s="577">
        <f t="shared" si="3"/>
        <v>1.0908486563996531</v>
      </c>
      <c r="M36" s="577">
        <f t="shared" si="4"/>
        <v>1.1716474267187329</v>
      </c>
      <c r="N36" s="577">
        <f t="shared" si="5"/>
        <v>1.1917908438586429</v>
      </c>
      <c r="O36" s="577">
        <f t="shared" si="6"/>
        <v>1.0282010004024607</v>
      </c>
    </row>
    <row r="37" spans="1:15">
      <c r="B37" s="823">
        <v>37561</v>
      </c>
      <c r="C37" s="366">
        <v>309636</v>
      </c>
      <c r="D37" s="366">
        <v>536748</v>
      </c>
      <c r="E37" s="366">
        <v>880321</v>
      </c>
      <c r="F37" s="366">
        <v>676267</v>
      </c>
      <c r="G37" s="366">
        <v>205461</v>
      </c>
      <c r="H37" s="366">
        <v>107749</v>
      </c>
      <c r="J37" s="577">
        <f t="shared" si="1"/>
        <v>0.82065825254040525</v>
      </c>
      <c r="K37" s="577">
        <f t="shared" si="2"/>
        <v>1.0760570156973597</v>
      </c>
      <c r="L37" s="577">
        <f t="shared" si="3"/>
        <v>1.0938681226375473</v>
      </c>
      <c r="M37" s="577">
        <f t="shared" si="4"/>
        <v>1.17945386336643</v>
      </c>
      <c r="N37" s="577">
        <f t="shared" si="5"/>
        <v>1.2025249037212189</v>
      </c>
      <c r="O37" s="577">
        <f t="shared" si="6"/>
        <v>1.0324939151766037</v>
      </c>
    </row>
    <row r="38" spans="1:15">
      <c r="B38" s="823">
        <v>37591</v>
      </c>
      <c r="C38" s="366">
        <v>308557</v>
      </c>
      <c r="D38" s="366">
        <v>537706</v>
      </c>
      <c r="E38" s="366">
        <v>882756</v>
      </c>
      <c r="F38" s="366">
        <v>680295</v>
      </c>
      <c r="G38" s="366">
        <v>207029</v>
      </c>
      <c r="H38" s="366">
        <v>108174</v>
      </c>
      <c r="J38" s="577">
        <f t="shared" si="1"/>
        <v>0.81779847443162246</v>
      </c>
      <c r="K38" s="577">
        <f t="shared" si="2"/>
        <v>1.0779775866562418</v>
      </c>
      <c r="L38" s="577">
        <f t="shared" si="3"/>
        <v>1.0968938017689351</v>
      </c>
      <c r="M38" s="577">
        <f t="shared" si="4"/>
        <v>1.1864789587232045</v>
      </c>
      <c r="N38" s="577">
        <f t="shared" si="5"/>
        <v>1.21170211520678</v>
      </c>
      <c r="O38" s="577">
        <f t="shared" si="6"/>
        <v>1.0365664347726096</v>
      </c>
    </row>
    <row r="39" spans="1:15">
      <c r="A39">
        <v>2003</v>
      </c>
      <c r="B39" s="823">
        <v>37622</v>
      </c>
      <c r="C39" s="366">
        <v>307421</v>
      </c>
      <c r="D39" s="366">
        <v>538499</v>
      </c>
      <c r="E39" s="366">
        <v>884851</v>
      </c>
      <c r="F39" s="366">
        <v>683777</v>
      </c>
      <c r="G39" s="366">
        <v>208609</v>
      </c>
      <c r="H39" s="366">
        <v>108542</v>
      </c>
      <c r="J39" s="577">
        <f t="shared" si="1"/>
        <v>0.81478762370726898</v>
      </c>
      <c r="K39" s="577">
        <f t="shared" si="2"/>
        <v>1.0795673703414126</v>
      </c>
      <c r="L39" s="577">
        <f t="shared" si="3"/>
        <v>1.0994970041427574</v>
      </c>
      <c r="M39" s="577">
        <f t="shared" si="4"/>
        <v>1.1925517943816677</v>
      </c>
      <c r="N39" s="577">
        <f t="shared" si="5"/>
        <v>1.2209495604537102</v>
      </c>
      <c r="O39" s="577">
        <f t="shared" si="6"/>
        <v>1.0400927576227985</v>
      </c>
    </row>
    <row r="40" spans="1:15">
      <c r="B40" s="823">
        <v>37653</v>
      </c>
      <c r="C40" s="366">
        <v>306353</v>
      </c>
      <c r="D40" s="366">
        <v>539699</v>
      </c>
      <c r="E40" s="366">
        <v>887886</v>
      </c>
      <c r="F40" s="366">
        <v>688475</v>
      </c>
      <c r="G40" s="366">
        <v>210470</v>
      </c>
      <c r="H40" s="366">
        <v>108985</v>
      </c>
      <c r="J40" s="577">
        <f t="shared" si="1"/>
        <v>0.8119569999628945</v>
      </c>
      <c r="K40" s="577">
        <f t="shared" si="2"/>
        <v>1.0819730959684049</v>
      </c>
      <c r="L40" s="577">
        <f t="shared" si="3"/>
        <v>1.1032682304933783</v>
      </c>
      <c r="M40" s="577">
        <f t="shared" si="4"/>
        <v>1.2007454135440629</v>
      </c>
      <c r="N40" s="577">
        <f t="shared" si="5"/>
        <v>1.2318416462793664</v>
      </c>
      <c r="O40" s="577">
        <f t="shared" si="6"/>
        <v>1.0443377604016941</v>
      </c>
    </row>
    <row r="41" spans="1:15">
      <c r="B41" s="823">
        <v>37681</v>
      </c>
      <c r="C41" s="366">
        <v>305093</v>
      </c>
      <c r="D41" s="366">
        <v>540208</v>
      </c>
      <c r="E41" s="366">
        <v>889902</v>
      </c>
      <c r="F41" s="366">
        <v>692030</v>
      </c>
      <c r="G41" s="366">
        <v>211825</v>
      </c>
      <c r="H41" s="366">
        <v>109216</v>
      </c>
      <c r="J41" s="577">
        <f t="shared" si="1"/>
        <v>0.80861750003975597</v>
      </c>
      <c r="K41" s="577">
        <f t="shared" si="2"/>
        <v>1.0829935245885207</v>
      </c>
      <c r="L41" s="577">
        <f t="shared" si="3"/>
        <v>1.1057732691500015</v>
      </c>
      <c r="M41" s="577">
        <f t="shared" si="4"/>
        <v>1.2069455659753774</v>
      </c>
      <c r="N41" s="577">
        <f t="shared" si="5"/>
        <v>1.2397722085006262</v>
      </c>
      <c r="O41" s="577">
        <f t="shared" si="6"/>
        <v>1.0465512945821116</v>
      </c>
    </row>
    <row r="42" spans="1:15">
      <c r="B42" s="823">
        <v>37712</v>
      </c>
      <c r="C42" s="366">
        <v>304241</v>
      </c>
      <c r="D42" s="366">
        <v>541092</v>
      </c>
      <c r="E42" s="366">
        <v>892633</v>
      </c>
      <c r="F42" s="366">
        <v>696150</v>
      </c>
      <c r="G42" s="366">
        <v>213170</v>
      </c>
      <c r="H42" s="366">
        <v>109579</v>
      </c>
      <c r="J42" s="577">
        <f t="shared" si="1"/>
        <v>0.80635936199649083</v>
      </c>
      <c r="K42" s="577">
        <f t="shared" si="2"/>
        <v>1.0847657424670716</v>
      </c>
      <c r="L42" s="577">
        <f t="shared" si="3"/>
        <v>1.1091667515762111</v>
      </c>
      <c r="M42" s="577">
        <f t="shared" si="4"/>
        <v>1.214131115347252</v>
      </c>
      <c r="N42" s="577">
        <f t="shared" si="5"/>
        <v>1.2476442425874117</v>
      </c>
      <c r="O42" s="577">
        <f t="shared" si="6"/>
        <v>1.0500297054370533</v>
      </c>
    </row>
    <row r="43" spans="1:15">
      <c r="B43" s="823">
        <v>37742</v>
      </c>
      <c r="C43" s="366">
        <v>302920</v>
      </c>
      <c r="D43" s="366">
        <v>541885</v>
      </c>
      <c r="E43" s="366">
        <v>895298</v>
      </c>
      <c r="F43" s="366">
        <v>700574</v>
      </c>
      <c r="G43" s="366">
        <v>214795</v>
      </c>
      <c r="H43" s="366">
        <v>110009</v>
      </c>
      <c r="J43" s="577">
        <f t="shared" si="1"/>
        <v>0.80285818787072427</v>
      </c>
      <c r="K43" s="577">
        <f t="shared" si="2"/>
        <v>1.0863555261522424</v>
      </c>
      <c r="L43" s="577">
        <f t="shared" si="3"/>
        <v>1.1124782238083049</v>
      </c>
      <c r="M43" s="577">
        <f t="shared" si="4"/>
        <v>1.2218468605951101</v>
      </c>
      <c r="N43" s="577">
        <f t="shared" si="5"/>
        <v>1.257155064439476</v>
      </c>
      <c r="O43" s="577">
        <f t="shared" si="6"/>
        <v>1.0541501370283064</v>
      </c>
    </row>
    <row r="44" spans="1:15">
      <c r="B44" s="823">
        <v>37773</v>
      </c>
      <c r="C44" s="366">
        <v>301877</v>
      </c>
      <c r="D44" s="366">
        <v>542665</v>
      </c>
      <c r="E44" s="366">
        <v>898884</v>
      </c>
      <c r="F44" s="366">
        <v>706153</v>
      </c>
      <c r="G44" s="366">
        <v>216671</v>
      </c>
      <c r="H44" s="366">
        <v>110520</v>
      </c>
      <c r="J44" s="577">
        <f t="shared" si="1"/>
        <v>0.80009382404545959</v>
      </c>
      <c r="K44" s="577">
        <f t="shared" si="2"/>
        <v>1.0879192478097872</v>
      </c>
      <c r="L44" s="577">
        <f t="shared" si="3"/>
        <v>1.1169341110219215</v>
      </c>
      <c r="M44" s="577">
        <f t="shared" si="4"/>
        <v>1.2315770013586269</v>
      </c>
      <c r="N44" s="577">
        <f t="shared" si="5"/>
        <v>1.2681349424668438</v>
      </c>
      <c r="O44" s="577">
        <f t="shared" si="6"/>
        <v>1.0590467429425632</v>
      </c>
    </row>
    <row r="45" spans="1:15">
      <c r="B45" s="823">
        <v>37803</v>
      </c>
      <c r="C45" s="366">
        <v>301071</v>
      </c>
      <c r="D45" s="366">
        <v>543743</v>
      </c>
      <c r="E45" s="366">
        <v>902465</v>
      </c>
      <c r="F45" s="366">
        <v>711632</v>
      </c>
      <c r="G45" s="366">
        <v>218392</v>
      </c>
      <c r="H45" s="366">
        <v>111049</v>
      </c>
      <c r="J45" s="577">
        <f t="shared" si="1"/>
        <v>0.79795760425335671</v>
      </c>
      <c r="K45" s="577">
        <f t="shared" si="2"/>
        <v>1.0900803913313686</v>
      </c>
      <c r="L45" s="577">
        <f t="shared" si="3"/>
        <v>1.1213837853420447</v>
      </c>
      <c r="M45" s="577">
        <f t="shared" si="4"/>
        <v>1.2411327355839916</v>
      </c>
      <c r="N45" s="577">
        <f t="shared" si="5"/>
        <v>1.2782076344098607</v>
      </c>
      <c r="O45" s="577">
        <f t="shared" si="6"/>
        <v>1.0641158320397095</v>
      </c>
    </row>
    <row r="46" spans="1:15">
      <c r="B46" s="823">
        <v>37834</v>
      </c>
      <c r="C46" s="366">
        <v>299736</v>
      </c>
      <c r="D46" s="366">
        <v>544320</v>
      </c>
      <c r="E46" s="366">
        <v>905221</v>
      </c>
      <c r="F46" s="366">
        <v>716645</v>
      </c>
      <c r="G46" s="366">
        <v>219997</v>
      </c>
      <c r="H46" s="366">
        <v>111639</v>
      </c>
      <c r="J46" s="577">
        <f t="shared" si="1"/>
        <v>0.79441932457288855</v>
      </c>
      <c r="K46" s="577">
        <f t="shared" si="2"/>
        <v>1.0912371444036808</v>
      </c>
      <c r="L46" s="577">
        <f t="shared" si="3"/>
        <v>1.1248083322357221</v>
      </c>
      <c r="M46" s="577">
        <f t="shared" si="4"/>
        <v>1.2498757353415664</v>
      </c>
      <c r="N46" s="577">
        <f t="shared" si="5"/>
        <v>1.2876013999929765</v>
      </c>
      <c r="O46" s="577">
        <f t="shared" si="6"/>
        <v>1.0697694474788708</v>
      </c>
    </row>
    <row r="47" spans="1:15">
      <c r="B47" s="823">
        <v>37865</v>
      </c>
      <c r="C47" s="366">
        <v>298603</v>
      </c>
      <c r="D47" s="366">
        <v>545083</v>
      </c>
      <c r="E47" s="366">
        <v>908215</v>
      </c>
      <c r="F47" s="366">
        <v>721593</v>
      </c>
      <c r="G47" s="366">
        <v>221737</v>
      </c>
      <c r="H47" s="366">
        <v>112109</v>
      </c>
      <c r="J47" s="577">
        <f t="shared" si="1"/>
        <v>0.79141642503882836</v>
      </c>
      <c r="K47" s="577">
        <f t="shared" si="2"/>
        <v>1.0927667849481766</v>
      </c>
      <c r="L47" s="577">
        <f t="shared" si="3"/>
        <v>1.1285286128596954</v>
      </c>
      <c r="M47" s="577">
        <f t="shared" si="4"/>
        <v>1.2585053708493423</v>
      </c>
      <c r="N47" s="577">
        <f t="shared" si="5"/>
        <v>1.2977852953914948</v>
      </c>
      <c r="O47" s="577">
        <f t="shared" si="6"/>
        <v>1.0742731750321011</v>
      </c>
    </row>
    <row r="48" spans="1:15">
      <c r="B48" s="823">
        <v>37895</v>
      </c>
      <c r="C48" s="366">
        <v>297677</v>
      </c>
      <c r="D48" s="366">
        <v>545930</v>
      </c>
      <c r="E48" s="366">
        <v>911661</v>
      </c>
      <c r="F48" s="366">
        <v>726702</v>
      </c>
      <c r="G48" s="366">
        <v>223503</v>
      </c>
      <c r="H48" s="366">
        <v>112617</v>
      </c>
      <c r="J48" s="577">
        <f t="shared" si="1"/>
        <v>0.788962157634998</v>
      </c>
      <c r="K48" s="577">
        <f t="shared" si="2"/>
        <v>1.0944648262865619</v>
      </c>
      <c r="L48" s="577">
        <f t="shared" si="3"/>
        <v>1.132810539055491</v>
      </c>
      <c r="M48" s="577">
        <f t="shared" si="4"/>
        <v>1.2674158008835434</v>
      </c>
      <c r="N48" s="577">
        <f t="shared" si="5"/>
        <v>1.3081213639396458</v>
      </c>
      <c r="O48" s="577">
        <f t="shared" si="6"/>
        <v>1.0791410337492096</v>
      </c>
    </row>
    <row r="49" spans="1:24">
      <c r="B49" s="823">
        <v>37926</v>
      </c>
      <c r="C49" s="366">
        <v>296662</v>
      </c>
      <c r="D49" s="366">
        <v>547124</v>
      </c>
      <c r="E49" s="366">
        <v>914944</v>
      </c>
      <c r="F49" s="366">
        <v>732654</v>
      </c>
      <c r="G49" s="366">
        <v>226021</v>
      </c>
      <c r="H49" s="366">
        <v>113393</v>
      </c>
      <c r="J49" s="577">
        <f t="shared" si="1"/>
        <v>0.7862720049191364</v>
      </c>
      <c r="K49" s="577">
        <f t="shared" si="2"/>
        <v>1.0968585232854193</v>
      </c>
      <c r="L49" s="577">
        <f t="shared" si="3"/>
        <v>1.136889924923395</v>
      </c>
      <c r="M49" s="577">
        <f t="shared" si="4"/>
        <v>1.2777964780343685</v>
      </c>
      <c r="N49" s="577">
        <f t="shared" si="5"/>
        <v>1.3228587482002598</v>
      </c>
      <c r="O49" s="577">
        <f t="shared" si="6"/>
        <v>1.086576975411564</v>
      </c>
    </row>
    <row r="50" spans="1:24">
      <c r="B50" s="823">
        <v>37956</v>
      </c>
      <c r="C50" s="366">
        <v>295886</v>
      </c>
      <c r="D50" s="366">
        <v>547695</v>
      </c>
      <c r="E50" s="366">
        <v>917160</v>
      </c>
      <c r="F50" s="366">
        <v>736970</v>
      </c>
      <c r="G50" s="366">
        <v>227929</v>
      </c>
      <c r="H50" s="366">
        <v>113769</v>
      </c>
      <c r="J50" s="577">
        <f t="shared" si="1"/>
        <v>0.7842152970299654</v>
      </c>
      <c r="K50" s="577">
        <f t="shared" si="2"/>
        <v>1.0980032477295965</v>
      </c>
      <c r="L50" s="577">
        <f t="shared" si="3"/>
        <v>1.1396434793197627</v>
      </c>
      <c r="M50" s="577">
        <f t="shared" si="4"/>
        <v>1.2853238642210219</v>
      </c>
      <c r="N50" s="577">
        <f t="shared" si="5"/>
        <v>1.3340259162579451</v>
      </c>
      <c r="O50" s="577">
        <f t="shared" si="6"/>
        <v>1.0901799574541482</v>
      </c>
    </row>
    <row r="51" spans="1:24">
      <c r="A51">
        <v>2004</v>
      </c>
      <c r="B51" s="823">
        <v>37987</v>
      </c>
      <c r="C51" s="366">
        <v>294903</v>
      </c>
      <c r="D51" s="366">
        <v>548439</v>
      </c>
      <c r="E51" s="366">
        <v>919188</v>
      </c>
      <c r="F51" s="366">
        <v>741124</v>
      </c>
      <c r="G51" s="366">
        <v>229585</v>
      </c>
      <c r="H51" s="366">
        <v>114178</v>
      </c>
      <c r="J51" s="577">
        <f t="shared" si="1"/>
        <v>0.78160995701056446</v>
      </c>
      <c r="K51" s="577">
        <f t="shared" si="2"/>
        <v>1.0994947976183316</v>
      </c>
      <c r="L51" s="577">
        <f t="shared" si="3"/>
        <v>1.1421634289207707</v>
      </c>
      <c r="M51" s="577">
        <f t="shared" si="4"/>
        <v>1.2925687118158686</v>
      </c>
      <c r="N51" s="577">
        <f t="shared" si="5"/>
        <v>1.3437181753268796</v>
      </c>
      <c r="O51" s="577">
        <f t="shared" si="6"/>
        <v>1.0940991586653634</v>
      </c>
    </row>
    <row r="52" spans="1:24">
      <c r="B52" s="823">
        <v>38018</v>
      </c>
      <c r="C52" s="366">
        <v>294116</v>
      </c>
      <c r="D52" s="366">
        <v>549251</v>
      </c>
      <c r="E52" s="366">
        <v>922067</v>
      </c>
      <c r="F52" s="366">
        <v>746582</v>
      </c>
      <c r="G52" s="366">
        <v>231690</v>
      </c>
      <c r="H52" s="366">
        <v>114729</v>
      </c>
      <c r="J52" s="577">
        <f t="shared" si="1"/>
        <v>0.77952409475698514</v>
      </c>
      <c r="K52" s="577">
        <f t="shared" si="2"/>
        <v>1.1011226719592631</v>
      </c>
      <c r="L52" s="577">
        <f t="shared" si="3"/>
        <v>1.1457408129943909</v>
      </c>
      <c r="M52" s="577">
        <f t="shared" si="4"/>
        <v>1.3020878206682212</v>
      </c>
      <c r="N52" s="577">
        <f t="shared" si="5"/>
        <v>1.3560383476337075</v>
      </c>
      <c r="O52" s="577">
        <f t="shared" si="6"/>
        <v>1.0993790605415972</v>
      </c>
    </row>
    <row r="53" spans="1:24">
      <c r="B53" s="823">
        <v>38047</v>
      </c>
      <c r="C53" s="366">
        <v>293062</v>
      </c>
      <c r="D53" s="366">
        <v>549653</v>
      </c>
      <c r="E53" s="366">
        <v>924178</v>
      </c>
      <c r="F53" s="366">
        <v>751046</v>
      </c>
      <c r="G53" s="366">
        <v>233139</v>
      </c>
      <c r="H53" s="366">
        <v>115076</v>
      </c>
      <c r="J53" s="577">
        <f t="shared" si="1"/>
        <v>0.77673057656731215</v>
      </c>
      <c r="K53" s="577">
        <f t="shared" si="2"/>
        <v>1.1019285900443054</v>
      </c>
      <c r="L53" s="577">
        <f t="shared" si="3"/>
        <v>1.1483638966273928</v>
      </c>
      <c r="M53" s="577">
        <f t="shared" si="4"/>
        <v>1.30987332853134</v>
      </c>
      <c r="N53" s="577">
        <f t="shared" si="5"/>
        <v>1.3645190743190252</v>
      </c>
      <c r="O53" s="577">
        <f t="shared" si="6"/>
        <v>1.1027041530117481</v>
      </c>
      <c r="Q53" s="317" t="s">
        <v>802</v>
      </c>
      <c r="R53" s="385"/>
      <c r="S53" s="385"/>
      <c r="T53" s="385"/>
      <c r="U53" s="385"/>
      <c r="V53" s="385"/>
      <c r="W53" s="385"/>
      <c r="X53" s="386"/>
    </row>
    <row r="54" spans="1:24">
      <c r="B54" s="823">
        <v>38078</v>
      </c>
      <c r="C54" s="366">
        <v>292140</v>
      </c>
      <c r="D54" s="366">
        <v>550205</v>
      </c>
      <c r="E54" s="366">
        <v>926631</v>
      </c>
      <c r="F54" s="366">
        <v>756392</v>
      </c>
      <c r="G54" s="366">
        <v>235097</v>
      </c>
      <c r="H54" s="366">
        <v>115669</v>
      </c>
      <c r="J54" s="577">
        <f t="shared" si="1"/>
        <v>0.77428691075053935</v>
      </c>
      <c r="K54" s="577">
        <f t="shared" si="2"/>
        <v>1.1030352238327219</v>
      </c>
      <c r="L54" s="577">
        <f t="shared" si="3"/>
        <v>1.1514119421753577</v>
      </c>
      <c r="M54" s="577">
        <f t="shared" si="4"/>
        <v>1.3191971020609621</v>
      </c>
      <c r="N54" s="577">
        <f t="shared" si="5"/>
        <v>1.3759788830490818</v>
      </c>
      <c r="O54" s="577">
        <f t="shared" si="6"/>
        <v>1.1083865156480577</v>
      </c>
      <c r="Q54" s="320" t="s">
        <v>801</v>
      </c>
      <c r="R54" s="362"/>
      <c r="S54" s="362"/>
      <c r="T54" s="362"/>
      <c r="U54" s="362"/>
      <c r="V54" s="362"/>
      <c r="W54" s="362"/>
      <c r="X54" s="387"/>
    </row>
    <row r="55" spans="1:24">
      <c r="B55" s="823">
        <v>38108</v>
      </c>
      <c r="C55" s="366">
        <v>291262</v>
      </c>
      <c r="D55" s="366">
        <v>550837</v>
      </c>
      <c r="E55" s="366">
        <v>929488</v>
      </c>
      <c r="F55" s="366">
        <v>761882</v>
      </c>
      <c r="G55" s="366">
        <v>237138</v>
      </c>
      <c r="H55" s="366">
        <v>116237</v>
      </c>
      <c r="J55" s="577">
        <f t="shared" si="1"/>
        <v>0.77195986239140002</v>
      </c>
      <c r="K55" s="577">
        <f t="shared" si="2"/>
        <v>1.1043022393296045</v>
      </c>
      <c r="L55" s="577">
        <f t="shared" si="3"/>
        <v>1.1549619895176062</v>
      </c>
      <c r="M55" s="577">
        <f t="shared" si="4"/>
        <v>1.3287720210055234</v>
      </c>
      <c r="N55" s="577">
        <f t="shared" si="5"/>
        <v>1.3879244752952744</v>
      </c>
      <c r="O55" s="577">
        <f t="shared" si="6"/>
        <v>1.1138293183081316</v>
      </c>
      <c r="Q55" s="320"/>
      <c r="R55" s="362"/>
      <c r="S55" s="362"/>
      <c r="T55" s="362"/>
      <c r="U55" s="362"/>
      <c r="V55" s="362"/>
      <c r="W55" s="362"/>
      <c r="X55" s="387"/>
    </row>
    <row r="56" spans="1:24">
      <c r="B56" s="823">
        <v>38139</v>
      </c>
      <c r="C56" s="366">
        <v>290490</v>
      </c>
      <c r="D56" s="366">
        <v>551429</v>
      </c>
      <c r="E56" s="366">
        <v>931975</v>
      </c>
      <c r="F56" s="366">
        <v>767510</v>
      </c>
      <c r="G56" s="366">
        <v>239188</v>
      </c>
      <c r="H56" s="366">
        <v>116659</v>
      </c>
      <c r="J56" s="577">
        <f t="shared" si="1"/>
        <v>0.76991375608928658</v>
      </c>
      <c r="K56" s="577">
        <f t="shared" si="2"/>
        <v>1.1054890639722539</v>
      </c>
      <c r="L56" s="577">
        <f t="shared" si="3"/>
        <v>1.1580522827413273</v>
      </c>
      <c r="M56" s="577">
        <f t="shared" si="4"/>
        <v>1.338587620972735</v>
      </c>
      <c r="N56" s="577">
        <f t="shared" si="5"/>
        <v>1.3999227428624941</v>
      </c>
      <c r="O56" s="577">
        <f t="shared" si="6"/>
        <v>1.1178730907069894</v>
      </c>
      <c r="Q56" s="320" t="s">
        <v>1155</v>
      </c>
      <c r="R56" s="362"/>
      <c r="S56" s="362"/>
      <c r="T56" s="362"/>
      <c r="U56" s="362"/>
      <c r="V56" s="362"/>
      <c r="W56" s="362"/>
      <c r="X56" s="387"/>
    </row>
    <row r="57" spans="1:24">
      <c r="B57" s="823">
        <v>38169</v>
      </c>
      <c r="C57" s="366">
        <v>289444</v>
      </c>
      <c r="D57" s="366">
        <v>551845</v>
      </c>
      <c r="E57" s="366">
        <v>934252</v>
      </c>
      <c r="F57" s="366">
        <v>773126</v>
      </c>
      <c r="G57" s="366">
        <v>241317</v>
      </c>
      <c r="H57" s="366">
        <v>117173</v>
      </c>
      <c r="J57" s="577">
        <f t="shared" si="1"/>
        <v>0.76714144107372872</v>
      </c>
      <c r="K57" s="577">
        <f t="shared" si="2"/>
        <v>1.1063230488562779</v>
      </c>
      <c r="L57" s="577">
        <f t="shared" si="3"/>
        <v>1.160881634438317</v>
      </c>
      <c r="M57" s="577">
        <f t="shared" si="4"/>
        <v>1.3483822921553683</v>
      </c>
      <c r="N57" s="577">
        <f t="shared" si="5"/>
        <v>1.41238338269206</v>
      </c>
      <c r="O57" s="577">
        <f t="shared" si="6"/>
        <v>1.1227984438183944</v>
      </c>
      <c r="Q57" s="323" t="s">
        <v>1156</v>
      </c>
      <c r="R57" s="388"/>
      <c r="S57" s="388"/>
      <c r="T57" s="388"/>
      <c r="U57" s="388"/>
      <c r="V57" s="388"/>
      <c r="W57" s="388"/>
      <c r="X57" s="389"/>
    </row>
    <row r="58" spans="1:24">
      <c r="B58" s="823">
        <v>38200</v>
      </c>
      <c r="C58" s="366">
        <v>288517</v>
      </c>
      <c r="D58" s="366">
        <v>552146</v>
      </c>
      <c r="E58" s="366">
        <v>936223</v>
      </c>
      <c r="F58" s="366">
        <v>778309</v>
      </c>
      <c r="G58" s="366">
        <v>243352</v>
      </c>
      <c r="H58" s="366">
        <v>117692</v>
      </c>
      <c r="J58" s="577">
        <f t="shared" si="1"/>
        <v>0.76468452327313396</v>
      </c>
      <c r="K58" s="577">
        <f t="shared" si="2"/>
        <v>1.1069264850343818</v>
      </c>
      <c r="L58" s="577">
        <f t="shared" si="3"/>
        <v>1.1633307570534981</v>
      </c>
      <c r="M58" s="577">
        <f t="shared" si="4"/>
        <v>1.3574217830278021</v>
      </c>
      <c r="N58" s="577">
        <f t="shared" si="5"/>
        <v>1.4242938580575684</v>
      </c>
      <c r="O58" s="577">
        <f t="shared" si="6"/>
        <v>1.1277717089250465</v>
      </c>
    </row>
    <row r="59" spans="1:24">
      <c r="B59" s="823">
        <v>38231</v>
      </c>
      <c r="C59" s="366">
        <v>287501</v>
      </c>
      <c r="D59" s="366">
        <v>552493</v>
      </c>
      <c r="E59" s="366">
        <v>938247</v>
      </c>
      <c r="F59" s="366">
        <v>783204</v>
      </c>
      <c r="G59" s="366">
        <v>245669</v>
      </c>
      <c r="H59" s="366">
        <v>118203</v>
      </c>
      <c r="J59" s="577">
        <f t="shared" si="1"/>
        <v>0.76199172016050798</v>
      </c>
      <c r="K59" s="577">
        <f t="shared" si="2"/>
        <v>1.1076221406948537</v>
      </c>
      <c r="L59" s="577">
        <f t="shared" si="3"/>
        <v>1.165845736339711</v>
      </c>
      <c r="M59" s="577">
        <f t="shared" si="4"/>
        <v>1.3659589830703573</v>
      </c>
      <c r="N59" s="577">
        <f t="shared" si="5"/>
        <v>1.43785482681525</v>
      </c>
      <c r="O59" s="577">
        <f t="shared" si="6"/>
        <v>1.1326683148393031</v>
      </c>
    </row>
    <row r="60" spans="1:24">
      <c r="B60" s="823">
        <v>38261</v>
      </c>
      <c r="C60" s="366">
        <v>286755</v>
      </c>
      <c r="D60" s="366">
        <v>552991</v>
      </c>
      <c r="E60" s="366">
        <v>941212</v>
      </c>
      <c r="F60" s="366">
        <v>788161</v>
      </c>
      <c r="G60" s="366">
        <v>248096</v>
      </c>
      <c r="H60" s="366">
        <v>118687</v>
      </c>
      <c r="J60" s="577">
        <f t="shared" si="1"/>
        <v>0.76001452417426885</v>
      </c>
      <c r="K60" s="577">
        <f t="shared" si="2"/>
        <v>1.1086205168300556</v>
      </c>
      <c r="L60" s="577">
        <f t="shared" si="3"/>
        <v>1.1695299821814216</v>
      </c>
      <c r="M60" s="577">
        <f t="shared" si="4"/>
        <v>1.374604315166567</v>
      </c>
      <c r="N60" s="577">
        <f t="shared" si="5"/>
        <v>1.4520596050521486</v>
      </c>
      <c r="O60" s="577">
        <f t="shared" si="6"/>
        <v>1.1373061959792254</v>
      </c>
    </row>
    <row r="61" spans="1:24">
      <c r="B61" s="823">
        <v>38292</v>
      </c>
      <c r="C61" s="366">
        <v>285983</v>
      </c>
      <c r="D61" s="366">
        <v>553149</v>
      </c>
      <c r="E61" s="366">
        <v>943324</v>
      </c>
      <c r="F61" s="366">
        <v>792545</v>
      </c>
      <c r="G61" s="366">
        <v>250113</v>
      </c>
      <c r="H61" s="366">
        <v>119163</v>
      </c>
      <c r="J61" s="577">
        <f t="shared" si="1"/>
        <v>0.75796841787215541</v>
      </c>
      <c r="K61" s="577">
        <f t="shared" si="2"/>
        <v>1.1089372707042762</v>
      </c>
      <c r="L61" s="577">
        <f t="shared" si="3"/>
        <v>1.1721543083931221</v>
      </c>
      <c r="M61" s="577">
        <f t="shared" si="4"/>
        <v>1.382250297799164</v>
      </c>
      <c r="N61" s="577">
        <f t="shared" si="5"/>
        <v>1.4638647297756031</v>
      </c>
      <c r="O61" s="577">
        <f t="shared" si="6"/>
        <v>1.1418674179267521</v>
      </c>
    </row>
    <row r="62" spans="1:24">
      <c r="B62" s="823">
        <v>38322</v>
      </c>
      <c r="C62" s="366">
        <v>285006</v>
      </c>
      <c r="D62" s="366">
        <v>553553</v>
      </c>
      <c r="E62" s="366">
        <v>945358</v>
      </c>
      <c r="F62" s="366">
        <v>797412</v>
      </c>
      <c r="G62" s="366">
        <v>252276</v>
      </c>
      <c r="H62" s="366">
        <v>119760</v>
      </c>
      <c r="J62" s="577">
        <f t="shared" si="1"/>
        <v>0.75537898023334094</v>
      </c>
      <c r="K62" s="577">
        <f t="shared" si="2"/>
        <v>1.1097471983320302</v>
      </c>
      <c r="L62" s="577">
        <f t="shared" si="3"/>
        <v>1.1746817134663223</v>
      </c>
      <c r="M62" s="577">
        <f t="shared" si="4"/>
        <v>1.3907386640110364</v>
      </c>
      <c r="N62" s="577">
        <f t="shared" si="5"/>
        <v>1.4765243652623816</v>
      </c>
      <c r="O62" s="577">
        <f t="shared" si="6"/>
        <v>1.1475881101592595</v>
      </c>
    </row>
    <row r="63" spans="1:24">
      <c r="A63">
        <v>2005</v>
      </c>
      <c r="B63" s="823">
        <v>38353</v>
      </c>
      <c r="C63" s="366">
        <v>284358</v>
      </c>
      <c r="D63" s="366">
        <v>553942</v>
      </c>
      <c r="E63" s="366">
        <v>947477</v>
      </c>
      <c r="F63" s="366">
        <v>801865</v>
      </c>
      <c r="G63" s="366">
        <v>254271</v>
      </c>
      <c r="H63" s="366">
        <v>120248</v>
      </c>
      <c r="J63" s="577">
        <f t="shared" si="1"/>
        <v>0.75366152313001256</v>
      </c>
      <c r="K63" s="577">
        <f t="shared" si="2"/>
        <v>1.110527054389447</v>
      </c>
      <c r="L63" s="577">
        <f t="shared" si="3"/>
        <v>1.1773147377289142</v>
      </c>
      <c r="M63" s="577">
        <f t="shared" si="4"/>
        <v>1.3985049871549584</v>
      </c>
      <c r="N63" s="577">
        <f t="shared" si="5"/>
        <v>1.4882007280899929</v>
      </c>
      <c r="O63" s="577">
        <f t="shared" si="6"/>
        <v>1.1522643208953793</v>
      </c>
    </row>
    <row r="64" spans="1:24">
      <c r="B64" s="823">
        <v>38384</v>
      </c>
      <c r="C64" s="366">
        <v>283625</v>
      </c>
      <c r="D64" s="366">
        <v>554644</v>
      </c>
      <c r="E64" s="366">
        <v>950264</v>
      </c>
      <c r="F64" s="366">
        <v>806832</v>
      </c>
      <c r="G64" s="366">
        <v>256137</v>
      </c>
      <c r="H64" s="366">
        <v>120817</v>
      </c>
      <c r="J64" s="577">
        <f t="shared" si="1"/>
        <v>0.75171878230171052</v>
      </c>
      <c r="K64" s="577">
        <f t="shared" si="2"/>
        <v>1.1119344038812373</v>
      </c>
      <c r="L64" s="577">
        <f t="shared" si="3"/>
        <v>1.1807778045622519</v>
      </c>
      <c r="M64" s="577">
        <f t="shared" si="4"/>
        <v>1.4071677599049832</v>
      </c>
      <c r="N64" s="577">
        <f t="shared" si="5"/>
        <v>1.4991220779828864</v>
      </c>
      <c r="O64" s="577">
        <f t="shared" si="6"/>
        <v>1.1577167059545028</v>
      </c>
    </row>
    <row r="65" spans="1:15">
      <c r="B65" s="823">
        <v>38412</v>
      </c>
      <c r="C65" s="366">
        <v>282734</v>
      </c>
      <c r="D65" s="366">
        <v>554623</v>
      </c>
      <c r="E65" s="366">
        <v>951430</v>
      </c>
      <c r="F65" s="366">
        <v>810418</v>
      </c>
      <c r="G65" s="366">
        <v>257261</v>
      </c>
      <c r="H65" s="366">
        <v>121186</v>
      </c>
      <c r="J65" s="577">
        <f t="shared" si="1"/>
        <v>0.7493572787846341</v>
      </c>
      <c r="K65" s="577">
        <f t="shared" si="2"/>
        <v>1.111892303682765</v>
      </c>
      <c r="L65" s="577">
        <f t="shared" si="3"/>
        <v>1.1822266513249617</v>
      </c>
      <c r="M65" s="577">
        <f t="shared" si="4"/>
        <v>1.4134219783631248</v>
      </c>
      <c r="N65" s="577">
        <f t="shared" si="5"/>
        <v>1.505700640297791</v>
      </c>
      <c r="O65" s="577">
        <f t="shared" si="6"/>
        <v>1.1612526112037409</v>
      </c>
    </row>
    <row r="66" spans="1:15">
      <c r="B66" s="823">
        <v>38443</v>
      </c>
      <c r="C66" s="366">
        <v>282022</v>
      </c>
      <c r="D66" s="366">
        <v>554934</v>
      </c>
      <c r="E66" s="366">
        <v>954116</v>
      </c>
      <c r="F66" s="366">
        <v>815908</v>
      </c>
      <c r="G66" s="366">
        <v>259202</v>
      </c>
      <c r="H66" s="366">
        <v>121680</v>
      </c>
      <c r="J66" s="577">
        <f t="shared" si="1"/>
        <v>0.7474701962883844</v>
      </c>
      <c r="K66" s="577">
        <f t="shared" si="2"/>
        <v>1.1125157875744272</v>
      </c>
      <c r="L66" s="577">
        <f t="shared" si="3"/>
        <v>1.1855642177097288</v>
      </c>
      <c r="M66" s="577">
        <f t="shared" si="4"/>
        <v>1.4229968973076863</v>
      </c>
      <c r="N66" s="577">
        <f t="shared" si="5"/>
        <v>1.5170609511992414</v>
      </c>
      <c r="O66" s="577">
        <f t="shared" si="6"/>
        <v>1.1659863163341575</v>
      </c>
    </row>
    <row r="67" spans="1:15">
      <c r="B67" s="823">
        <v>38473</v>
      </c>
      <c r="C67" s="366">
        <v>281037</v>
      </c>
      <c r="D67" s="366">
        <v>555088</v>
      </c>
      <c r="E67" s="366">
        <v>956234</v>
      </c>
      <c r="F67" s="366">
        <v>820821</v>
      </c>
      <c r="G67" s="366">
        <v>260991</v>
      </c>
      <c r="H67" s="366">
        <v>122083</v>
      </c>
      <c r="J67" s="577">
        <f t="shared" si="1"/>
        <v>0.74485955547545468</v>
      </c>
      <c r="K67" s="577">
        <f t="shared" si="2"/>
        <v>1.1128245223632245</v>
      </c>
      <c r="L67" s="577">
        <f t="shared" si="3"/>
        <v>1.1881959993936215</v>
      </c>
      <c r="M67" s="577">
        <f t="shared" si="4"/>
        <v>1.4315654905271089</v>
      </c>
      <c r="N67" s="577">
        <f t="shared" si="5"/>
        <v>1.5275316344566834</v>
      </c>
      <c r="O67" s="577">
        <f t="shared" si="6"/>
        <v>1.1698480231510762</v>
      </c>
    </row>
    <row r="68" spans="1:15">
      <c r="B68" s="823">
        <v>38504</v>
      </c>
      <c r="C68" s="366">
        <v>280321</v>
      </c>
      <c r="D68" s="366">
        <v>555263</v>
      </c>
      <c r="E68" s="366">
        <v>958588</v>
      </c>
      <c r="F68" s="366">
        <v>826322</v>
      </c>
      <c r="G68" s="366">
        <v>263045</v>
      </c>
      <c r="H68" s="366">
        <v>122474</v>
      </c>
      <c r="J68" s="577">
        <f t="shared" ref="J68:J80" si="7">C68/C$3</f>
        <v>0.74296187139214742</v>
      </c>
      <c r="K68" s="577">
        <f t="shared" ref="K68:K80" si="8">D68/D$3</f>
        <v>1.1131753573504941</v>
      </c>
      <c r="L68" s="577">
        <f t="shared" ref="L68:L80" si="9">E68/E$3</f>
        <v>1.1911210296504129</v>
      </c>
      <c r="M68" s="577">
        <f t="shared" ref="M68:M80" si="10">F68/F$3</f>
        <v>1.441159594190867</v>
      </c>
      <c r="N68" s="577">
        <f t="shared" ref="N68:N80" si="11">G68/G$3</f>
        <v>1.5395533132776926</v>
      </c>
      <c r="O68" s="577">
        <f t="shared" ref="O68:O80" si="12">H68/H$3</f>
        <v>1.1735947411794017</v>
      </c>
    </row>
    <row r="69" spans="1:15">
      <c r="B69" s="823">
        <v>38534</v>
      </c>
      <c r="C69" s="366">
        <v>279723</v>
      </c>
      <c r="D69" s="366">
        <v>555959</v>
      </c>
      <c r="E69" s="366">
        <v>961570</v>
      </c>
      <c r="F69" s="366">
        <v>831987</v>
      </c>
      <c r="G69" s="366">
        <v>264958</v>
      </c>
      <c r="H69" s="366">
        <v>122899</v>
      </c>
      <c r="J69" s="577">
        <f t="shared" si="7"/>
        <v>0.74137693412703887</v>
      </c>
      <c r="K69" s="577">
        <f t="shared" si="8"/>
        <v>1.1145706782141496</v>
      </c>
      <c r="L69" s="577">
        <f t="shared" si="9"/>
        <v>1.1948263993300017</v>
      </c>
      <c r="M69" s="577">
        <f t="shared" si="10"/>
        <v>1.4510397245771949</v>
      </c>
      <c r="N69" s="577">
        <f t="shared" si="11"/>
        <v>1.5507497454026151</v>
      </c>
      <c r="O69" s="577">
        <f t="shared" si="12"/>
        <v>1.1776672607754077</v>
      </c>
    </row>
    <row r="70" spans="1:15">
      <c r="B70" s="823">
        <v>38565</v>
      </c>
      <c r="C70" s="366">
        <v>279000</v>
      </c>
      <c r="D70" s="366">
        <v>556411</v>
      </c>
      <c r="E70" s="366">
        <v>963841</v>
      </c>
      <c r="F70" s="366">
        <v>836696</v>
      </c>
      <c r="G70" s="366">
        <v>266642</v>
      </c>
      <c r="H70" s="366">
        <v>123367</v>
      </c>
      <c r="J70" s="577">
        <f t="shared" si="7"/>
        <v>0.73946069726638075</v>
      </c>
      <c r="K70" s="577">
        <f t="shared" si="8"/>
        <v>1.1154768348669835</v>
      </c>
      <c r="L70" s="577">
        <f t="shared" si="9"/>
        <v>1.1976482955547989</v>
      </c>
      <c r="M70" s="577">
        <f t="shared" si="10"/>
        <v>1.4592525284587869</v>
      </c>
      <c r="N70" s="577">
        <f t="shared" si="11"/>
        <v>1.5606058832480774</v>
      </c>
      <c r="O70" s="577">
        <f t="shared" si="12"/>
        <v>1.182151823530539</v>
      </c>
    </row>
    <row r="71" spans="1:15">
      <c r="B71" s="823">
        <v>38596</v>
      </c>
      <c r="C71" s="366">
        <v>278556</v>
      </c>
      <c r="D71" s="366">
        <v>556990</v>
      </c>
      <c r="E71" s="366">
        <v>966388</v>
      </c>
      <c r="F71" s="366">
        <v>841625</v>
      </c>
      <c r="G71" s="366">
        <v>268354</v>
      </c>
      <c r="H71" s="366">
        <v>123704</v>
      </c>
      <c r="J71" s="577">
        <f t="shared" si="7"/>
        <v>0.73828392110298913</v>
      </c>
      <c r="K71" s="577">
        <f t="shared" si="8"/>
        <v>1.1166375974820071</v>
      </c>
      <c r="L71" s="577">
        <f t="shared" si="9"/>
        <v>1.2008131435004437</v>
      </c>
      <c r="M71" s="577">
        <f t="shared" si="10"/>
        <v>1.4678490267243138</v>
      </c>
      <c r="N71" s="577">
        <f t="shared" si="11"/>
        <v>1.5706258998700675</v>
      </c>
      <c r="O71" s="577">
        <f t="shared" si="12"/>
        <v>1.1853810920101957</v>
      </c>
    </row>
    <row r="72" spans="1:15">
      <c r="B72" s="823">
        <v>38626</v>
      </c>
      <c r="C72" s="366">
        <v>278277</v>
      </c>
      <c r="D72" s="366">
        <v>557723</v>
      </c>
      <c r="E72" s="366">
        <v>969260</v>
      </c>
      <c r="F72" s="366">
        <v>846233</v>
      </c>
      <c r="G72" s="366">
        <v>270258</v>
      </c>
      <c r="H72" s="366">
        <v>124017</v>
      </c>
      <c r="J72" s="577">
        <f t="shared" si="7"/>
        <v>0.73754446040572275</v>
      </c>
      <c r="K72" s="577">
        <f t="shared" si="8"/>
        <v>1.1181070948858283</v>
      </c>
      <c r="L72" s="577">
        <f t="shared" si="9"/>
        <v>1.2043818295231727</v>
      </c>
      <c r="M72" s="577">
        <f t="shared" si="10"/>
        <v>1.4758856800023719</v>
      </c>
      <c r="N72" s="577">
        <f t="shared" si="11"/>
        <v>1.5817696566739632</v>
      </c>
      <c r="O72" s="577">
        <f t="shared" si="12"/>
        <v>1.188380382912666</v>
      </c>
    </row>
    <row r="73" spans="1:15">
      <c r="B73" s="823">
        <v>38657</v>
      </c>
      <c r="C73" s="366">
        <v>277697</v>
      </c>
      <c r="D73" s="366">
        <v>558387</v>
      </c>
      <c r="E73" s="366">
        <v>971844</v>
      </c>
      <c r="F73" s="366">
        <v>850347</v>
      </c>
      <c r="G73" s="366">
        <v>272066</v>
      </c>
      <c r="H73" s="366">
        <v>124385</v>
      </c>
      <c r="J73" s="577">
        <f t="shared" si="7"/>
        <v>0.73600723028237325</v>
      </c>
      <c r="K73" s="577">
        <f t="shared" si="8"/>
        <v>1.1194382630660973</v>
      </c>
      <c r="L73" s="577">
        <f t="shared" si="9"/>
        <v>1.2075926528806702</v>
      </c>
      <c r="M73" s="577">
        <f t="shared" si="10"/>
        <v>1.4830607649819576</v>
      </c>
      <c r="N73" s="577">
        <f t="shared" si="11"/>
        <v>1.592351543386906</v>
      </c>
      <c r="O73" s="577">
        <f t="shared" si="12"/>
        <v>1.1919067057628547</v>
      </c>
    </row>
    <row r="74" spans="1:15">
      <c r="B74" s="823">
        <v>38687</v>
      </c>
      <c r="C74" s="366">
        <v>277011</v>
      </c>
      <c r="D74" s="366">
        <v>558756</v>
      </c>
      <c r="E74" s="366">
        <v>974073</v>
      </c>
      <c r="F74" s="366">
        <v>854425</v>
      </c>
      <c r="G74" s="366">
        <v>273607</v>
      </c>
      <c r="H74" s="366">
        <v>124718</v>
      </c>
      <c r="J74" s="577">
        <f t="shared" si="7"/>
        <v>0.73418905810199786</v>
      </c>
      <c r="K74" s="577">
        <f t="shared" si="8"/>
        <v>1.1201780236963974</v>
      </c>
      <c r="L74" s="577">
        <f t="shared" si="9"/>
        <v>1.2103623608001213</v>
      </c>
      <c r="M74" s="577">
        <f t="shared" si="10"/>
        <v>1.4901730636078085</v>
      </c>
      <c r="N74" s="577">
        <f t="shared" si="11"/>
        <v>1.6013707289093868</v>
      </c>
      <c r="O74" s="577">
        <f t="shared" si="12"/>
        <v>1.1950976446463137</v>
      </c>
    </row>
    <row r="75" spans="1:15">
      <c r="A75">
        <v>2006</v>
      </c>
      <c r="B75" s="823">
        <v>38718</v>
      </c>
      <c r="C75" s="366">
        <v>276480</v>
      </c>
      <c r="D75" s="366">
        <v>559098</v>
      </c>
      <c r="E75" s="366">
        <v>975955</v>
      </c>
      <c r="F75" s="366">
        <v>857677</v>
      </c>
      <c r="G75" s="366">
        <v>275133</v>
      </c>
      <c r="H75" s="366">
        <v>125173</v>
      </c>
      <c r="J75" s="577">
        <f t="shared" si="7"/>
        <v>0.73278169742010379</v>
      </c>
      <c r="K75" s="577">
        <f t="shared" si="8"/>
        <v>1.1208636555000902</v>
      </c>
      <c r="L75" s="577">
        <f t="shared" si="9"/>
        <v>1.2127008939111159</v>
      </c>
      <c r="M75" s="577">
        <f t="shared" si="10"/>
        <v>1.4958447642285213</v>
      </c>
      <c r="N75" s="577">
        <f t="shared" si="11"/>
        <v>1.6103021222301561</v>
      </c>
      <c r="O75" s="577">
        <f t="shared" si="12"/>
        <v>1.1994576362138025</v>
      </c>
    </row>
    <row r="76" spans="1:15">
      <c r="B76" s="823">
        <v>38749</v>
      </c>
      <c r="C76" s="366">
        <v>275910</v>
      </c>
      <c r="D76" s="366">
        <v>559462</v>
      </c>
      <c r="E76" s="366">
        <v>977919</v>
      </c>
      <c r="F76" s="366">
        <v>861815</v>
      </c>
      <c r="G76" s="366">
        <v>276809</v>
      </c>
      <c r="H76" s="366">
        <v>125637</v>
      </c>
      <c r="J76" s="577">
        <f t="shared" si="7"/>
        <v>0.73127097126439833</v>
      </c>
      <c r="K76" s="577">
        <f t="shared" si="8"/>
        <v>1.1215933922736112</v>
      </c>
      <c r="L76" s="577">
        <f t="shared" si="9"/>
        <v>1.2151413184754056</v>
      </c>
      <c r="M76" s="577">
        <f t="shared" si="10"/>
        <v>1.5030617067772636</v>
      </c>
      <c r="N76" s="577">
        <f t="shared" si="11"/>
        <v>1.620111437568039</v>
      </c>
      <c r="O76" s="577">
        <f t="shared" si="12"/>
        <v>1.2039038693727362</v>
      </c>
    </row>
    <row r="77" spans="1:15">
      <c r="B77" s="823">
        <v>38777</v>
      </c>
      <c r="C77" s="366">
        <v>275297</v>
      </c>
      <c r="D77" s="366">
        <v>559271</v>
      </c>
      <c r="E77" s="366">
        <v>978715</v>
      </c>
      <c r="F77" s="366">
        <v>864892</v>
      </c>
      <c r="G77" s="366">
        <v>277850</v>
      </c>
      <c r="H77" s="366">
        <v>125775</v>
      </c>
      <c r="J77" s="577">
        <f t="shared" si="7"/>
        <v>0.72964627804782378</v>
      </c>
      <c r="K77" s="577">
        <f t="shared" si="8"/>
        <v>1.1212104809446484</v>
      </c>
      <c r="L77" s="577">
        <f t="shared" si="9"/>
        <v>1.2161304111195883</v>
      </c>
      <c r="M77" s="577">
        <f t="shared" si="10"/>
        <v>1.50842819595621</v>
      </c>
      <c r="N77" s="577">
        <f t="shared" si="11"/>
        <v>1.6262042163668076</v>
      </c>
      <c r="O77" s="577">
        <f t="shared" si="12"/>
        <v>1.205226240441557</v>
      </c>
    </row>
    <row r="78" spans="1:15">
      <c r="B78" s="823">
        <v>38808</v>
      </c>
      <c r="C78" s="366">
        <v>275244</v>
      </c>
      <c r="D78" s="366">
        <v>559593</v>
      </c>
      <c r="E78" s="366">
        <v>980767</v>
      </c>
      <c r="F78" s="366">
        <v>869254</v>
      </c>
      <c r="G78" s="366">
        <v>279393</v>
      </c>
      <c r="H78" s="366">
        <v>126200</v>
      </c>
      <c r="J78" s="577">
        <f t="shared" si="7"/>
        <v>0.72950580701931078</v>
      </c>
      <c r="K78" s="577">
        <f t="shared" si="8"/>
        <v>1.1218560173212244</v>
      </c>
      <c r="L78" s="577">
        <f t="shared" si="9"/>
        <v>1.2186801826093656</v>
      </c>
      <c r="M78" s="577">
        <f t="shared" si="10"/>
        <v>1.5160358091504134</v>
      </c>
      <c r="N78" s="577">
        <f t="shared" si="11"/>
        <v>1.6352351075161831</v>
      </c>
      <c r="O78" s="577">
        <f t="shared" si="12"/>
        <v>1.2092987600375631</v>
      </c>
    </row>
    <row r="79" spans="1:15">
      <c r="B79" s="823">
        <v>38838</v>
      </c>
      <c r="C79" s="366">
        <v>274767</v>
      </c>
      <c r="D79" s="366">
        <v>559658</v>
      </c>
      <c r="E79" s="366">
        <v>981145</v>
      </c>
      <c r="F79" s="366">
        <v>871767</v>
      </c>
      <c r="G79" s="366">
        <v>280131</v>
      </c>
      <c r="H79" s="366">
        <v>126308</v>
      </c>
      <c r="J79" s="577">
        <f t="shared" si="7"/>
        <v>0.72824156776269411</v>
      </c>
      <c r="K79" s="577">
        <f t="shared" si="8"/>
        <v>1.1219863274593533</v>
      </c>
      <c r="L79" s="577">
        <f t="shared" si="9"/>
        <v>1.2191498773574825</v>
      </c>
      <c r="M79" s="577">
        <f t="shared" si="10"/>
        <v>1.5204186454541808</v>
      </c>
      <c r="N79" s="577">
        <f t="shared" si="11"/>
        <v>1.6395544838403822</v>
      </c>
      <c r="O79" s="577">
        <f t="shared" si="12"/>
        <v>1.210333659134901</v>
      </c>
    </row>
    <row r="80" spans="1:15">
      <c r="B80" s="823">
        <v>38869</v>
      </c>
      <c r="C80" s="366">
        <v>274287</v>
      </c>
      <c r="D80" s="366">
        <v>559799</v>
      </c>
      <c r="E80" s="366">
        <v>982133</v>
      </c>
      <c r="F80" s="366">
        <v>875858</v>
      </c>
      <c r="G80" s="366">
        <v>281263</v>
      </c>
      <c r="H80" s="366">
        <v>126394</v>
      </c>
      <c r="J80" s="577">
        <f t="shared" si="7"/>
        <v>0.72696937731578415</v>
      </c>
      <c r="K80" s="577">
        <f t="shared" si="8"/>
        <v>1.1222690002205249</v>
      </c>
      <c r="L80" s="577">
        <f t="shared" si="9"/>
        <v>1.2203775451118197</v>
      </c>
      <c r="M80" s="577">
        <f t="shared" si="10"/>
        <v>1.5275536169299915</v>
      </c>
      <c r="N80" s="577">
        <f t="shared" si="11"/>
        <v>1.6461798686628661</v>
      </c>
      <c r="O80" s="577">
        <f t="shared" si="12"/>
        <v>1.2111577454531517</v>
      </c>
    </row>
    <row r="81" spans="1:15">
      <c r="B81" s="823">
        <v>38899</v>
      </c>
      <c r="C81" s="366">
        <v>273929</v>
      </c>
      <c r="D81" s="366">
        <v>559792</v>
      </c>
      <c r="E81" s="366">
        <v>983176</v>
      </c>
      <c r="F81" s="366">
        <v>879756</v>
      </c>
      <c r="G81" s="366">
        <v>282508</v>
      </c>
      <c r="H81" s="366">
        <v>126575</v>
      </c>
      <c r="J81" s="577">
        <f t="shared" ref="J81:J86" si="13">C81/C$3</f>
        <v>0.72602053527413057</v>
      </c>
      <c r="K81" s="577">
        <f t="shared" ref="K81:K86" si="14">D81/D$3</f>
        <v>1.122254966821034</v>
      </c>
      <c r="L81" s="577">
        <f t="shared" ref="L81:L86" si="15">E81/E$3</f>
        <v>1.2216735546945865</v>
      </c>
      <c r="M81" s="577">
        <f t="shared" ref="M81:M86" si="16">F81/F$3</f>
        <v>1.5343519837871682</v>
      </c>
      <c r="N81" s="577">
        <f t="shared" ref="N81:N86" si="17">G81/G$3</f>
        <v>1.6534666214049094</v>
      </c>
      <c r="O81" s="577">
        <f t="shared" ref="O81:O86" si="18">H81/H$3</f>
        <v>1.2128921596810978</v>
      </c>
    </row>
    <row r="82" spans="1:15">
      <c r="B82" s="823">
        <v>38930</v>
      </c>
      <c r="C82" s="366">
        <v>273544</v>
      </c>
      <c r="D82" s="366">
        <v>559664</v>
      </c>
      <c r="E82" s="366">
        <v>983854</v>
      </c>
      <c r="F82" s="366">
        <v>882285</v>
      </c>
      <c r="G82" s="366">
        <v>283488</v>
      </c>
      <c r="H82" s="366">
        <v>126684</v>
      </c>
      <c r="J82" s="577">
        <f t="shared" si="13"/>
        <v>0.72500013251983819</v>
      </c>
      <c r="K82" s="577">
        <f t="shared" si="14"/>
        <v>1.1219983560874882</v>
      </c>
      <c r="L82" s="577">
        <f t="shared" si="15"/>
        <v>1.22251602305232</v>
      </c>
      <c r="M82" s="577">
        <f t="shared" si="16"/>
        <v>1.5387627251370399</v>
      </c>
      <c r="N82" s="577">
        <f t="shared" si="17"/>
        <v>1.6592023785833849</v>
      </c>
      <c r="O82" s="577">
        <f t="shared" si="18"/>
        <v>1.2139366411774852</v>
      </c>
    </row>
    <row r="83" spans="1:15">
      <c r="B83" s="823">
        <v>38961</v>
      </c>
      <c r="C83" s="366">
        <v>273001</v>
      </c>
      <c r="D83" s="366">
        <v>559298</v>
      </c>
      <c r="E83" s="366">
        <v>984279</v>
      </c>
      <c r="F83" s="366">
        <v>885383</v>
      </c>
      <c r="G83" s="366">
        <v>285272</v>
      </c>
      <c r="H83" s="366">
        <v>126989</v>
      </c>
      <c r="J83" s="577">
        <f t="shared" si="13"/>
        <v>0.72356096707677142</v>
      </c>
      <c r="K83" s="577">
        <f t="shared" si="14"/>
        <v>1.1212646097712555</v>
      </c>
      <c r="L83" s="577">
        <f t="shared" si="15"/>
        <v>1.2230441189992769</v>
      </c>
      <c r="M83" s="577">
        <f t="shared" si="16"/>
        <v>1.5441658396889983</v>
      </c>
      <c r="N83" s="577">
        <f t="shared" si="17"/>
        <v>1.6696437977735898</v>
      </c>
      <c r="O83" s="577">
        <f t="shared" si="18"/>
        <v>1.2168592728875602</v>
      </c>
    </row>
    <row r="84" spans="1:15">
      <c r="B84" s="823">
        <v>38991</v>
      </c>
      <c r="C84" s="366">
        <v>272606</v>
      </c>
      <c r="D84" s="366">
        <v>559155</v>
      </c>
      <c r="E84" s="366">
        <v>985337</v>
      </c>
      <c r="F84" s="366">
        <v>887977</v>
      </c>
      <c r="G84" s="366">
        <v>286621</v>
      </c>
      <c r="H84" s="366">
        <v>127302</v>
      </c>
      <c r="J84" s="577">
        <f t="shared" si="13"/>
        <v>0.72251406035483512</v>
      </c>
      <c r="K84" s="577">
        <f t="shared" si="14"/>
        <v>1.1209779274673723</v>
      </c>
      <c r="L84" s="577">
        <f t="shared" si="15"/>
        <v>1.2243587672625245</v>
      </c>
      <c r="M84" s="577">
        <f t="shared" si="16"/>
        <v>1.5486899452886689</v>
      </c>
      <c r="N84" s="577">
        <f t="shared" si="17"/>
        <v>1.6775392431141649</v>
      </c>
      <c r="O84" s="577">
        <f t="shared" si="18"/>
        <v>1.2198585637900305</v>
      </c>
    </row>
    <row r="85" spans="1:15">
      <c r="B85" s="823">
        <v>39022</v>
      </c>
      <c r="C85" s="366">
        <v>272225</v>
      </c>
      <c r="D85" s="366">
        <v>559224</v>
      </c>
      <c r="E85" s="366">
        <v>985770</v>
      </c>
      <c r="F85" s="366">
        <v>891097</v>
      </c>
      <c r="G85" s="366">
        <v>287961</v>
      </c>
      <c r="H85" s="366">
        <v>127618</v>
      </c>
      <c r="J85" s="577">
        <f t="shared" si="13"/>
        <v>0.72150425918760042</v>
      </c>
      <c r="K85" s="577">
        <f t="shared" si="14"/>
        <v>1.1211162566909243</v>
      </c>
      <c r="L85" s="577">
        <f t="shared" si="15"/>
        <v>1.2248968038390711</v>
      </c>
      <c r="M85" s="577">
        <f t="shared" si="16"/>
        <v>1.5541314292790207</v>
      </c>
      <c r="N85" s="577">
        <f t="shared" si="17"/>
        <v>1.6853820131337134</v>
      </c>
      <c r="O85" s="577">
        <f t="shared" si="18"/>
        <v>1.2228866018896491</v>
      </c>
    </row>
    <row r="86" spans="1:15">
      <c r="B86" s="823">
        <v>39052</v>
      </c>
      <c r="C86" s="366">
        <v>271962</v>
      </c>
      <c r="D86" s="366">
        <v>559105</v>
      </c>
      <c r="E86" s="366">
        <v>986805</v>
      </c>
      <c r="F86" s="366">
        <v>894398</v>
      </c>
      <c r="G86" s="366">
        <v>289214</v>
      </c>
      <c r="H86" s="366">
        <v>128036</v>
      </c>
      <c r="J86" s="577">
        <f t="shared" si="13"/>
        <v>0.72080720483856431</v>
      </c>
      <c r="K86" s="577">
        <f t="shared" si="14"/>
        <v>1.1208776888995811</v>
      </c>
      <c r="L86" s="577">
        <f t="shared" si="15"/>
        <v>1.2261828727922484</v>
      </c>
      <c r="M86" s="577">
        <f t="shared" si="16"/>
        <v>1.5598885891034282</v>
      </c>
      <c r="N86" s="577">
        <f t="shared" si="17"/>
        <v>1.6927155883833358</v>
      </c>
      <c r="O86" s="577">
        <f t="shared" si="18"/>
        <v>1.2268920446923091</v>
      </c>
    </row>
    <row r="87" spans="1:15">
      <c r="A87">
        <v>2007</v>
      </c>
      <c r="B87" s="823">
        <v>39083</v>
      </c>
      <c r="C87" s="366">
        <v>271715</v>
      </c>
      <c r="D87" s="366">
        <v>559033</v>
      </c>
      <c r="E87" s="366">
        <v>987471</v>
      </c>
      <c r="F87" s="366">
        <v>896871</v>
      </c>
      <c r="G87" s="366">
        <v>290119</v>
      </c>
      <c r="H87" s="366">
        <v>128411</v>
      </c>
      <c r="J87" s="577">
        <f t="shared" ref="J87:J98" si="19">C87/C$3</f>
        <v>0.72015255683775858</v>
      </c>
      <c r="K87" s="577">
        <f t="shared" ref="K87:K98" si="20">D87/D$3</f>
        <v>1.1207333453619615</v>
      </c>
      <c r="L87" s="577">
        <f t="shared" ref="L87:L98" si="21">E87/E$3</f>
        <v>1.2270104302055971</v>
      </c>
      <c r="M87" s="577">
        <f t="shared" ref="M87:M98" si="22">F87/F$3</f>
        <v>1.5642016627919348</v>
      </c>
      <c r="N87" s="577">
        <f t="shared" ref="N87:N98" si="23">G87/G$3</f>
        <v>1.6980123845532547</v>
      </c>
      <c r="O87" s="577">
        <f t="shared" ref="O87:O98" si="24">H87/H$3</f>
        <v>1.2304854443358439</v>
      </c>
    </row>
    <row r="88" spans="1:15">
      <c r="B88" s="823">
        <v>39114</v>
      </c>
      <c r="C88" s="366">
        <v>271476</v>
      </c>
      <c r="D88" s="366">
        <v>558968</v>
      </c>
      <c r="E88" s="366">
        <v>988109</v>
      </c>
      <c r="F88" s="366">
        <v>900221</v>
      </c>
      <c r="G88" s="366">
        <v>291351</v>
      </c>
      <c r="H88" s="366">
        <v>128749</v>
      </c>
      <c r="J88" s="577">
        <f t="shared" si="19"/>
        <v>0.71951911201106811</v>
      </c>
      <c r="K88" s="577">
        <f t="shared" si="20"/>
        <v>1.1206030352238328</v>
      </c>
      <c r="L88" s="577">
        <f t="shared" si="21"/>
        <v>1.2278031954153816</v>
      </c>
      <c r="M88" s="577">
        <f t="shared" si="22"/>
        <v>1.5700442818200369</v>
      </c>
      <c r="N88" s="577">
        <f t="shared" si="23"/>
        <v>1.7052230507204813</v>
      </c>
      <c r="O88" s="577">
        <f t="shared" si="24"/>
        <v>1.23372429521455</v>
      </c>
    </row>
    <row r="89" spans="1:15">
      <c r="B89" s="823">
        <v>39142</v>
      </c>
      <c r="C89" s="366">
        <v>271174</v>
      </c>
      <c r="D89" s="366">
        <v>558520</v>
      </c>
      <c r="E89" s="366">
        <v>988076</v>
      </c>
      <c r="F89" s="366">
        <v>902401</v>
      </c>
      <c r="G89" s="366">
        <v>292155</v>
      </c>
      <c r="H89" s="366">
        <v>129019</v>
      </c>
      <c r="J89" s="577">
        <f t="shared" si="19"/>
        <v>0.7187186921882206</v>
      </c>
      <c r="K89" s="577">
        <f t="shared" si="20"/>
        <v>1.1197048976564223</v>
      </c>
      <c r="L89" s="577">
        <f t="shared" si="21"/>
        <v>1.2277621903183238</v>
      </c>
      <c r="M89" s="577">
        <f t="shared" si="22"/>
        <v>1.573846344351757</v>
      </c>
      <c r="N89" s="577">
        <f t="shared" si="23"/>
        <v>1.7099287127322105</v>
      </c>
      <c r="O89" s="577">
        <f t="shared" si="24"/>
        <v>1.236311542957895</v>
      </c>
    </row>
    <row r="90" spans="1:15">
      <c r="B90" s="823">
        <v>39173</v>
      </c>
      <c r="C90" s="366">
        <v>271099</v>
      </c>
      <c r="D90" s="366">
        <v>558565</v>
      </c>
      <c r="E90" s="366">
        <v>988660</v>
      </c>
      <c r="F90" s="366">
        <v>905574</v>
      </c>
      <c r="G90" s="366">
        <v>293370</v>
      </c>
      <c r="H90" s="366">
        <v>129471</v>
      </c>
      <c r="J90" s="577">
        <f t="shared" si="19"/>
        <v>0.71851991243089086</v>
      </c>
      <c r="K90" s="577">
        <f t="shared" si="20"/>
        <v>1.1197951123674346</v>
      </c>
      <c r="L90" s="577">
        <f t="shared" si="21"/>
        <v>1.2284878562783774</v>
      </c>
      <c r="M90" s="577">
        <f t="shared" si="22"/>
        <v>1.5793802638073295</v>
      </c>
      <c r="N90" s="577">
        <f t="shared" si="23"/>
        <v>1.7170398810708307</v>
      </c>
      <c r="O90" s="577">
        <f t="shared" si="24"/>
        <v>1.2406427873282355</v>
      </c>
    </row>
    <row r="91" spans="1:15">
      <c r="B91" s="823">
        <v>39203</v>
      </c>
      <c r="C91" s="366">
        <v>270882</v>
      </c>
      <c r="D91" s="366">
        <v>558393</v>
      </c>
      <c r="E91" s="366">
        <v>989237</v>
      </c>
      <c r="F91" s="366">
        <v>908596</v>
      </c>
      <c r="G91" s="366">
        <v>294356</v>
      </c>
      <c r="H91" s="366">
        <v>129765</v>
      </c>
      <c r="J91" s="577">
        <f t="shared" si="19"/>
        <v>0.71794477633301701</v>
      </c>
      <c r="K91" s="577">
        <f t="shared" si="20"/>
        <v>1.1194502916942324</v>
      </c>
      <c r="L91" s="577">
        <f t="shared" si="21"/>
        <v>1.22920482418754</v>
      </c>
      <c r="M91" s="577">
        <f t="shared" si="22"/>
        <v>1.5846508293902921</v>
      </c>
      <c r="N91" s="577">
        <f t="shared" si="23"/>
        <v>1.7228107551299909</v>
      </c>
      <c r="O91" s="577">
        <f t="shared" si="24"/>
        <v>1.2434600126487667</v>
      </c>
    </row>
    <row r="92" spans="1:15">
      <c r="B92" s="823">
        <v>39234</v>
      </c>
      <c r="C92" s="366">
        <v>270442</v>
      </c>
      <c r="D92" s="366">
        <v>558028</v>
      </c>
      <c r="E92" s="366">
        <v>989659</v>
      </c>
      <c r="F92" s="366">
        <v>912378</v>
      </c>
      <c r="G92" s="366">
        <v>295703</v>
      </c>
      <c r="H92" s="366">
        <v>130120</v>
      </c>
      <c r="J92" s="577">
        <f t="shared" si="19"/>
        <v>0.71677860175668295</v>
      </c>
      <c r="K92" s="577">
        <f t="shared" si="20"/>
        <v>1.1187185501493555</v>
      </c>
      <c r="L92" s="577">
        <f t="shared" si="21"/>
        <v>1.2297291923984006</v>
      </c>
      <c r="M92" s="577">
        <f t="shared" si="22"/>
        <v>1.5912468846632122</v>
      </c>
      <c r="N92" s="577">
        <f t="shared" si="23"/>
        <v>1.7306944948436713</v>
      </c>
      <c r="O92" s="577">
        <f t="shared" si="24"/>
        <v>1.2468617643113129</v>
      </c>
    </row>
    <row r="93" spans="1:15">
      <c r="B93" s="823">
        <v>39264</v>
      </c>
      <c r="C93" s="366">
        <v>270269</v>
      </c>
      <c r="D93" s="366">
        <v>557874</v>
      </c>
      <c r="E93" s="366">
        <v>990418</v>
      </c>
      <c r="F93" s="366">
        <v>916512</v>
      </c>
      <c r="G93" s="366">
        <v>296964</v>
      </c>
      <c r="H93" s="366">
        <v>130478</v>
      </c>
      <c r="J93" s="577">
        <f t="shared" si="19"/>
        <v>0.71632008311644257</v>
      </c>
      <c r="K93" s="577">
        <f t="shared" si="20"/>
        <v>1.1184098153605582</v>
      </c>
      <c r="L93" s="577">
        <f t="shared" si="21"/>
        <v>1.2306723096307304</v>
      </c>
      <c r="M93" s="577">
        <f t="shared" si="22"/>
        <v>1.5984568509504284</v>
      </c>
      <c r="N93" s="577">
        <f t="shared" si="23"/>
        <v>1.7380748926008733</v>
      </c>
      <c r="O93" s="577">
        <f t="shared" si="24"/>
        <v>1.2502922631710074</v>
      </c>
    </row>
    <row r="94" spans="1:15">
      <c r="B94" s="823">
        <v>39295</v>
      </c>
      <c r="C94" s="366">
        <v>270094</v>
      </c>
      <c r="D94" s="366">
        <v>557799</v>
      </c>
      <c r="E94" s="366">
        <v>990840</v>
      </c>
      <c r="F94" s="366">
        <v>920090</v>
      </c>
      <c r="G94" s="366">
        <v>298217</v>
      </c>
      <c r="H94" s="366">
        <v>130847</v>
      </c>
      <c r="J94" s="577">
        <f t="shared" si="19"/>
        <v>0.7158562636826733</v>
      </c>
      <c r="K94" s="577">
        <f t="shared" si="20"/>
        <v>1.1182594575088711</v>
      </c>
      <c r="L94" s="577">
        <f t="shared" si="21"/>
        <v>1.231196677841591</v>
      </c>
      <c r="M94" s="577">
        <f t="shared" si="22"/>
        <v>1.6046971168855177</v>
      </c>
      <c r="N94" s="577">
        <f t="shared" si="23"/>
        <v>1.7454084678504957</v>
      </c>
      <c r="O94" s="577">
        <f t="shared" si="24"/>
        <v>1.2538281684202457</v>
      </c>
    </row>
    <row r="95" spans="1:15">
      <c r="B95" s="823">
        <v>39326</v>
      </c>
      <c r="C95" s="366">
        <v>269969</v>
      </c>
      <c r="D95" s="366">
        <v>557911</v>
      </c>
      <c r="E95" s="366">
        <v>992017</v>
      </c>
      <c r="F95" s="366">
        <v>924696</v>
      </c>
      <c r="G95" s="366">
        <v>300070</v>
      </c>
      <c r="H95" s="366">
        <v>131269</v>
      </c>
      <c r="J95" s="577">
        <f t="shared" si="19"/>
        <v>0.71552496408712385</v>
      </c>
      <c r="K95" s="577">
        <f t="shared" si="20"/>
        <v>1.1184839919007237</v>
      </c>
      <c r="L95" s="577">
        <f t="shared" si="21"/>
        <v>1.2326591929699868</v>
      </c>
      <c r="M95" s="577">
        <f t="shared" si="22"/>
        <v>1.6127302820328129</v>
      </c>
      <c r="N95" s="577">
        <f t="shared" si="23"/>
        <v>1.7562537311685726</v>
      </c>
      <c r="O95" s="577">
        <f t="shared" si="24"/>
        <v>1.2578719408191035</v>
      </c>
    </row>
    <row r="96" spans="1:15">
      <c r="B96" s="823">
        <v>39356</v>
      </c>
      <c r="C96" s="366">
        <v>269725</v>
      </c>
      <c r="D96" s="366">
        <v>557747</v>
      </c>
      <c r="E96" s="366">
        <v>992761</v>
      </c>
      <c r="F96" s="366">
        <v>926934</v>
      </c>
      <c r="G96" s="366">
        <v>301041</v>
      </c>
      <c r="H96" s="366">
        <v>131511</v>
      </c>
      <c r="J96" s="577">
        <f t="shared" si="19"/>
        <v>0.7148782672766113</v>
      </c>
      <c r="K96" s="577">
        <f t="shared" si="20"/>
        <v>1.1181552093983682</v>
      </c>
      <c r="L96" s="577">
        <f t="shared" si="21"/>
        <v>1.2335836715218358</v>
      </c>
      <c r="M96" s="577">
        <f t="shared" si="22"/>
        <v>1.6166335003566614</v>
      </c>
      <c r="N96" s="577">
        <f t="shared" si="23"/>
        <v>1.7619368130260216</v>
      </c>
      <c r="O96" s="577">
        <f t="shared" si="24"/>
        <v>1.2601908813890645</v>
      </c>
    </row>
    <row r="97" spans="1:15">
      <c r="B97" s="823">
        <v>39387</v>
      </c>
      <c r="C97" s="366">
        <v>269481</v>
      </c>
      <c r="D97" s="366">
        <v>557796</v>
      </c>
      <c r="E97" s="366">
        <v>993590</v>
      </c>
      <c r="F97" s="366">
        <v>930484</v>
      </c>
      <c r="G97" s="366">
        <v>302532</v>
      </c>
      <c r="H97" s="366">
        <v>132108</v>
      </c>
      <c r="J97" s="577">
        <f t="shared" si="19"/>
        <v>0.71423157046609875</v>
      </c>
      <c r="K97" s="577">
        <f t="shared" si="20"/>
        <v>1.1182534431948037</v>
      </c>
      <c r="L97" s="577">
        <f t="shared" si="21"/>
        <v>1.2346137692630763</v>
      </c>
      <c r="M97" s="577">
        <f t="shared" si="22"/>
        <v>1.6228249324610682</v>
      </c>
      <c r="N97" s="577">
        <f t="shared" si="23"/>
        <v>1.770663357876131</v>
      </c>
      <c r="O97" s="577">
        <f t="shared" si="24"/>
        <v>1.2659115736215718</v>
      </c>
    </row>
    <row r="98" spans="1:15">
      <c r="B98" s="823">
        <v>39417</v>
      </c>
      <c r="C98" s="366">
        <v>269362</v>
      </c>
      <c r="D98" s="366">
        <v>558014</v>
      </c>
      <c r="E98" s="366">
        <v>994634</v>
      </c>
      <c r="F98" s="366">
        <v>933978</v>
      </c>
      <c r="G98" s="366">
        <v>303931</v>
      </c>
      <c r="H98" s="366">
        <v>132654</v>
      </c>
      <c r="J98" s="577">
        <f t="shared" si="19"/>
        <v>0.71391617325113566</v>
      </c>
      <c r="K98" s="577">
        <f t="shared" si="20"/>
        <v>1.1186904833503739</v>
      </c>
      <c r="L98" s="577">
        <f t="shared" si="21"/>
        <v>1.2359110214245419</v>
      </c>
      <c r="M98" s="577">
        <f t="shared" si="22"/>
        <v>1.6289186969041096</v>
      </c>
      <c r="N98" s="577">
        <f t="shared" si="23"/>
        <v>1.7788514438890775</v>
      </c>
      <c r="O98" s="577">
        <f t="shared" si="24"/>
        <v>1.2711435635025585</v>
      </c>
    </row>
    <row r="99" spans="1:15">
      <c r="A99">
        <v>2008</v>
      </c>
      <c r="B99" s="823">
        <v>39448</v>
      </c>
      <c r="C99" s="366">
        <v>269207</v>
      </c>
      <c r="D99" s="366">
        <v>558044</v>
      </c>
      <c r="E99" s="366">
        <v>995604</v>
      </c>
      <c r="F99" s="366">
        <v>936277</v>
      </c>
      <c r="G99" s="366">
        <v>305092</v>
      </c>
      <c r="H99" s="366">
        <v>133140</v>
      </c>
      <c r="J99" s="577">
        <f t="shared" ref="J99:J110" si="25">C99/C$3</f>
        <v>0.71350536175265433</v>
      </c>
      <c r="K99" s="577">
        <f t="shared" ref="K99:K110" si="26">D99/D$3</f>
        <v>1.1187506264910487</v>
      </c>
      <c r="L99" s="577">
        <f t="shared" ref="L99:L110" si="27">E99/E$3</f>
        <v>1.2371163227623021</v>
      </c>
      <c r="M99" s="577">
        <f t="shared" ref="M99:M110" si="28">F99/F$3</f>
        <v>1.6329283032162309</v>
      </c>
      <c r="N99" s="577">
        <f t="shared" ref="N99:N110" si="29">G99/G$3</f>
        <v>1.785646560301537</v>
      </c>
      <c r="O99" s="577">
        <f t="shared" ref="O99:O110" si="30">H99/H$3</f>
        <v>1.2758006094405796</v>
      </c>
    </row>
    <row r="100" spans="1:15">
      <c r="B100" s="823">
        <v>39479</v>
      </c>
      <c r="C100" s="366">
        <v>268918</v>
      </c>
      <c r="D100" s="366">
        <v>558126</v>
      </c>
      <c r="E100" s="366">
        <v>995804</v>
      </c>
      <c r="F100" s="366">
        <v>939157</v>
      </c>
      <c r="G100" s="366">
        <v>306254</v>
      </c>
      <c r="H100" s="366">
        <v>133636</v>
      </c>
      <c r="J100" s="577">
        <f t="shared" si="25"/>
        <v>0.71273939708774403</v>
      </c>
      <c r="K100" s="577">
        <f t="shared" si="26"/>
        <v>1.1189150177422265</v>
      </c>
      <c r="L100" s="577">
        <f t="shared" si="27"/>
        <v>1.2373648385020466</v>
      </c>
      <c r="M100" s="577">
        <f t="shared" si="28"/>
        <v>1.6379512115150172</v>
      </c>
      <c r="N100" s="577">
        <f t="shared" si="29"/>
        <v>1.7924475295274438</v>
      </c>
      <c r="O100" s="577">
        <f t="shared" si="30"/>
        <v>1.2805534793690949</v>
      </c>
    </row>
    <row r="101" spans="1:15">
      <c r="B101" s="823">
        <v>39508</v>
      </c>
      <c r="C101" s="366">
        <v>268658</v>
      </c>
      <c r="D101" s="366">
        <v>558307</v>
      </c>
      <c r="E101" s="366">
        <v>995749</v>
      </c>
      <c r="F101" s="366">
        <v>941737</v>
      </c>
      <c r="G101" s="366">
        <v>307081</v>
      </c>
      <c r="H101" s="366">
        <v>133964</v>
      </c>
      <c r="J101" s="577">
        <f t="shared" si="25"/>
        <v>0.71205029392900121</v>
      </c>
      <c r="K101" s="577">
        <f t="shared" si="26"/>
        <v>1.1192778813576312</v>
      </c>
      <c r="L101" s="577">
        <f t="shared" si="27"/>
        <v>1.2372964966736169</v>
      </c>
      <c r="M101" s="577">
        <f t="shared" si="28"/>
        <v>1.6424509001993466</v>
      </c>
      <c r="N101" s="577">
        <f t="shared" si="29"/>
        <v>1.7972878062484636</v>
      </c>
      <c r="O101" s="577">
        <f t="shared" si="30"/>
        <v>1.2836965062573065</v>
      </c>
    </row>
    <row r="102" spans="1:15">
      <c r="B102" s="823">
        <v>39539</v>
      </c>
      <c r="C102" s="366">
        <v>268417</v>
      </c>
      <c r="D102" s="366">
        <v>558677</v>
      </c>
      <c r="E102" s="366">
        <v>995631</v>
      </c>
      <c r="F102" s="366">
        <v>943972</v>
      </c>
      <c r="G102" s="366">
        <v>307876</v>
      </c>
      <c r="H102" s="366">
        <v>134237</v>
      </c>
      <c r="J102" s="577">
        <f t="shared" si="25"/>
        <v>0.71141154830878184</v>
      </c>
      <c r="K102" s="577">
        <f t="shared" si="26"/>
        <v>1.1200196467592871</v>
      </c>
      <c r="L102" s="577">
        <f t="shared" si="27"/>
        <v>1.2371498723871677</v>
      </c>
      <c r="M102" s="577">
        <f t="shared" si="28"/>
        <v>1.6463488863270506</v>
      </c>
      <c r="N102" s="577">
        <f t="shared" si="29"/>
        <v>1.8019407929391658</v>
      </c>
      <c r="O102" s="577">
        <f t="shared" si="30"/>
        <v>1.2863125011977998</v>
      </c>
    </row>
    <row r="103" spans="1:15">
      <c r="B103" s="823">
        <v>39569</v>
      </c>
      <c r="C103" s="366">
        <v>267920</v>
      </c>
      <c r="D103" s="366">
        <v>558257</v>
      </c>
      <c r="E103" s="366">
        <v>994460</v>
      </c>
      <c r="F103" s="366">
        <v>945399</v>
      </c>
      <c r="G103" s="366">
        <v>308531</v>
      </c>
      <c r="H103" s="366">
        <v>134458</v>
      </c>
      <c r="J103" s="577">
        <f t="shared" si="25"/>
        <v>0.71009430111687721</v>
      </c>
      <c r="K103" s="577">
        <f t="shared" si="26"/>
        <v>1.1191776427898399</v>
      </c>
      <c r="L103" s="577">
        <f t="shared" si="27"/>
        <v>1.2356948127309644</v>
      </c>
      <c r="M103" s="577">
        <f t="shared" si="28"/>
        <v>1.648837667626484</v>
      </c>
      <c r="N103" s="577">
        <f t="shared" si="29"/>
        <v>1.8057743857472286</v>
      </c>
      <c r="O103" s="577">
        <f t="shared" si="30"/>
        <v>1.2884302113877231</v>
      </c>
    </row>
    <row r="104" spans="1:15">
      <c r="B104" s="823">
        <v>39600</v>
      </c>
      <c r="C104" s="366">
        <v>267690</v>
      </c>
      <c r="D104" s="366">
        <v>558166</v>
      </c>
      <c r="E104" s="366">
        <v>993737</v>
      </c>
      <c r="F104" s="366">
        <v>947779</v>
      </c>
      <c r="G104" s="366">
        <v>309265</v>
      </c>
      <c r="H104" s="366">
        <v>134682</v>
      </c>
      <c r="J104" s="577">
        <f t="shared" si="25"/>
        <v>0.70948470986106615</v>
      </c>
      <c r="K104" s="577">
        <f t="shared" si="26"/>
        <v>1.1189952085964596</v>
      </c>
      <c r="L104" s="577">
        <f t="shared" si="27"/>
        <v>1.2347964283317885</v>
      </c>
      <c r="M104" s="577">
        <f t="shared" si="28"/>
        <v>1.6529885432345088</v>
      </c>
      <c r="N104" s="577">
        <f t="shared" si="29"/>
        <v>1.8100703508176381</v>
      </c>
      <c r="O104" s="577">
        <f t="shared" si="30"/>
        <v>1.2905766687747944</v>
      </c>
    </row>
    <row r="105" spans="1:15">
      <c r="B105" s="823">
        <v>39630</v>
      </c>
      <c r="C105" s="366">
        <v>267605</v>
      </c>
      <c r="D105" s="366">
        <v>558090</v>
      </c>
      <c r="E105" s="366">
        <v>992534</v>
      </c>
      <c r="F105" s="366">
        <v>949204</v>
      </c>
      <c r="G105" s="366">
        <v>309810</v>
      </c>
      <c r="H105" s="366">
        <v>134893</v>
      </c>
      <c r="J105" s="577">
        <f t="shared" si="25"/>
        <v>0.70925942613609261</v>
      </c>
      <c r="K105" s="577">
        <f t="shared" si="26"/>
        <v>1.1188428459734168</v>
      </c>
      <c r="L105" s="577">
        <f t="shared" si="27"/>
        <v>1.2333016061572259</v>
      </c>
      <c r="M105" s="577">
        <f t="shared" si="28"/>
        <v>1.6554738364031791</v>
      </c>
      <c r="N105" s="577">
        <f t="shared" si="29"/>
        <v>1.8132601341464842</v>
      </c>
      <c r="O105" s="577">
        <f t="shared" si="30"/>
        <v>1.2925985549742234</v>
      </c>
    </row>
    <row r="106" spans="1:15">
      <c r="B106" s="823">
        <v>39661</v>
      </c>
      <c r="C106" s="366">
        <v>267214</v>
      </c>
      <c r="D106" s="366">
        <v>557676</v>
      </c>
      <c r="E106" s="366">
        <v>990939</v>
      </c>
      <c r="F106" s="366">
        <v>950346</v>
      </c>
      <c r="G106" s="366">
        <v>310457</v>
      </c>
      <c r="H106" s="366">
        <v>135086</v>
      </c>
      <c r="J106" s="577">
        <f t="shared" si="25"/>
        <v>0.70822312100121387</v>
      </c>
      <c r="K106" s="577">
        <f t="shared" si="26"/>
        <v>1.1180128706321044</v>
      </c>
      <c r="L106" s="577">
        <f t="shared" si="27"/>
        <v>1.2313196931327646</v>
      </c>
      <c r="M106" s="577">
        <f t="shared" si="28"/>
        <v>1.6574655590688783</v>
      </c>
      <c r="N106" s="577">
        <f t="shared" si="29"/>
        <v>1.8170469044469677</v>
      </c>
      <c r="O106" s="577">
        <f t="shared" si="30"/>
        <v>1.2944479579907626</v>
      </c>
    </row>
    <row r="107" spans="1:15">
      <c r="B107" s="823">
        <v>39692</v>
      </c>
      <c r="C107" s="366">
        <v>266879</v>
      </c>
      <c r="D107" s="366">
        <v>557192</v>
      </c>
      <c r="E107" s="366">
        <v>989928</v>
      </c>
      <c r="F107" s="366">
        <v>951706</v>
      </c>
      <c r="G107" s="366">
        <v>310846</v>
      </c>
      <c r="H107" s="366">
        <v>135270</v>
      </c>
      <c r="J107" s="577">
        <f t="shared" si="25"/>
        <v>0.70733523808514132</v>
      </c>
      <c r="K107" s="577">
        <f t="shared" si="26"/>
        <v>1.1170425612958843</v>
      </c>
      <c r="L107" s="577">
        <f t="shared" si="27"/>
        <v>1.2300634460683568</v>
      </c>
      <c r="M107" s="577">
        <f t="shared" si="28"/>
        <v>1.6598374879877498</v>
      </c>
      <c r="N107" s="577">
        <f t="shared" si="29"/>
        <v>1.8193236488780156</v>
      </c>
      <c r="O107" s="577">
        <f t="shared" si="30"/>
        <v>1.296211119415857</v>
      </c>
    </row>
    <row r="108" spans="1:15">
      <c r="B108" s="823">
        <v>39722</v>
      </c>
      <c r="C108" s="366">
        <v>266640</v>
      </c>
      <c r="D108" s="366">
        <v>556825</v>
      </c>
      <c r="E108" s="366">
        <v>989560</v>
      </c>
      <c r="F108" s="366">
        <v>952829</v>
      </c>
      <c r="G108" s="366">
        <v>311423</v>
      </c>
      <c r="H108" s="366">
        <v>135419</v>
      </c>
      <c r="J108" s="577">
        <f t="shared" si="25"/>
        <v>0.70670179325845084</v>
      </c>
      <c r="K108" s="577">
        <f t="shared" si="26"/>
        <v>1.1163068102082958</v>
      </c>
      <c r="L108" s="577">
        <f t="shared" si="27"/>
        <v>1.2296061771072271</v>
      </c>
      <c r="M108" s="577">
        <f t="shared" si="28"/>
        <v>1.6617960734112001</v>
      </c>
      <c r="N108" s="577">
        <f t="shared" si="29"/>
        <v>1.8227007222371794</v>
      </c>
      <c r="O108" s="577">
        <f t="shared" si="30"/>
        <v>1.2976388968742214</v>
      </c>
    </row>
    <row r="109" spans="1:15">
      <c r="B109" s="823">
        <v>39753</v>
      </c>
      <c r="C109" s="366">
        <v>266379</v>
      </c>
      <c r="D109" s="366">
        <v>557232</v>
      </c>
      <c r="E109" s="366">
        <v>988948</v>
      </c>
      <c r="F109" s="366">
        <v>954542</v>
      </c>
      <c r="G109" s="366">
        <v>312358</v>
      </c>
      <c r="H109" s="366">
        <v>135689</v>
      </c>
      <c r="J109" s="577">
        <f t="shared" si="25"/>
        <v>0.70601003970294351</v>
      </c>
      <c r="K109" s="577">
        <f t="shared" si="26"/>
        <v>1.1171227521501172</v>
      </c>
      <c r="L109" s="577">
        <f t="shared" si="27"/>
        <v>1.2288457189436093</v>
      </c>
      <c r="M109" s="577">
        <f t="shared" si="28"/>
        <v>1.664783657409749</v>
      </c>
      <c r="N109" s="577">
        <f t="shared" si="29"/>
        <v>1.828173102810521</v>
      </c>
      <c r="O109" s="577">
        <f t="shared" si="30"/>
        <v>1.3002261446175665</v>
      </c>
    </row>
    <row r="110" spans="1:15">
      <c r="B110" s="823">
        <v>39783</v>
      </c>
      <c r="C110" s="366">
        <v>266028</v>
      </c>
      <c r="D110" s="366">
        <v>556958</v>
      </c>
      <c r="E110" s="366">
        <v>987836</v>
      </c>
      <c r="F110" s="366">
        <v>955162</v>
      </c>
      <c r="G110" s="366">
        <v>312705</v>
      </c>
      <c r="H110" s="366">
        <v>135929</v>
      </c>
      <c r="J110" s="577">
        <f t="shared" si="25"/>
        <v>0.70507975043864068</v>
      </c>
      <c r="K110" s="577">
        <f t="shared" si="26"/>
        <v>1.1165734447986206</v>
      </c>
      <c r="L110" s="577">
        <f t="shared" si="27"/>
        <v>1.2274639714306306</v>
      </c>
      <c r="M110" s="577">
        <f t="shared" si="28"/>
        <v>1.6658649779462933</v>
      </c>
      <c r="N110" s="577">
        <f t="shared" si="29"/>
        <v>1.8302040290767772</v>
      </c>
      <c r="O110" s="577">
        <f t="shared" si="30"/>
        <v>1.3025259203894286</v>
      </c>
    </row>
    <row r="111" spans="1:15">
      <c r="A111">
        <v>2009</v>
      </c>
      <c r="B111" s="823">
        <v>39814</v>
      </c>
      <c r="C111" s="366">
        <v>265455</v>
      </c>
      <c r="D111" s="366">
        <v>556299</v>
      </c>
      <c r="E111" s="366">
        <v>986662</v>
      </c>
      <c r="F111" s="366">
        <v>955466</v>
      </c>
      <c r="G111" s="366">
        <v>313096</v>
      </c>
      <c r="H111" s="366">
        <v>136038</v>
      </c>
      <c r="J111" s="577">
        <f t="shared" ref="J111:J122" si="31">C111/C$3</f>
        <v>0.70356107309264193</v>
      </c>
      <c r="K111" s="577">
        <f t="shared" ref="K111:K122" si="32">D111/D$3</f>
        <v>1.1152523004751309</v>
      </c>
      <c r="L111" s="577">
        <f t="shared" ref="L111:L122" si="33">E111/E$3</f>
        <v>1.226005184038331</v>
      </c>
      <c r="M111" s="577">
        <f t="shared" ref="M111:M122" si="34">F111/F$3</f>
        <v>1.6663951738222762</v>
      </c>
      <c r="N111" s="577">
        <f t="shared" ref="N111:N122" si="35">G111/G$3</f>
        <v>1.8324924791347201</v>
      </c>
      <c r="O111" s="577">
        <f t="shared" ref="O111:O122" si="36">H111/H$3</f>
        <v>1.3035704018858161</v>
      </c>
    </row>
    <row r="112" spans="1:15">
      <c r="B112" s="823">
        <v>39845</v>
      </c>
      <c r="C112" s="366">
        <v>264941</v>
      </c>
      <c r="D112" s="366">
        <v>555699</v>
      </c>
      <c r="E112" s="366">
        <v>984821</v>
      </c>
      <c r="F112" s="366">
        <v>955921</v>
      </c>
      <c r="G112" s="366">
        <v>313389</v>
      </c>
      <c r="H112" s="366">
        <v>136176</v>
      </c>
      <c r="J112" s="577">
        <f t="shared" si="31"/>
        <v>0.70219876915574264</v>
      </c>
      <c r="K112" s="577">
        <f t="shared" si="32"/>
        <v>1.1140494376616348</v>
      </c>
      <c r="L112" s="577">
        <f t="shared" si="33"/>
        <v>1.2237175966539842</v>
      </c>
      <c r="M112" s="577">
        <f t="shared" si="34"/>
        <v>1.6671887235708693</v>
      </c>
      <c r="N112" s="577">
        <f t="shared" si="35"/>
        <v>1.8342073534748153</v>
      </c>
      <c r="O112" s="577">
        <f t="shared" si="36"/>
        <v>1.3048927729546369</v>
      </c>
    </row>
    <row r="113" spans="1:15">
      <c r="B113" s="823">
        <v>39873</v>
      </c>
      <c r="C113" s="366">
        <v>264364</v>
      </c>
      <c r="D113" s="366">
        <v>554915</v>
      </c>
      <c r="E113" s="366">
        <v>982461</v>
      </c>
      <c r="F113" s="366">
        <v>955396</v>
      </c>
      <c r="G113" s="366">
        <v>313285</v>
      </c>
      <c r="H113" s="366">
        <v>136181</v>
      </c>
      <c r="J113" s="577">
        <f t="shared" si="31"/>
        <v>0.70066949022268632</v>
      </c>
      <c r="K113" s="577">
        <f t="shared" si="32"/>
        <v>1.1124776969186665</v>
      </c>
      <c r="L113" s="577">
        <f t="shared" si="33"/>
        <v>1.2207851109250005</v>
      </c>
      <c r="M113" s="577">
        <f t="shared" si="34"/>
        <v>1.6662730892455697</v>
      </c>
      <c r="N113" s="577">
        <f t="shared" si="35"/>
        <v>1.8335986608762833</v>
      </c>
      <c r="O113" s="577">
        <f t="shared" si="36"/>
        <v>1.3049406849498841</v>
      </c>
    </row>
    <row r="114" spans="1:15">
      <c r="B114" s="823">
        <v>39904</v>
      </c>
      <c r="C114" s="366">
        <v>264007</v>
      </c>
      <c r="D114" s="366">
        <v>554383</v>
      </c>
      <c r="E114" s="366">
        <v>980354</v>
      </c>
      <c r="F114" s="366">
        <v>955411</v>
      </c>
      <c r="G114" s="366">
        <v>313354</v>
      </c>
      <c r="H114" s="366">
        <v>136157</v>
      </c>
      <c r="J114" s="577">
        <f t="shared" si="31"/>
        <v>0.69972329857779714</v>
      </c>
      <c r="K114" s="577">
        <f t="shared" si="32"/>
        <v>1.1114111585573665</v>
      </c>
      <c r="L114" s="577">
        <f t="shared" si="33"/>
        <v>1.2181669976067935</v>
      </c>
      <c r="M114" s="577">
        <f t="shared" si="34"/>
        <v>1.6662992502262925</v>
      </c>
      <c r="N114" s="577">
        <f t="shared" si="35"/>
        <v>1.8340025050041555</v>
      </c>
      <c r="O114" s="577">
        <f t="shared" si="36"/>
        <v>1.3047107073726978</v>
      </c>
    </row>
    <row r="115" spans="1:15">
      <c r="B115" s="823">
        <v>39934</v>
      </c>
      <c r="C115" s="366">
        <v>263794</v>
      </c>
      <c r="D115" s="366">
        <v>554106</v>
      </c>
      <c r="E115" s="366">
        <v>978569</v>
      </c>
      <c r="F115" s="366">
        <v>955833</v>
      </c>
      <c r="G115" s="366">
        <v>313457</v>
      </c>
      <c r="H115" s="366">
        <v>136202</v>
      </c>
      <c r="J115" s="577">
        <f t="shared" si="31"/>
        <v>0.69915876406698085</v>
      </c>
      <c r="K115" s="577">
        <f t="shared" si="32"/>
        <v>1.1108558368918025</v>
      </c>
      <c r="L115" s="577">
        <f t="shared" si="33"/>
        <v>1.215948994629575</v>
      </c>
      <c r="M115" s="577">
        <f t="shared" si="34"/>
        <v>1.6670352458172952</v>
      </c>
      <c r="N115" s="577">
        <f t="shared" si="35"/>
        <v>1.8346053447892401</v>
      </c>
      <c r="O115" s="577">
        <f t="shared" si="36"/>
        <v>1.305141915329922</v>
      </c>
    </row>
    <row r="116" spans="1:15">
      <c r="B116" s="823">
        <v>39965</v>
      </c>
      <c r="C116" s="366">
        <v>263650</v>
      </c>
      <c r="D116" s="366">
        <v>553555</v>
      </c>
      <c r="E116" s="366">
        <v>976906</v>
      </c>
      <c r="F116" s="366">
        <v>956267</v>
      </c>
      <c r="G116" s="366">
        <v>313590</v>
      </c>
      <c r="H116" s="366">
        <v>136181</v>
      </c>
      <c r="J116" s="577">
        <f t="shared" si="31"/>
        <v>0.69877710693290784</v>
      </c>
      <c r="K116" s="577">
        <f t="shared" si="32"/>
        <v>1.1097512078747418</v>
      </c>
      <c r="L116" s="577">
        <f t="shared" si="33"/>
        <v>1.2138825862536005</v>
      </c>
      <c r="M116" s="577">
        <f t="shared" si="34"/>
        <v>1.6677921701928762</v>
      </c>
      <c r="N116" s="577">
        <f t="shared" si="35"/>
        <v>1.8353837689777477</v>
      </c>
      <c r="O116" s="577">
        <f t="shared" si="36"/>
        <v>1.3049406849498841</v>
      </c>
    </row>
    <row r="117" spans="1:15">
      <c r="B117" s="823">
        <v>39995</v>
      </c>
      <c r="C117" s="366">
        <v>263601</v>
      </c>
      <c r="D117" s="366">
        <v>553170</v>
      </c>
      <c r="E117" s="366">
        <v>975401</v>
      </c>
      <c r="F117" s="366">
        <v>956640</v>
      </c>
      <c r="G117" s="366">
        <v>313684</v>
      </c>
      <c r="H117" s="366">
        <v>136124</v>
      </c>
      <c r="J117" s="577">
        <f t="shared" si="31"/>
        <v>0.69864723749145252</v>
      </c>
      <c r="K117" s="577">
        <f t="shared" si="32"/>
        <v>1.1089793709027485</v>
      </c>
      <c r="L117" s="577">
        <f t="shared" si="33"/>
        <v>1.2120125053120239</v>
      </c>
      <c r="M117" s="577">
        <f t="shared" si="34"/>
        <v>1.6684427065801843</v>
      </c>
      <c r="N117" s="577">
        <f t="shared" si="35"/>
        <v>1.8359339334418054</v>
      </c>
      <c r="O117" s="577">
        <f t="shared" si="36"/>
        <v>1.3043944882040668</v>
      </c>
    </row>
    <row r="118" spans="1:15">
      <c r="B118" s="823">
        <v>40026</v>
      </c>
      <c r="C118" s="366">
        <v>263497</v>
      </c>
      <c r="D118" s="366">
        <v>553008</v>
      </c>
      <c r="E118" s="366">
        <v>974355</v>
      </c>
      <c r="F118" s="366">
        <v>957378</v>
      </c>
      <c r="G118" s="366">
        <v>313979</v>
      </c>
      <c r="H118" s="366">
        <v>136172</v>
      </c>
      <c r="J118" s="577">
        <f t="shared" si="31"/>
        <v>0.6983715962279553</v>
      </c>
      <c r="K118" s="577">
        <f t="shared" si="32"/>
        <v>1.1086545979431046</v>
      </c>
      <c r="L118" s="577">
        <f t="shared" si="33"/>
        <v>1.2107127679931609</v>
      </c>
      <c r="M118" s="577">
        <f t="shared" si="34"/>
        <v>1.6697298268317482</v>
      </c>
      <c r="N118" s="577">
        <f t="shared" si="35"/>
        <v>1.8376605134087955</v>
      </c>
      <c r="O118" s="577">
        <f t="shared" si="36"/>
        <v>1.3048544433584393</v>
      </c>
    </row>
    <row r="119" spans="1:15">
      <c r="B119" s="823">
        <v>40057</v>
      </c>
      <c r="C119" s="366">
        <v>263439</v>
      </c>
      <c r="D119" s="366">
        <v>552884</v>
      </c>
      <c r="E119" s="366">
        <v>973903</v>
      </c>
      <c r="F119" s="366">
        <v>958093</v>
      </c>
      <c r="G119" s="366">
        <v>314514</v>
      </c>
      <c r="H119" s="366">
        <v>136193</v>
      </c>
      <c r="J119" s="577">
        <f t="shared" si="31"/>
        <v>0.69821787321562034</v>
      </c>
      <c r="K119" s="577">
        <f t="shared" si="32"/>
        <v>1.1084060062949821</v>
      </c>
      <c r="L119" s="577">
        <f t="shared" si="33"/>
        <v>1.2101511224213386</v>
      </c>
      <c r="M119" s="577">
        <f t="shared" si="34"/>
        <v>1.6709768335795372</v>
      </c>
      <c r="N119" s="577">
        <f t="shared" si="35"/>
        <v>1.8407917686031676</v>
      </c>
      <c r="O119" s="577">
        <f t="shared" si="36"/>
        <v>1.3050556737384771</v>
      </c>
    </row>
    <row r="120" spans="1:15">
      <c r="B120" s="823">
        <v>40087</v>
      </c>
      <c r="C120" s="366">
        <v>263461</v>
      </c>
      <c r="D120" s="366">
        <v>552765</v>
      </c>
      <c r="E120" s="366">
        <v>973498</v>
      </c>
      <c r="F120" s="366">
        <v>958616</v>
      </c>
      <c r="G120" s="366">
        <v>314887</v>
      </c>
      <c r="H120" s="366">
        <v>136222</v>
      </c>
      <c r="J120" s="577">
        <f t="shared" si="31"/>
        <v>0.69827618194443708</v>
      </c>
      <c r="K120" s="577">
        <f t="shared" si="32"/>
        <v>1.1081674385036386</v>
      </c>
      <c r="L120" s="577">
        <f t="shared" si="33"/>
        <v>1.2096478780483562</v>
      </c>
      <c r="M120" s="577">
        <f t="shared" si="34"/>
        <v>1.6718889797740737</v>
      </c>
      <c r="N120" s="577">
        <f t="shared" si="35"/>
        <v>1.8429748680190567</v>
      </c>
      <c r="O120" s="577">
        <f t="shared" si="36"/>
        <v>1.3053335633109104</v>
      </c>
    </row>
    <row r="121" spans="1:15">
      <c r="B121" s="823">
        <v>40118</v>
      </c>
      <c r="C121" s="366">
        <v>263578</v>
      </c>
      <c r="D121" s="366">
        <v>553065</v>
      </c>
      <c r="E121" s="366">
        <v>973322</v>
      </c>
      <c r="F121" s="366">
        <v>960027</v>
      </c>
      <c r="G121" s="366">
        <v>315412</v>
      </c>
      <c r="H121" s="366">
        <v>136301</v>
      </c>
      <c r="J121" s="577">
        <f t="shared" si="31"/>
        <v>0.69858627836587139</v>
      </c>
      <c r="K121" s="577">
        <f t="shared" si="32"/>
        <v>1.1087688699103868</v>
      </c>
      <c r="L121" s="577">
        <f t="shared" si="33"/>
        <v>1.2094291841973812</v>
      </c>
      <c r="M121" s="577">
        <f t="shared" si="34"/>
        <v>1.6743498560274028</v>
      </c>
      <c r="N121" s="577">
        <f t="shared" si="35"/>
        <v>1.8460475950789546</v>
      </c>
      <c r="O121" s="577">
        <f t="shared" si="36"/>
        <v>1.3060905728358152</v>
      </c>
    </row>
    <row r="122" spans="1:15">
      <c r="B122" s="823">
        <v>40148</v>
      </c>
      <c r="C122" s="366">
        <v>263835</v>
      </c>
      <c r="D122" s="366">
        <v>553649</v>
      </c>
      <c r="E122" s="366">
        <v>973304</v>
      </c>
      <c r="F122" s="366">
        <v>961249</v>
      </c>
      <c r="G122" s="366">
        <v>315688</v>
      </c>
      <c r="H122" s="366">
        <v>136405</v>
      </c>
      <c r="J122" s="577">
        <f t="shared" si="31"/>
        <v>0.69926743033432104</v>
      </c>
      <c r="K122" s="577">
        <f t="shared" si="32"/>
        <v>1.1099396563821897</v>
      </c>
      <c r="L122" s="577">
        <f t="shared" si="33"/>
        <v>1.2094068177808042</v>
      </c>
      <c r="M122" s="577">
        <f t="shared" si="34"/>
        <v>1.6764811039236238</v>
      </c>
      <c r="N122" s="577">
        <f t="shared" si="35"/>
        <v>1.8476629715904436</v>
      </c>
      <c r="O122" s="577">
        <f t="shared" si="36"/>
        <v>1.3070871423369554</v>
      </c>
    </row>
    <row r="123" spans="1:15">
      <c r="A123">
        <v>2010</v>
      </c>
      <c r="B123" s="823">
        <v>40179</v>
      </c>
      <c r="C123" s="366">
        <v>264021</v>
      </c>
      <c r="D123" s="366">
        <v>553903</v>
      </c>
      <c r="E123" s="366">
        <v>973698</v>
      </c>
      <c r="F123" s="366">
        <v>962413</v>
      </c>
      <c r="G123" s="366">
        <v>316019</v>
      </c>
      <c r="H123" s="366">
        <v>136547</v>
      </c>
      <c r="J123" s="577">
        <f t="shared" ref="J123:J134" si="37">C123/C$3</f>
        <v>0.69976040413249863</v>
      </c>
      <c r="K123" s="577">
        <f t="shared" ref="K123:K134" si="38">D123/D$3</f>
        <v>1.1104488683065696</v>
      </c>
      <c r="L123" s="577">
        <f t="shared" ref="L123:L134" si="39">E123/E$3</f>
        <v>1.2098963937881007</v>
      </c>
      <c r="M123" s="577">
        <f t="shared" ref="M123:M134" si="40">F123/F$3</f>
        <v>1.6785111960277166</v>
      </c>
      <c r="N123" s="577">
        <f t="shared" ref="N123:N134" si="41">G123/G$3</f>
        <v>1.8496002528415409</v>
      </c>
      <c r="O123" s="577">
        <f t="shared" ref="O123:O134" si="42">H123/H$3</f>
        <v>1.3084478430019739</v>
      </c>
    </row>
    <row r="124" spans="1:15">
      <c r="B124" s="823">
        <v>40210</v>
      </c>
      <c r="C124" s="366">
        <v>264159</v>
      </c>
      <c r="D124" s="366">
        <v>554390</v>
      </c>
      <c r="E124" s="366">
        <v>973674</v>
      </c>
      <c r="F124" s="366">
        <v>963836</v>
      </c>
      <c r="G124" s="366">
        <v>316231</v>
      </c>
      <c r="H124" s="366">
        <v>136682</v>
      </c>
      <c r="J124" s="577">
        <f t="shared" si="37"/>
        <v>0.70012615888598528</v>
      </c>
      <c r="K124" s="577">
        <f t="shared" si="38"/>
        <v>1.1114251919568574</v>
      </c>
      <c r="L124" s="577">
        <f t="shared" si="39"/>
        <v>1.2098665718993313</v>
      </c>
      <c r="M124" s="577">
        <f t="shared" si="40"/>
        <v>1.680993001065624</v>
      </c>
      <c r="N124" s="577">
        <f t="shared" si="41"/>
        <v>1.8508410492923948</v>
      </c>
      <c r="O124" s="577">
        <f t="shared" si="42"/>
        <v>1.3097414668736465</v>
      </c>
    </row>
    <row r="125" spans="1:15">
      <c r="B125" s="823">
        <v>40238</v>
      </c>
      <c r="C125" s="366">
        <v>264293</v>
      </c>
      <c r="D125" s="366">
        <v>554440</v>
      </c>
      <c r="E125" s="366">
        <v>973022</v>
      </c>
      <c r="F125" s="366">
        <v>964413</v>
      </c>
      <c r="G125" s="366">
        <v>316199</v>
      </c>
      <c r="H125" s="366">
        <v>136765</v>
      </c>
      <c r="J125" s="577">
        <f t="shared" si="37"/>
        <v>0.70048131205241426</v>
      </c>
      <c r="K125" s="577">
        <f t="shared" si="38"/>
        <v>1.1115254305246487</v>
      </c>
      <c r="L125" s="577">
        <f t="shared" si="39"/>
        <v>1.2090564105877646</v>
      </c>
      <c r="M125" s="577">
        <f t="shared" si="40"/>
        <v>1.6819993267907627</v>
      </c>
      <c r="N125" s="577">
        <f t="shared" si="41"/>
        <v>1.8506537592620773</v>
      </c>
      <c r="O125" s="577">
        <f t="shared" si="42"/>
        <v>1.3105368059947489</v>
      </c>
    </row>
    <row r="126" spans="1:15">
      <c r="B126" s="823">
        <v>40269</v>
      </c>
      <c r="C126" s="366">
        <v>264391</v>
      </c>
      <c r="D126" s="366">
        <v>554930</v>
      </c>
      <c r="E126" s="366">
        <v>973066</v>
      </c>
      <c r="F126" s="366">
        <v>965815</v>
      </c>
      <c r="G126" s="366">
        <v>316333</v>
      </c>
      <c r="H126" s="366">
        <v>136844</v>
      </c>
      <c r="J126" s="577">
        <f t="shared" si="37"/>
        <v>0.70074105093532502</v>
      </c>
      <c r="K126" s="577">
        <f t="shared" si="38"/>
        <v>1.1125077684890039</v>
      </c>
      <c r="L126" s="577">
        <f t="shared" si="39"/>
        <v>1.2091110840505084</v>
      </c>
      <c r="M126" s="577">
        <f t="shared" si="40"/>
        <v>1.6844445064556579</v>
      </c>
      <c r="N126" s="577">
        <f t="shared" si="41"/>
        <v>1.8514380362640321</v>
      </c>
      <c r="O126" s="577">
        <f t="shared" si="42"/>
        <v>1.3112938155196534</v>
      </c>
    </row>
    <row r="127" spans="1:15">
      <c r="B127" s="823">
        <v>40299</v>
      </c>
      <c r="C127" s="366">
        <v>264425</v>
      </c>
      <c r="D127" s="366">
        <v>555188</v>
      </c>
      <c r="E127" s="366">
        <v>972903</v>
      </c>
      <c r="F127" s="366">
        <v>967757</v>
      </c>
      <c r="G127" s="366">
        <v>316749</v>
      </c>
      <c r="H127" s="366">
        <v>136981</v>
      </c>
      <c r="J127" s="577">
        <f t="shared" si="37"/>
        <v>0.70083116442531446</v>
      </c>
      <c r="K127" s="577">
        <f t="shared" si="38"/>
        <v>1.1130249994988071</v>
      </c>
      <c r="L127" s="577">
        <f t="shared" si="39"/>
        <v>1.2089085437226166</v>
      </c>
      <c r="M127" s="577">
        <f t="shared" si="40"/>
        <v>1.6878314814265758</v>
      </c>
      <c r="N127" s="577">
        <f t="shared" si="41"/>
        <v>1.8538728066581607</v>
      </c>
      <c r="O127" s="577">
        <f t="shared" si="42"/>
        <v>1.3126066041894249</v>
      </c>
    </row>
    <row r="128" spans="1:15">
      <c r="B128" s="823">
        <v>40330</v>
      </c>
      <c r="C128" s="366">
        <v>264464</v>
      </c>
      <c r="D128" s="366">
        <v>555293</v>
      </c>
      <c r="E128" s="366">
        <v>972752</v>
      </c>
      <c r="F128" s="366">
        <v>970340</v>
      </c>
      <c r="G128" s="366">
        <v>317046</v>
      </c>
      <c r="H128" s="366">
        <v>137171</v>
      </c>
      <c r="J128" s="577">
        <f t="shared" si="37"/>
        <v>0.70093452989912586</v>
      </c>
      <c r="K128" s="577">
        <f t="shared" si="38"/>
        <v>1.1132355004911689</v>
      </c>
      <c r="L128" s="577">
        <f t="shared" si="39"/>
        <v>1.2087209143391098</v>
      </c>
      <c r="M128" s="577">
        <f t="shared" si="40"/>
        <v>1.6923364023070497</v>
      </c>
      <c r="N128" s="577">
        <f t="shared" si="41"/>
        <v>1.8556110922520455</v>
      </c>
      <c r="O128" s="577">
        <f t="shared" si="42"/>
        <v>1.3144272600088158</v>
      </c>
    </row>
    <row r="129" spans="1:15">
      <c r="B129" s="823">
        <v>40360</v>
      </c>
      <c r="C129" s="366">
        <v>264355</v>
      </c>
      <c r="D129" s="366">
        <v>555269</v>
      </c>
      <c r="E129" s="366">
        <v>972249</v>
      </c>
      <c r="F129" s="366">
        <v>972275</v>
      </c>
      <c r="G129" s="366">
        <v>317245</v>
      </c>
      <c r="H129" s="366">
        <v>137289</v>
      </c>
      <c r="J129" s="577">
        <f t="shared" si="37"/>
        <v>0.70064563665180679</v>
      </c>
      <c r="K129" s="577">
        <f t="shared" si="38"/>
        <v>1.1131873859786292</v>
      </c>
      <c r="L129" s="577">
        <f t="shared" si="39"/>
        <v>1.2080958972536526</v>
      </c>
      <c r="M129" s="577">
        <f t="shared" si="40"/>
        <v>1.6957111688202968</v>
      </c>
      <c r="N129" s="577">
        <f t="shared" si="41"/>
        <v>1.8567758021280829</v>
      </c>
      <c r="O129" s="577">
        <f t="shared" si="42"/>
        <v>1.3155579830966482</v>
      </c>
    </row>
    <row r="130" spans="1:15">
      <c r="B130" s="823">
        <v>40391</v>
      </c>
      <c r="C130" s="366">
        <v>264378</v>
      </c>
      <c r="D130" s="366">
        <v>555470</v>
      </c>
      <c r="E130" s="366">
        <v>972145</v>
      </c>
      <c r="F130" s="366">
        <v>974134</v>
      </c>
      <c r="G130" s="366">
        <v>317402</v>
      </c>
      <c r="H130" s="366">
        <v>137411</v>
      </c>
      <c r="J130" s="577">
        <f t="shared" si="37"/>
        <v>0.70070659577738792</v>
      </c>
      <c r="K130" s="577">
        <f t="shared" si="38"/>
        <v>1.1135903450211504</v>
      </c>
      <c r="L130" s="577">
        <f t="shared" si="39"/>
        <v>1.2079666690689854</v>
      </c>
      <c r="M130" s="577">
        <f t="shared" si="40"/>
        <v>1.6989533863645481</v>
      </c>
      <c r="N130" s="577">
        <f t="shared" si="41"/>
        <v>1.8576946938393286</v>
      </c>
      <c r="O130" s="577">
        <f t="shared" si="42"/>
        <v>1.316727035780678</v>
      </c>
    </row>
    <row r="131" spans="1:15">
      <c r="B131" s="823">
        <v>40422</v>
      </c>
      <c r="C131" s="366">
        <v>264408</v>
      </c>
      <c r="D131" s="366">
        <v>555841</v>
      </c>
      <c r="E131" s="366">
        <v>972483</v>
      </c>
      <c r="F131" s="366">
        <v>976168</v>
      </c>
      <c r="G131" s="366">
        <v>317749</v>
      </c>
      <c r="H131" s="366">
        <v>137524</v>
      </c>
      <c r="J131" s="577">
        <f t="shared" si="37"/>
        <v>0.70078610768031979</v>
      </c>
      <c r="K131" s="577">
        <f t="shared" si="38"/>
        <v>1.1143341151941621</v>
      </c>
      <c r="L131" s="577">
        <f t="shared" si="39"/>
        <v>1.2083866606691536</v>
      </c>
      <c r="M131" s="577">
        <f t="shared" si="40"/>
        <v>1.7025008153505659</v>
      </c>
      <c r="N131" s="577">
        <f t="shared" si="41"/>
        <v>1.8597256201055847</v>
      </c>
      <c r="O131" s="577">
        <f t="shared" si="42"/>
        <v>1.3178098468732631</v>
      </c>
    </row>
    <row r="132" spans="1:15">
      <c r="B132" s="823">
        <v>40452</v>
      </c>
      <c r="C132" s="366">
        <v>264520</v>
      </c>
      <c r="D132" s="366">
        <v>556234</v>
      </c>
      <c r="E132" s="366">
        <v>973412</v>
      </c>
      <c r="F132" s="366">
        <v>978216</v>
      </c>
      <c r="G132" s="366">
        <v>318566</v>
      </c>
      <c r="H132" s="366">
        <v>137628</v>
      </c>
      <c r="J132" s="577">
        <f t="shared" si="37"/>
        <v>0.70108295211793203</v>
      </c>
      <c r="K132" s="577">
        <f t="shared" si="38"/>
        <v>1.115121990337002</v>
      </c>
      <c r="L132" s="577">
        <f t="shared" si="39"/>
        <v>1.209541016280266</v>
      </c>
      <c r="M132" s="577">
        <f t="shared" si="40"/>
        <v>1.706072661251925</v>
      </c>
      <c r="N132" s="577">
        <f t="shared" si="41"/>
        <v>1.8645073686921303</v>
      </c>
      <c r="O132" s="577">
        <f t="shared" si="42"/>
        <v>1.3188064163744035</v>
      </c>
    </row>
    <row r="133" spans="1:15">
      <c r="B133" s="823">
        <v>40483</v>
      </c>
      <c r="C133" s="366">
        <v>264729</v>
      </c>
      <c r="D133" s="366">
        <v>556742</v>
      </c>
      <c r="E133" s="366">
        <v>973803</v>
      </c>
      <c r="F133" s="366">
        <v>979820</v>
      </c>
      <c r="G133" s="366">
        <v>319122</v>
      </c>
      <c r="H133" s="366">
        <v>137786</v>
      </c>
      <c r="J133" s="577">
        <f t="shared" si="37"/>
        <v>0.70163688504169075</v>
      </c>
      <c r="K133" s="577">
        <f t="shared" si="38"/>
        <v>1.116140414185762</v>
      </c>
      <c r="L133" s="577">
        <f t="shared" si="39"/>
        <v>1.2100268645514665</v>
      </c>
      <c r="M133" s="577">
        <f t="shared" si="40"/>
        <v>1.7088701421238879</v>
      </c>
      <c r="N133" s="577">
        <f t="shared" si="41"/>
        <v>1.8677615329688981</v>
      </c>
      <c r="O133" s="577">
        <f t="shared" si="42"/>
        <v>1.3203204354242128</v>
      </c>
    </row>
    <row r="134" spans="1:15">
      <c r="B134" s="823">
        <v>40513</v>
      </c>
      <c r="C134" s="366">
        <v>264945</v>
      </c>
      <c r="D134" s="366">
        <v>557067</v>
      </c>
      <c r="E134" s="366">
        <v>973699</v>
      </c>
      <c r="F134" s="366">
        <v>981740</v>
      </c>
      <c r="G134" s="366">
        <v>319403</v>
      </c>
      <c r="H134" s="366">
        <v>137954</v>
      </c>
      <c r="J134" s="577">
        <f t="shared" si="37"/>
        <v>0.70220937074280021</v>
      </c>
      <c r="K134" s="577">
        <f t="shared" si="38"/>
        <v>1.1167919648764058</v>
      </c>
      <c r="L134" s="577">
        <f t="shared" si="39"/>
        <v>1.2098976363667993</v>
      </c>
      <c r="M134" s="577">
        <f t="shared" si="40"/>
        <v>1.7122187476564121</v>
      </c>
      <c r="N134" s="577">
        <f t="shared" si="41"/>
        <v>1.8694061735476244</v>
      </c>
      <c r="O134" s="577">
        <f t="shared" si="42"/>
        <v>1.3219302784645164</v>
      </c>
    </row>
    <row r="135" spans="1:15">
      <c r="A135">
        <v>2011</v>
      </c>
      <c r="B135" s="823">
        <v>40544</v>
      </c>
      <c r="C135" s="366">
        <v>265293</v>
      </c>
      <c r="D135" s="366">
        <v>557745</v>
      </c>
      <c r="E135" s="366">
        <v>974943</v>
      </c>
      <c r="F135" s="366">
        <v>983904</v>
      </c>
      <c r="G135" s="366">
        <v>319985</v>
      </c>
      <c r="H135" s="366">
        <v>138195</v>
      </c>
      <c r="J135" s="577">
        <f t="shared" ref="J135:J146" si="43">C135/C$3</f>
        <v>0.70313170881680986</v>
      </c>
      <c r="K135" s="577">
        <f t="shared" ref="K135:K146" si="44">D135/D$3</f>
        <v>1.1181511998556564</v>
      </c>
      <c r="L135" s="577">
        <f t="shared" ref="L135:L146" si="45">E135/E$3</f>
        <v>1.2114434042680093</v>
      </c>
      <c r="M135" s="577">
        <f t="shared" ref="M135:M146" si="46">F135/F$3</f>
        <v>1.715992905142028</v>
      </c>
      <c r="N135" s="577">
        <f t="shared" ref="N135:N146" si="47">G135/G$3</f>
        <v>1.8728125109740252</v>
      </c>
      <c r="O135" s="577">
        <f t="shared" ref="O135:O146" si="48">H135/H$3</f>
        <v>1.3242396366354281</v>
      </c>
    </row>
    <row r="136" spans="1:15">
      <c r="B136" s="823">
        <v>40575</v>
      </c>
      <c r="C136" s="366">
        <v>265457</v>
      </c>
      <c r="D136" s="366">
        <v>558272</v>
      </c>
      <c r="E136" s="366">
        <v>974248</v>
      </c>
      <c r="F136" s="366">
        <v>985047</v>
      </c>
      <c r="G136" s="366">
        <v>320130</v>
      </c>
      <c r="H136" s="366">
        <v>138329</v>
      </c>
      <c r="J136" s="577">
        <f t="shared" si="43"/>
        <v>0.70356637388617072</v>
      </c>
      <c r="K136" s="577">
        <f t="shared" si="44"/>
        <v>1.1192077143601773</v>
      </c>
      <c r="L136" s="577">
        <f t="shared" si="45"/>
        <v>1.2105798120723976</v>
      </c>
      <c r="M136" s="577">
        <f t="shared" si="46"/>
        <v>1.7179863718731088</v>
      </c>
      <c r="N136" s="577">
        <f t="shared" si="47"/>
        <v>1.8736611689239018</v>
      </c>
      <c r="O136" s="577">
        <f t="shared" si="48"/>
        <v>1.3255236781080511</v>
      </c>
    </row>
    <row r="137" spans="1:15">
      <c r="B137" s="823">
        <v>40603</v>
      </c>
      <c r="C137" s="366">
        <v>265519</v>
      </c>
      <c r="D137" s="366">
        <v>558437</v>
      </c>
      <c r="E137" s="366">
        <v>973265</v>
      </c>
      <c r="F137" s="366">
        <v>985663</v>
      </c>
      <c r="G137" s="366">
        <v>320104</v>
      </c>
      <c r="H137" s="366">
        <v>138463</v>
      </c>
      <c r="J137" s="577">
        <f t="shared" si="43"/>
        <v>0.70373069848556324</v>
      </c>
      <c r="K137" s="577">
        <f t="shared" si="44"/>
        <v>1.1195385016338886</v>
      </c>
      <c r="L137" s="577">
        <f t="shared" si="45"/>
        <v>1.209358357211554</v>
      </c>
      <c r="M137" s="577">
        <f t="shared" si="46"/>
        <v>1.7190607161481271</v>
      </c>
      <c r="N137" s="577">
        <f t="shared" si="47"/>
        <v>1.8735089957742688</v>
      </c>
      <c r="O137" s="577">
        <f t="shared" si="48"/>
        <v>1.3268077195806742</v>
      </c>
    </row>
    <row r="138" spans="1:15">
      <c r="B138" s="823">
        <v>40634</v>
      </c>
      <c r="C138" s="366">
        <v>265760</v>
      </c>
      <c r="D138" s="366">
        <v>558636</v>
      </c>
      <c r="E138" s="366">
        <v>972683</v>
      </c>
      <c r="F138" s="366">
        <v>987289</v>
      </c>
      <c r="G138" s="366">
        <v>320224</v>
      </c>
      <c r="H138" s="366">
        <v>138610</v>
      </c>
      <c r="J138" s="577">
        <f t="shared" si="43"/>
        <v>0.70436944410578262</v>
      </c>
      <c r="K138" s="577">
        <f t="shared" si="44"/>
        <v>1.1199374511336981</v>
      </c>
      <c r="L138" s="577">
        <f t="shared" si="45"/>
        <v>1.2086351764088978</v>
      </c>
      <c r="M138" s="577">
        <f t="shared" si="46"/>
        <v>1.7218965664584833</v>
      </c>
      <c r="N138" s="577">
        <f t="shared" si="47"/>
        <v>1.8742113333879595</v>
      </c>
      <c r="O138" s="577">
        <f t="shared" si="48"/>
        <v>1.3282163322409399</v>
      </c>
    </row>
    <row r="139" spans="1:15">
      <c r="B139" s="823">
        <v>40664</v>
      </c>
      <c r="C139" s="366">
        <v>265789</v>
      </c>
      <c r="D139" s="366">
        <v>558707</v>
      </c>
      <c r="E139" s="366">
        <v>971582</v>
      </c>
      <c r="F139" s="366">
        <v>988479</v>
      </c>
      <c r="G139" s="366">
        <v>320202</v>
      </c>
      <c r="H139" s="366">
        <v>138704</v>
      </c>
      <c r="J139" s="577">
        <f t="shared" si="43"/>
        <v>0.7044463056119501</v>
      </c>
      <c r="K139" s="577">
        <f t="shared" si="44"/>
        <v>1.1200797898999619</v>
      </c>
      <c r="L139" s="577">
        <f t="shared" si="45"/>
        <v>1.2072670972616051</v>
      </c>
      <c r="M139" s="577">
        <f t="shared" si="46"/>
        <v>1.7239720042624957</v>
      </c>
      <c r="N139" s="577">
        <f t="shared" si="47"/>
        <v>1.8740825714921163</v>
      </c>
      <c r="O139" s="577">
        <f t="shared" si="48"/>
        <v>1.3291170777515859</v>
      </c>
    </row>
    <row r="140" spans="1:15">
      <c r="B140" s="823">
        <v>40695</v>
      </c>
      <c r="C140" s="366">
        <v>265770</v>
      </c>
      <c r="D140" s="366">
        <v>558422</v>
      </c>
      <c r="E140" s="366">
        <v>970427</v>
      </c>
      <c r="F140" s="366">
        <v>990052</v>
      </c>
      <c r="G140" s="366">
        <v>320106</v>
      </c>
      <c r="H140" s="366">
        <v>138758</v>
      </c>
      <c r="J140" s="577">
        <f t="shared" si="43"/>
        <v>0.70439594807342654</v>
      </c>
      <c r="K140" s="577">
        <f t="shared" si="44"/>
        <v>1.1195084300635512</v>
      </c>
      <c r="L140" s="577">
        <f t="shared" si="45"/>
        <v>1.2058319188645812</v>
      </c>
      <c r="M140" s="577">
        <f t="shared" si="46"/>
        <v>1.7267154191076315</v>
      </c>
      <c r="N140" s="577">
        <f t="shared" si="47"/>
        <v>1.8735207014011634</v>
      </c>
      <c r="O140" s="577">
        <f t="shared" si="48"/>
        <v>1.329634527300255</v>
      </c>
    </row>
    <row r="141" spans="1:15">
      <c r="B141" s="823">
        <v>40725</v>
      </c>
      <c r="C141" s="366">
        <v>265914</v>
      </c>
      <c r="D141" s="366">
        <v>558420</v>
      </c>
      <c r="E141" s="366">
        <v>969951</v>
      </c>
      <c r="F141" s="366">
        <v>992428</v>
      </c>
      <c r="G141" s="366">
        <v>320257</v>
      </c>
      <c r="H141" s="366">
        <v>138853</v>
      </c>
      <c r="J141" s="577">
        <f t="shared" si="43"/>
        <v>0.70477760520749955</v>
      </c>
      <c r="K141" s="577">
        <f t="shared" si="44"/>
        <v>1.1195044205208395</v>
      </c>
      <c r="L141" s="577">
        <f t="shared" si="45"/>
        <v>1.2052404514039896</v>
      </c>
      <c r="M141" s="577">
        <f t="shared" si="46"/>
        <v>1.7308593184541301</v>
      </c>
      <c r="N141" s="577">
        <f t="shared" si="47"/>
        <v>1.8744044762317247</v>
      </c>
      <c r="O141" s="577">
        <f t="shared" si="48"/>
        <v>1.3305448552099504</v>
      </c>
    </row>
    <row r="142" spans="1:15">
      <c r="B142" s="823">
        <v>40756</v>
      </c>
      <c r="C142" s="366">
        <v>266037</v>
      </c>
      <c r="D142" s="366">
        <v>558143</v>
      </c>
      <c r="E142" s="366">
        <v>968908</v>
      </c>
      <c r="F142" s="366">
        <v>993761</v>
      </c>
      <c r="G142" s="366">
        <v>320361</v>
      </c>
      <c r="H142" s="366">
        <v>138951</v>
      </c>
      <c r="J142" s="577">
        <f t="shared" si="43"/>
        <v>0.70510360400952021</v>
      </c>
      <c r="K142" s="577">
        <f t="shared" si="44"/>
        <v>1.1189490988552755</v>
      </c>
      <c r="L142" s="577">
        <f t="shared" si="45"/>
        <v>1.2039444418212228</v>
      </c>
      <c r="M142" s="577">
        <f t="shared" si="46"/>
        <v>1.7331841576077005</v>
      </c>
      <c r="N142" s="577">
        <f t="shared" si="47"/>
        <v>1.8750131688302567</v>
      </c>
      <c r="O142" s="577">
        <f t="shared" si="48"/>
        <v>1.331483930316794</v>
      </c>
    </row>
    <row r="143" spans="1:15">
      <c r="B143" s="823">
        <v>40787</v>
      </c>
      <c r="C143" s="366">
        <v>266299</v>
      </c>
      <c r="D143" s="366">
        <v>557977</v>
      </c>
      <c r="E143" s="366">
        <v>968259</v>
      </c>
      <c r="F143" s="366">
        <v>995506</v>
      </c>
      <c r="G143" s="366">
        <v>320559</v>
      </c>
      <c r="H143" s="366">
        <v>139088</v>
      </c>
      <c r="J143" s="577">
        <f t="shared" si="43"/>
        <v>0.70579800796179193</v>
      </c>
      <c r="K143" s="577">
        <f t="shared" si="44"/>
        <v>1.1186163068102084</v>
      </c>
      <c r="L143" s="577">
        <f t="shared" si="45"/>
        <v>1.2031380082457523</v>
      </c>
      <c r="M143" s="577">
        <f t="shared" si="46"/>
        <v>1.736227551698458</v>
      </c>
      <c r="N143" s="577">
        <f t="shared" si="47"/>
        <v>1.8761720258928467</v>
      </c>
      <c r="O143" s="577">
        <f t="shared" si="48"/>
        <v>1.3327967189865655</v>
      </c>
    </row>
    <row r="144" spans="1:15">
      <c r="B144" s="823">
        <v>40817</v>
      </c>
      <c r="C144" s="366">
        <v>266693</v>
      </c>
      <c r="D144" s="366">
        <v>557983</v>
      </c>
      <c r="E144" s="366">
        <v>967971</v>
      </c>
      <c r="F144" s="366">
        <v>997033</v>
      </c>
      <c r="G144" s="366">
        <v>320890</v>
      </c>
      <c r="H144" s="366">
        <v>139205</v>
      </c>
      <c r="J144" s="577">
        <f t="shared" si="43"/>
        <v>0.70684226428696373</v>
      </c>
      <c r="K144" s="577">
        <f t="shared" si="44"/>
        <v>1.1186283354383433</v>
      </c>
      <c r="L144" s="577">
        <f t="shared" si="45"/>
        <v>1.2027801455805203</v>
      </c>
      <c r="M144" s="577">
        <f t="shared" si="46"/>
        <v>1.7388907395360438</v>
      </c>
      <c r="N144" s="577">
        <f t="shared" si="47"/>
        <v>1.8781093071439441</v>
      </c>
      <c r="O144" s="577">
        <f t="shared" si="48"/>
        <v>1.3339178596753483</v>
      </c>
    </row>
    <row r="145" spans="1:15">
      <c r="B145" s="823">
        <v>40848</v>
      </c>
      <c r="C145" s="366">
        <v>266875</v>
      </c>
      <c r="D145" s="366">
        <v>558121</v>
      </c>
      <c r="E145" s="366">
        <v>967409</v>
      </c>
      <c r="F145" s="366">
        <v>998153</v>
      </c>
      <c r="G145" s="366">
        <v>321185</v>
      </c>
      <c r="H145" s="366">
        <v>139349</v>
      </c>
      <c r="J145" s="577">
        <f t="shared" si="43"/>
        <v>0.70732463649808375</v>
      </c>
      <c r="K145" s="577">
        <f t="shared" si="44"/>
        <v>1.1189049938854474</v>
      </c>
      <c r="L145" s="577">
        <f t="shared" si="45"/>
        <v>1.2020818163518388</v>
      </c>
      <c r="M145" s="577">
        <f t="shared" si="46"/>
        <v>1.7408440927633495</v>
      </c>
      <c r="N145" s="577">
        <f t="shared" si="47"/>
        <v>1.8798358871109342</v>
      </c>
      <c r="O145" s="577">
        <f t="shared" si="48"/>
        <v>1.3352977251384657</v>
      </c>
    </row>
    <row r="146" spans="1:15">
      <c r="B146" s="823">
        <v>40878</v>
      </c>
      <c r="C146" s="366">
        <v>267338</v>
      </c>
      <c r="D146" s="366">
        <v>558582</v>
      </c>
      <c r="E146" s="366">
        <v>967776</v>
      </c>
      <c r="F146" s="366">
        <v>1000129</v>
      </c>
      <c r="G146" s="366">
        <v>321917</v>
      </c>
      <c r="H146" s="366">
        <v>139566</v>
      </c>
      <c r="J146" s="577">
        <f t="shared" si="43"/>
        <v>0.70855177019999893</v>
      </c>
      <c r="K146" s="577">
        <f t="shared" si="44"/>
        <v>1.1198291934804836</v>
      </c>
      <c r="L146" s="577">
        <f t="shared" si="45"/>
        <v>1.2025378427342697</v>
      </c>
      <c r="M146" s="577">
        <f t="shared" si="46"/>
        <v>1.7442903659572391</v>
      </c>
      <c r="N146" s="577">
        <f t="shared" si="47"/>
        <v>1.8841201465544488</v>
      </c>
      <c r="O146" s="577">
        <f t="shared" si="48"/>
        <v>1.337377105732191</v>
      </c>
    </row>
    <row r="147" spans="1:15">
      <c r="A147">
        <v>2012</v>
      </c>
      <c r="B147" s="823">
        <v>40909</v>
      </c>
      <c r="C147" s="366">
        <v>267683</v>
      </c>
      <c r="D147" s="366">
        <v>559254</v>
      </c>
      <c r="E147" s="366">
        <v>968252</v>
      </c>
      <c r="F147" s="366">
        <v>1001198</v>
      </c>
      <c r="G147" s="366">
        <v>322212</v>
      </c>
      <c r="H147" s="366">
        <v>139694</v>
      </c>
      <c r="J147" s="577">
        <f t="shared" ref="J147:J158" si="49">C147/C$3</f>
        <v>0.70946615708371541</v>
      </c>
      <c r="K147" s="577">
        <f t="shared" ref="K147:K158" si="50">D147/D$3</f>
        <v>1.1211763998315991</v>
      </c>
      <c r="L147" s="577">
        <f t="shared" ref="L147:L158" si="51">E147/E$3</f>
        <v>1.2031293101948612</v>
      </c>
      <c r="M147" s="577">
        <f t="shared" ref="M147:M158" si="52">F147/F$3</f>
        <v>1.7461547718500872</v>
      </c>
      <c r="N147" s="577">
        <f t="shared" ref="N147:N158" si="53">G147/G$3</f>
        <v>1.8858467265214389</v>
      </c>
      <c r="O147" s="577">
        <f t="shared" ref="O147:O158" si="54">H147/H$3</f>
        <v>1.3386036528105176</v>
      </c>
    </row>
    <row r="148" spans="1:15">
      <c r="B148" s="823">
        <v>40940</v>
      </c>
      <c r="C148" s="366">
        <v>267866</v>
      </c>
      <c r="D148" s="366">
        <v>559591</v>
      </c>
      <c r="E148" s="366">
        <v>967428</v>
      </c>
      <c r="F148" s="366">
        <v>1001503</v>
      </c>
      <c r="G148" s="366">
        <v>322380</v>
      </c>
      <c r="H148" s="366">
        <v>139786</v>
      </c>
      <c r="J148" s="577">
        <f t="shared" si="49"/>
        <v>0.70995117969159982</v>
      </c>
      <c r="K148" s="577">
        <f t="shared" si="50"/>
        <v>1.1218520077785128</v>
      </c>
      <c r="L148" s="577">
        <f t="shared" si="51"/>
        <v>1.2021054253471144</v>
      </c>
      <c r="M148" s="577">
        <f t="shared" si="52"/>
        <v>1.7466867117914517</v>
      </c>
      <c r="N148" s="577">
        <f t="shared" si="53"/>
        <v>1.8868299991806061</v>
      </c>
      <c r="O148" s="577">
        <f t="shared" si="54"/>
        <v>1.3394852335230649</v>
      </c>
    </row>
    <row r="149" spans="1:15">
      <c r="B149" s="823">
        <v>40969</v>
      </c>
      <c r="C149" s="366">
        <v>268145</v>
      </c>
      <c r="D149" s="366">
        <v>559915</v>
      </c>
      <c r="E149" s="366">
        <v>966751</v>
      </c>
      <c r="F149" s="366">
        <v>1002229</v>
      </c>
      <c r="G149" s="366">
        <v>322568</v>
      </c>
      <c r="H149" s="366">
        <v>139905</v>
      </c>
      <c r="J149" s="577">
        <f t="shared" si="49"/>
        <v>0.7106906403888662</v>
      </c>
      <c r="K149" s="577">
        <f t="shared" si="50"/>
        <v>1.1225015536978007</v>
      </c>
      <c r="L149" s="577">
        <f t="shared" si="51"/>
        <v>1.2012641995680797</v>
      </c>
      <c r="M149" s="577">
        <f t="shared" si="52"/>
        <v>1.7479529032584373</v>
      </c>
      <c r="N149" s="577">
        <f t="shared" si="53"/>
        <v>1.8879303281087219</v>
      </c>
      <c r="O149" s="577">
        <f t="shared" si="54"/>
        <v>1.3406255390099466</v>
      </c>
    </row>
    <row r="150" spans="1:15">
      <c r="B150" s="823">
        <v>41000</v>
      </c>
      <c r="C150" s="366">
        <v>268650</v>
      </c>
      <c r="D150" s="366">
        <v>560737</v>
      </c>
      <c r="E150" s="366">
        <v>966600</v>
      </c>
      <c r="F150" s="366">
        <v>1003115</v>
      </c>
      <c r="G150" s="366">
        <v>322898</v>
      </c>
      <c r="H150" s="366">
        <v>140032</v>
      </c>
      <c r="J150" s="577">
        <f t="shared" si="49"/>
        <v>0.71202909075488596</v>
      </c>
      <c r="K150" s="577">
        <f t="shared" si="50"/>
        <v>1.1241494757522905</v>
      </c>
      <c r="L150" s="577">
        <f t="shared" si="51"/>
        <v>1.2010765701845727</v>
      </c>
      <c r="M150" s="577">
        <f t="shared" si="52"/>
        <v>1.7494981451864668</v>
      </c>
      <c r="N150" s="577">
        <f t="shared" si="53"/>
        <v>1.8898617565463718</v>
      </c>
      <c r="O150" s="577">
        <f t="shared" si="54"/>
        <v>1.3418425036892236</v>
      </c>
    </row>
    <row r="151" spans="1:15">
      <c r="B151" s="823">
        <v>41030</v>
      </c>
      <c r="C151" s="366">
        <v>269150</v>
      </c>
      <c r="D151" s="366">
        <v>561001</v>
      </c>
      <c r="E151" s="366">
        <v>965375</v>
      </c>
      <c r="F151" s="366">
        <v>1003490</v>
      </c>
      <c r="G151" s="366">
        <v>323062</v>
      </c>
      <c r="H151" s="366">
        <v>140125</v>
      </c>
      <c r="J151" s="577">
        <f t="shared" si="49"/>
        <v>0.71335428913708387</v>
      </c>
      <c r="K151" s="577">
        <f t="shared" si="50"/>
        <v>1.1246787353902288</v>
      </c>
      <c r="L151" s="577">
        <f t="shared" si="51"/>
        <v>1.1995544112786383</v>
      </c>
      <c r="M151" s="577">
        <f t="shared" si="52"/>
        <v>1.7501521697045379</v>
      </c>
      <c r="N151" s="577">
        <f t="shared" si="53"/>
        <v>1.8908216179517494</v>
      </c>
      <c r="O151" s="577">
        <f t="shared" si="54"/>
        <v>1.3427336668008203</v>
      </c>
    </row>
    <row r="152" spans="1:15">
      <c r="B152" s="823">
        <v>41061</v>
      </c>
      <c r="C152" s="366">
        <v>269674</v>
      </c>
      <c r="D152" s="366">
        <v>561573</v>
      </c>
      <c r="E152" s="366">
        <v>965494</v>
      </c>
      <c r="F152" s="366">
        <v>1005969</v>
      </c>
      <c r="G152" s="366">
        <v>323909</v>
      </c>
      <c r="H152" s="366">
        <v>140170</v>
      </c>
      <c r="J152" s="577">
        <f t="shared" si="49"/>
        <v>0.71474309704162708</v>
      </c>
      <c r="K152" s="577">
        <f t="shared" si="50"/>
        <v>1.1258254646057617</v>
      </c>
      <c r="L152" s="577">
        <f t="shared" si="51"/>
        <v>1.1997022781437863</v>
      </c>
      <c r="M152" s="577">
        <f t="shared" si="52"/>
        <v>1.7544757077853335</v>
      </c>
      <c r="N152" s="577">
        <f t="shared" si="53"/>
        <v>1.8957789509417178</v>
      </c>
      <c r="O152" s="577">
        <f t="shared" si="54"/>
        <v>1.3431648747580445</v>
      </c>
    </row>
    <row r="153" spans="1:15">
      <c r="B153" s="823">
        <v>41091</v>
      </c>
      <c r="C153" s="366">
        <v>270078</v>
      </c>
      <c r="D153" s="366">
        <v>561847</v>
      </c>
      <c r="E153" s="366">
        <v>964791</v>
      </c>
      <c r="F153" s="366">
        <v>1007097</v>
      </c>
      <c r="G153" s="366">
        <v>324569</v>
      </c>
      <c r="H153" s="366">
        <v>140276</v>
      </c>
      <c r="J153" s="577">
        <f t="shared" si="49"/>
        <v>0.71581385733444292</v>
      </c>
      <c r="K153" s="577">
        <f t="shared" si="50"/>
        <v>1.1263747719572583</v>
      </c>
      <c r="L153" s="577">
        <f t="shared" si="51"/>
        <v>1.1988287453185849</v>
      </c>
      <c r="M153" s="577">
        <f t="shared" si="52"/>
        <v>1.7564430135356914</v>
      </c>
      <c r="N153" s="577">
        <f t="shared" si="53"/>
        <v>1.8996418078170176</v>
      </c>
      <c r="O153" s="577">
        <f t="shared" si="54"/>
        <v>1.3441806090572836</v>
      </c>
    </row>
    <row r="154" spans="1:15">
      <c r="B154" s="823">
        <v>41122</v>
      </c>
      <c r="C154" s="366">
        <v>270392</v>
      </c>
      <c r="D154" s="366">
        <v>562183</v>
      </c>
      <c r="E154" s="366">
        <v>964108</v>
      </c>
      <c r="F154" s="366">
        <v>1007749</v>
      </c>
      <c r="G154" s="366">
        <v>324837</v>
      </c>
      <c r="H154" s="366">
        <v>140334</v>
      </c>
      <c r="J154" s="577">
        <f t="shared" si="49"/>
        <v>0.71664608191846324</v>
      </c>
      <c r="K154" s="577">
        <f t="shared" si="50"/>
        <v>1.1270483751328162</v>
      </c>
      <c r="L154" s="577">
        <f t="shared" si="51"/>
        <v>1.1979800640673577</v>
      </c>
      <c r="M154" s="577">
        <f t="shared" si="52"/>
        <v>1.7575801441644445</v>
      </c>
      <c r="N154" s="577">
        <f t="shared" si="53"/>
        <v>1.9012103618209273</v>
      </c>
      <c r="O154" s="577">
        <f t="shared" si="54"/>
        <v>1.3447363882021504</v>
      </c>
    </row>
    <row r="155" spans="1:15">
      <c r="B155" s="823">
        <v>41153</v>
      </c>
      <c r="C155" s="366">
        <v>271070</v>
      </c>
      <c r="D155" s="366">
        <v>563629</v>
      </c>
      <c r="E155" s="366">
        <v>964800</v>
      </c>
      <c r="F155" s="366">
        <v>1010138</v>
      </c>
      <c r="G155" s="366">
        <v>325808</v>
      </c>
      <c r="H155" s="366">
        <v>140491</v>
      </c>
      <c r="J155" s="577">
        <f t="shared" si="49"/>
        <v>0.71844305092472338</v>
      </c>
      <c r="K155" s="577">
        <f t="shared" si="50"/>
        <v>1.1299472745133416</v>
      </c>
      <c r="L155" s="577">
        <f t="shared" si="51"/>
        <v>1.1988399285268732</v>
      </c>
      <c r="M155" s="577">
        <f t="shared" si="52"/>
        <v>1.7617467163609029</v>
      </c>
      <c r="N155" s="577">
        <f t="shared" si="53"/>
        <v>1.9068934436783762</v>
      </c>
      <c r="O155" s="577">
        <f t="shared" si="54"/>
        <v>1.3462408248529101</v>
      </c>
    </row>
    <row r="156" spans="1:15">
      <c r="B156" s="823">
        <v>41183</v>
      </c>
      <c r="C156" s="366">
        <v>271402</v>
      </c>
      <c r="D156" s="366">
        <v>564007</v>
      </c>
      <c r="E156" s="366">
        <v>964672</v>
      </c>
      <c r="F156" s="366">
        <v>1010788</v>
      </c>
      <c r="G156" s="366">
        <v>326240</v>
      </c>
      <c r="H156" s="366">
        <v>140544</v>
      </c>
      <c r="J156" s="577">
        <f t="shared" si="49"/>
        <v>0.71932298265050276</v>
      </c>
      <c r="K156" s="577">
        <f t="shared" si="50"/>
        <v>1.1307050780858443</v>
      </c>
      <c r="L156" s="577">
        <f t="shared" si="51"/>
        <v>1.1986808784534368</v>
      </c>
      <c r="M156" s="577">
        <f t="shared" si="52"/>
        <v>1.7628803588588928</v>
      </c>
      <c r="N156" s="577">
        <f t="shared" si="53"/>
        <v>1.9094218590876635</v>
      </c>
      <c r="O156" s="577">
        <f t="shared" si="54"/>
        <v>1.3467486920025298</v>
      </c>
    </row>
    <row r="157" spans="1:15">
      <c r="B157" s="823">
        <v>41214</v>
      </c>
      <c r="C157" s="366">
        <v>271948</v>
      </c>
      <c r="D157" s="366">
        <v>565319</v>
      </c>
      <c r="E157" s="366">
        <v>965083</v>
      </c>
      <c r="F157" s="366">
        <v>1012651</v>
      </c>
      <c r="G157" s="366">
        <v>326576</v>
      </c>
      <c r="H157" s="366">
        <v>140686</v>
      </c>
      <c r="J157" s="577">
        <f t="shared" si="49"/>
        <v>0.72077009928386282</v>
      </c>
      <c r="K157" s="577">
        <f t="shared" si="50"/>
        <v>1.1333353381046891</v>
      </c>
      <c r="L157" s="577">
        <f t="shared" si="51"/>
        <v>1.1991915782986116</v>
      </c>
      <c r="M157" s="577">
        <f t="shared" si="52"/>
        <v>1.7661295526646703</v>
      </c>
      <c r="N157" s="577">
        <f t="shared" si="53"/>
        <v>1.9113884044059979</v>
      </c>
      <c r="O157" s="577">
        <f t="shared" si="54"/>
        <v>1.3481093926675483</v>
      </c>
    </row>
    <row r="158" spans="1:15">
      <c r="B158" s="823">
        <v>41244</v>
      </c>
      <c r="C158" s="366">
        <v>272569</v>
      </c>
      <c r="D158" s="366">
        <v>566622</v>
      </c>
      <c r="E158" s="366">
        <v>966263</v>
      </c>
      <c r="F158" s="366">
        <v>1014966</v>
      </c>
      <c r="G158" s="366">
        <v>327102</v>
      </c>
      <c r="H158" s="366">
        <v>140908</v>
      </c>
      <c r="J158" s="577">
        <f t="shared" si="49"/>
        <v>0.7224159956745525</v>
      </c>
      <c r="K158" s="577">
        <f t="shared" si="50"/>
        <v>1.1359475551813316</v>
      </c>
      <c r="L158" s="577">
        <f t="shared" si="51"/>
        <v>1.2006578211631034</v>
      </c>
      <c r="M158" s="577">
        <f t="shared" si="52"/>
        <v>1.7701670640228961</v>
      </c>
      <c r="N158" s="577">
        <f t="shared" si="53"/>
        <v>1.9144669842793431</v>
      </c>
      <c r="O158" s="577">
        <f t="shared" si="54"/>
        <v>1.3502366852565209</v>
      </c>
    </row>
    <row r="159" spans="1:15">
      <c r="A159">
        <v>2013</v>
      </c>
      <c r="B159" s="823">
        <v>41275</v>
      </c>
      <c r="C159" s="366">
        <v>273126</v>
      </c>
      <c r="D159" s="366">
        <v>567271</v>
      </c>
      <c r="E159" s="366">
        <v>966349</v>
      </c>
      <c r="F159" s="366">
        <v>1015721</v>
      </c>
      <c r="G159" s="366">
        <v>327415</v>
      </c>
      <c r="H159" s="366">
        <v>141043</v>
      </c>
      <c r="J159" s="577">
        <f t="shared" ref="J159:J170" si="55">C159/C$3</f>
        <v>0.72389226667232087</v>
      </c>
      <c r="K159" s="577">
        <f t="shared" ref="K159:K170" si="56">D159/D$3</f>
        <v>1.1372486517912632</v>
      </c>
      <c r="L159" s="577">
        <f t="shared" ref="L159:L170" si="57">E159/E$3</f>
        <v>1.2007646829311935</v>
      </c>
      <c r="M159" s="577">
        <f t="shared" ref="M159:M170" si="58">F159/F$3</f>
        <v>1.7714838333859459</v>
      </c>
      <c r="N159" s="577">
        <f t="shared" ref="N159:N170" si="59">G159/G$3</f>
        <v>1.9162989148883869</v>
      </c>
      <c r="O159" s="577">
        <f t="shared" ref="O159:O170" si="60">H159/H$3</f>
        <v>1.3515303091281934</v>
      </c>
    </row>
    <row r="160" spans="1:15">
      <c r="B160" s="823">
        <v>41306</v>
      </c>
      <c r="C160" s="366">
        <v>274156</v>
      </c>
      <c r="D160" s="366">
        <v>568786</v>
      </c>
      <c r="E160" s="366">
        <v>967310</v>
      </c>
      <c r="F160" s="366">
        <v>1018106</v>
      </c>
      <c r="G160" s="366">
        <v>328031</v>
      </c>
      <c r="H160" s="366">
        <v>141263</v>
      </c>
      <c r="J160" s="577">
        <f t="shared" si="55"/>
        <v>0.72662217533964835</v>
      </c>
      <c r="K160" s="577">
        <f t="shared" si="56"/>
        <v>1.1402858803953408</v>
      </c>
      <c r="L160" s="577">
        <f t="shared" si="57"/>
        <v>1.2019588010606652</v>
      </c>
      <c r="M160" s="577">
        <f t="shared" si="58"/>
        <v>1.7756434293208785</v>
      </c>
      <c r="N160" s="577">
        <f t="shared" si="59"/>
        <v>1.9199042479720001</v>
      </c>
      <c r="O160" s="577">
        <f t="shared" si="60"/>
        <v>1.353638436919067</v>
      </c>
    </row>
    <row r="161" spans="1:15">
      <c r="B161" s="823">
        <v>41334</v>
      </c>
      <c r="C161" s="366">
        <v>275019</v>
      </c>
      <c r="D161" s="366">
        <v>569703</v>
      </c>
      <c r="E161" s="366">
        <v>967918</v>
      </c>
      <c r="F161" s="366">
        <v>1020373</v>
      </c>
      <c r="G161" s="366">
        <v>328504</v>
      </c>
      <c r="H161" s="366">
        <v>141447</v>
      </c>
      <c r="J161" s="577">
        <f t="shared" si="55"/>
        <v>0.72890946774732179</v>
      </c>
      <c r="K161" s="577">
        <f t="shared" si="56"/>
        <v>1.1421242557286342</v>
      </c>
      <c r="L161" s="577">
        <f t="shared" si="57"/>
        <v>1.2027142889094882</v>
      </c>
      <c r="M161" s="577">
        <f t="shared" si="58"/>
        <v>1.779597225540791</v>
      </c>
      <c r="N161" s="577">
        <f t="shared" si="59"/>
        <v>1.9226726287326317</v>
      </c>
      <c r="O161" s="577">
        <f t="shared" si="60"/>
        <v>1.3554015983441614</v>
      </c>
    </row>
    <row r="162" spans="1:15">
      <c r="B162" s="823">
        <v>41365</v>
      </c>
      <c r="C162" s="366">
        <v>275526</v>
      </c>
      <c r="D162" s="366">
        <v>570117</v>
      </c>
      <c r="E162" s="366">
        <v>967515</v>
      </c>
      <c r="F162" s="366">
        <v>1021043</v>
      </c>
      <c r="G162" s="366">
        <v>328551</v>
      </c>
      <c r="H162" s="366">
        <v>141544</v>
      </c>
      <c r="J162" s="577">
        <f t="shared" si="55"/>
        <v>0.73025321890687034</v>
      </c>
      <c r="K162" s="577">
        <f t="shared" si="56"/>
        <v>1.1429542310699465</v>
      </c>
      <c r="L162" s="577">
        <f t="shared" si="57"/>
        <v>1.2022135296939032</v>
      </c>
      <c r="M162" s="577">
        <f t="shared" si="58"/>
        <v>1.7807657493464115</v>
      </c>
      <c r="N162" s="577">
        <f t="shared" si="59"/>
        <v>1.9229477109646607</v>
      </c>
      <c r="O162" s="577">
        <f t="shared" si="60"/>
        <v>1.3563310910519557</v>
      </c>
    </row>
    <row r="163" spans="1:15">
      <c r="B163" s="823">
        <v>41395</v>
      </c>
      <c r="C163" s="366">
        <v>276277</v>
      </c>
      <c r="D163" s="366">
        <v>570855</v>
      </c>
      <c r="E163" s="366">
        <v>967379</v>
      </c>
      <c r="F163" s="366">
        <v>1022913</v>
      </c>
      <c r="G163" s="366">
        <v>329080</v>
      </c>
      <c r="H163" s="366">
        <v>141656</v>
      </c>
      <c r="J163" s="577">
        <f t="shared" si="55"/>
        <v>0.73224366687693143</v>
      </c>
      <c r="K163" s="577">
        <f t="shared" si="56"/>
        <v>1.1444337523305468</v>
      </c>
      <c r="L163" s="577">
        <f t="shared" si="57"/>
        <v>1.2020445389908769</v>
      </c>
      <c r="M163" s="577">
        <f t="shared" si="58"/>
        <v>1.7840271516098596</v>
      </c>
      <c r="N163" s="577">
        <f t="shared" si="59"/>
        <v>1.926043849278348</v>
      </c>
      <c r="O163" s="577">
        <f t="shared" si="60"/>
        <v>1.3574043197454915</v>
      </c>
    </row>
    <row r="164" spans="1:15">
      <c r="B164" s="823">
        <v>41426</v>
      </c>
      <c r="C164" s="366">
        <v>277531</v>
      </c>
      <c r="D164" s="366">
        <v>572367</v>
      </c>
      <c r="E164" s="366">
        <v>968769</v>
      </c>
      <c r="F164" s="366">
        <v>1027385</v>
      </c>
      <c r="G164" s="366">
        <v>330258</v>
      </c>
      <c r="H164" s="366">
        <v>141929</v>
      </c>
      <c r="J164" s="577">
        <f t="shared" si="55"/>
        <v>0.73556726441948361</v>
      </c>
      <c r="K164" s="577">
        <f t="shared" si="56"/>
        <v>1.147464966620557</v>
      </c>
      <c r="L164" s="577">
        <f t="shared" si="57"/>
        <v>1.2037717233821004</v>
      </c>
      <c r="M164" s="577">
        <f t="shared" si="58"/>
        <v>1.7918266119960304</v>
      </c>
      <c r="N164" s="577">
        <f t="shared" si="59"/>
        <v>1.9329384635194138</v>
      </c>
      <c r="O164" s="577">
        <f t="shared" si="60"/>
        <v>1.3600203146859848</v>
      </c>
    </row>
    <row r="165" spans="1:15">
      <c r="B165" s="823">
        <v>41456</v>
      </c>
      <c r="C165" s="366">
        <v>278514</v>
      </c>
      <c r="D165" s="366">
        <v>573032</v>
      </c>
      <c r="E165" s="366">
        <v>968785</v>
      </c>
      <c r="F165" s="366">
        <v>1028777</v>
      </c>
      <c r="G165" s="366">
        <v>330533</v>
      </c>
      <c r="H165" s="366">
        <v>142036</v>
      </c>
      <c r="J165" s="577">
        <f t="shared" si="55"/>
        <v>0.73817260443888455</v>
      </c>
      <c r="K165" s="577">
        <f t="shared" si="56"/>
        <v>1.1487981395721818</v>
      </c>
      <c r="L165" s="577">
        <f t="shared" si="57"/>
        <v>1.20379160464128</v>
      </c>
      <c r="M165" s="577">
        <f t="shared" si="58"/>
        <v>1.7942543510071105</v>
      </c>
      <c r="N165" s="577">
        <f t="shared" si="59"/>
        <v>1.9345479872174554</v>
      </c>
      <c r="O165" s="577">
        <f t="shared" si="60"/>
        <v>1.3610456313842734</v>
      </c>
    </row>
    <row r="166" spans="1:15">
      <c r="B166" s="823">
        <v>41487</v>
      </c>
      <c r="C166" s="366">
        <v>279611</v>
      </c>
      <c r="D166" s="366">
        <v>574122</v>
      </c>
      <c r="E166" s="366">
        <v>968949</v>
      </c>
      <c r="F166" s="366">
        <v>1030829</v>
      </c>
      <c r="G166" s="366">
        <v>331183</v>
      </c>
      <c r="H166" s="366">
        <v>142206</v>
      </c>
      <c r="J166" s="577">
        <f t="shared" si="55"/>
        <v>0.74108008968942651</v>
      </c>
      <c r="K166" s="577">
        <f t="shared" si="56"/>
        <v>1.1509833403500331</v>
      </c>
      <c r="L166" s="577">
        <f t="shared" si="57"/>
        <v>1.2039953875478704</v>
      </c>
      <c r="M166" s="577">
        <f t="shared" si="58"/>
        <v>1.7978331731699957</v>
      </c>
      <c r="N166" s="577">
        <f t="shared" si="59"/>
        <v>1.9383523159582812</v>
      </c>
      <c r="O166" s="577">
        <f t="shared" si="60"/>
        <v>1.3626746392226758</v>
      </c>
    </row>
    <row r="167" spans="1:15">
      <c r="B167" s="823">
        <v>41518</v>
      </c>
      <c r="C167" s="366">
        <v>280767</v>
      </c>
      <c r="D167" s="366">
        <v>575081</v>
      </c>
      <c r="E167" s="366">
        <v>969576</v>
      </c>
      <c r="F167" s="366">
        <v>1033257</v>
      </c>
      <c r="G167" s="366">
        <v>331809</v>
      </c>
      <c r="H167" s="366">
        <v>142435</v>
      </c>
      <c r="J167" s="577">
        <f t="shared" si="55"/>
        <v>0.74414394834906783</v>
      </c>
      <c r="K167" s="577">
        <f t="shared" si="56"/>
        <v>1.152905916080271</v>
      </c>
      <c r="L167" s="577">
        <f t="shared" si="57"/>
        <v>1.204774484391969</v>
      </c>
      <c r="M167" s="577">
        <f t="shared" si="58"/>
        <v>1.8020677639163336</v>
      </c>
      <c r="N167" s="577">
        <f t="shared" si="59"/>
        <v>1.9420161771763687</v>
      </c>
      <c r="O167" s="577">
        <f t="shared" si="60"/>
        <v>1.3648690086049944</v>
      </c>
    </row>
    <row r="168" spans="1:15">
      <c r="B168" s="823">
        <v>41548</v>
      </c>
      <c r="C168" s="366">
        <v>281582</v>
      </c>
      <c r="D168" s="366">
        <v>575614</v>
      </c>
      <c r="E168" s="366">
        <v>970237</v>
      </c>
      <c r="F168" s="366">
        <v>1035168</v>
      </c>
      <c r="G168" s="366">
        <v>332465</v>
      </c>
      <c r="H168" s="366">
        <v>142618</v>
      </c>
      <c r="J168" s="577">
        <f t="shared" si="55"/>
        <v>0.74630402171205035</v>
      </c>
      <c r="K168" s="577">
        <f t="shared" si="56"/>
        <v>1.1539744592129269</v>
      </c>
      <c r="L168" s="577">
        <f t="shared" si="57"/>
        <v>1.205595828911824</v>
      </c>
      <c r="M168" s="577">
        <f t="shared" si="58"/>
        <v>1.8054006728604242</v>
      </c>
      <c r="N168" s="577">
        <f t="shared" si="59"/>
        <v>1.9458556227978789</v>
      </c>
      <c r="O168" s="577">
        <f t="shared" si="60"/>
        <v>1.3666225876310394</v>
      </c>
    </row>
    <row r="169" spans="1:15">
      <c r="B169" s="823">
        <v>41579</v>
      </c>
      <c r="C169" s="366">
        <v>283076</v>
      </c>
      <c r="D169" s="366">
        <v>577388</v>
      </c>
      <c r="E169" s="366">
        <v>972066</v>
      </c>
      <c r="F169" s="366">
        <v>1038868</v>
      </c>
      <c r="G169" s="366">
        <v>333688</v>
      </c>
      <c r="H169" s="366">
        <v>142959</v>
      </c>
      <c r="J169" s="577">
        <f t="shared" si="55"/>
        <v>0.7502637144780574</v>
      </c>
      <c r="K169" s="577">
        <f t="shared" si="56"/>
        <v>1.1575309235981637</v>
      </c>
      <c r="L169" s="577">
        <f t="shared" si="57"/>
        <v>1.2078685053517864</v>
      </c>
      <c r="M169" s="577">
        <f t="shared" si="58"/>
        <v>1.8118537147720595</v>
      </c>
      <c r="N169" s="577">
        <f t="shared" si="59"/>
        <v>1.9530136136440788</v>
      </c>
      <c r="O169" s="577">
        <f t="shared" si="60"/>
        <v>1.3698901857068935</v>
      </c>
    </row>
    <row r="170" spans="1:15">
      <c r="B170" s="823">
        <v>41609</v>
      </c>
      <c r="C170" s="366">
        <v>284286</v>
      </c>
      <c r="D170" s="366">
        <v>578758</v>
      </c>
      <c r="E170" s="366">
        <v>973460</v>
      </c>
      <c r="F170" s="366">
        <v>1041373</v>
      </c>
      <c r="G170" s="366">
        <v>334884</v>
      </c>
      <c r="H170" s="366">
        <v>143248</v>
      </c>
      <c r="J170" s="577">
        <f t="shared" si="55"/>
        <v>0.75347069456297611</v>
      </c>
      <c r="K170" s="577">
        <f t="shared" si="56"/>
        <v>1.1602774603556465</v>
      </c>
      <c r="L170" s="577">
        <f t="shared" si="57"/>
        <v>1.2096006600578049</v>
      </c>
      <c r="M170" s="577">
        <f t="shared" si="58"/>
        <v>1.8162225985527745</v>
      </c>
      <c r="N170" s="577">
        <f t="shared" si="59"/>
        <v>1.9600135785271979</v>
      </c>
      <c r="O170" s="577">
        <f t="shared" si="60"/>
        <v>1.3726594990321777</v>
      </c>
    </row>
    <row r="171" spans="1:15">
      <c r="A171">
        <v>2014</v>
      </c>
      <c r="B171" s="823">
        <v>41640</v>
      </c>
      <c r="C171" s="366">
        <v>285323</v>
      </c>
      <c r="D171" s="366">
        <v>579766</v>
      </c>
      <c r="E171" s="366">
        <v>974622</v>
      </c>
      <c r="F171" s="366">
        <v>1042938</v>
      </c>
      <c r="G171" s="366">
        <v>335560</v>
      </c>
      <c r="H171" s="366">
        <v>143496</v>
      </c>
      <c r="J171" s="577">
        <f t="shared" ref="J171:J182" si="61">C171/C$3</f>
        <v>0.75621915600765433</v>
      </c>
      <c r="K171" s="577">
        <f t="shared" ref="K171:K182" si="62">D171/D$3</f>
        <v>1.1622982698823199</v>
      </c>
      <c r="L171" s="577">
        <f t="shared" ref="L171:L182" si="63">E171/E$3</f>
        <v>1.2110445365057196</v>
      </c>
      <c r="M171" s="577">
        <f t="shared" ref="M171:M182" si="64">F171/F$3</f>
        <v>1.8189520608748582</v>
      </c>
      <c r="N171" s="577">
        <f t="shared" ref="N171:N182" si="65">G171/G$3</f>
        <v>1.9639700804176567</v>
      </c>
      <c r="O171" s="577">
        <f t="shared" ref="O171:O182" si="66">H171/H$3</f>
        <v>1.3750359339964353</v>
      </c>
    </row>
    <row r="172" spans="1:15">
      <c r="B172" s="823">
        <v>41671</v>
      </c>
      <c r="C172" s="366">
        <v>286736</v>
      </c>
      <c r="D172" s="366">
        <v>581845</v>
      </c>
      <c r="E172" s="366">
        <v>976521</v>
      </c>
      <c r="F172" s="366">
        <v>1046662</v>
      </c>
      <c r="G172" s="366">
        <v>336408</v>
      </c>
      <c r="H172" s="366">
        <v>143815</v>
      </c>
      <c r="J172" s="577">
        <f t="shared" si="61"/>
        <v>0.7599641666357454</v>
      </c>
      <c r="K172" s="577">
        <f t="shared" si="62"/>
        <v>1.1664661895310839</v>
      </c>
      <c r="L172" s="577">
        <f t="shared" si="63"/>
        <v>1.2134041934545925</v>
      </c>
      <c r="M172" s="577">
        <f t="shared" si="64"/>
        <v>1.8254469603556498</v>
      </c>
      <c r="N172" s="577">
        <f t="shared" si="65"/>
        <v>1.9689332662210726</v>
      </c>
      <c r="O172" s="577">
        <f t="shared" si="66"/>
        <v>1.3780927192932022</v>
      </c>
    </row>
    <row r="173" spans="1:15">
      <c r="B173" s="823">
        <v>41699</v>
      </c>
      <c r="C173" s="366">
        <v>287784</v>
      </c>
      <c r="D173" s="366">
        <v>583087</v>
      </c>
      <c r="E173" s="366">
        <v>977031</v>
      </c>
      <c r="F173" s="366">
        <v>1048440</v>
      </c>
      <c r="G173" s="366">
        <v>336974</v>
      </c>
      <c r="H173" s="366">
        <v>144025</v>
      </c>
      <c r="J173" s="577">
        <f t="shared" si="61"/>
        <v>0.76274178244483204</v>
      </c>
      <c r="K173" s="577">
        <f t="shared" si="62"/>
        <v>1.168956115555021</v>
      </c>
      <c r="L173" s="577">
        <f t="shared" si="63"/>
        <v>1.2140379085909405</v>
      </c>
      <c r="M173" s="577">
        <f t="shared" si="64"/>
        <v>1.8285479086039977</v>
      </c>
      <c r="N173" s="577">
        <f t="shared" si="65"/>
        <v>1.9722459586323144</v>
      </c>
      <c r="O173" s="577">
        <f t="shared" si="66"/>
        <v>1.3801050230935816</v>
      </c>
    </row>
    <row r="174" spans="1:15">
      <c r="B174" s="823">
        <v>41730</v>
      </c>
      <c r="C174" s="366">
        <v>288769</v>
      </c>
      <c r="D174" s="366">
        <v>584235</v>
      </c>
      <c r="E174" s="366">
        <v>977371</v>
      </c>
      <c r="F174" s="366">
        <v>1050494</v>
      </c>
      <c r="G174" s="366">
        <v>337662</v>
      </c>
      <c r="H174" s="366">
        <v>144241</v>
      </c>
      <c r="J174" s="577">
        <f t="shared" si="61"/>
        <v>0.76535242325776165</v>
      </c>
      <c r="K174" s="577">
        <f t="shared" si="62"/>
        <v>1.1712575930715101</v>
      </c>
      <c r="L174" s="577">
        <f t="shared" si="63"/>
        <v>1.2144603853485061</v>
      </c>
      <c r="M174" s="577">
        <f t="shared" si="64"/>
        <v>1.832130218897646</v>
      </c>
      <c r="N174" s="577">
        <f t="shared" si="65"/>
        <v>1.9762726942841424</v>
      </c>
      <c r="O174" s="577">
        <f t="shared" si="66"/>
        <v>1.3821748212882576</v>
      </c>
    </row>
    <row r="175" spans="1:15">
      <c r="B175" s="823">
        <v>41760</v>
      </c>
      <c r="C175" s="366">
        <v>289874</v>
      </c>
      <c r="D175" s="366">
        <v>585905</v>
      </c>
      <c r="E175" s="366">
        <v>978455</v>
      </c>
      <c r="F175" s="366">
        <v>1053706</v>
      </c>
      <c r="G175" s="366">
        <v>338603</v>
      </c>
      <c r="H175" s="366">
        <v>144493</v>
      </c>
      <c r="J175" s="577">
        <f t="shared" si="61"/>
        <v>0.76828111168241886</v>
      </c>
      <c r="K175" s="577">
        <f t="shared" si="62"/>
        <v>1.1746055612357411</v>
      </c>
      <c r="L175" s="577">
        <f t="shared" si="63"/>
        <v>1.2158073406579206</v>
      </c>
      <c r="M175" s="577">
        <f t="shared" si="64"/>
        <v>1.837732156903098</v>
      </c>
      <c r="N175" s="577">
        <f t="shared" si="65"/>
        <v>1.9817801917381686</v>
      </c>
      <c r="O175" s="577">
        <f t="shared" si="66"/>
        <v>1.3845895858487132</v>
      </c>
    </row>
    <row r="176" spans="1:15">
      <c r="B176" s="823">
        <v>41791</v>
      </c>
      <c r="C176" s="366">
        <v>291085</v>
      </c>
      <c r="D176" s="366">
        <v>587705</v>
      </c>
      <c r="E176" s="366">
        <v>979942</v>
      </c>
      <c r="F176" s="366">
        <v>1058180</v>
      </c>
      <c r="G176" s="366">
        <v>339983</v>
      </c>
      <c r="H176" s="366">
        <v>144799</v>
      </c>
      <c r="J176" s="577">
        <f t="shared" si="61"/>
        <v>0.77149074216410196</v>
      </c>
      <c r="K176" s="577">
        <f t="shared" si="62"/>
        <v>1.1782141496762295</v>
      </c>
      <c r="L176" s="577">
        <f t="shared" si="63"/>
        <v>1.2176550551829199</v>
      </c>
      <c r="M176" s="577">
        <f t="shared" si="64"/>
        <v>1.845535105420032</v>
      </c>
      <c r="N176" s="577">
        <f t="shared" si="65"/>
        <v>1.9898570742956139</v>
      </c>
      <c r="O176" s="577">
        <f t="shared" si="66"/>
        <v>1.3875217999578375</v>
      </c>
    </row>
    <row r="177" spans="1:15">
      <c r="B177" s="823">
        <v>41821</v>
      </c>
      <c r="C177" s="366">
        <v>292456</v>
      </c>
      <c r="D177" s="366">
        <v>589401</v>
      </c>
      <c r="E177" s="366">
        <v>981184</v>
      </c>
      <c r="F177" s="366">
        <v>1061052</v>
      </c>
      <c r="G177" s="366">
        <v>340899</v>
      </c>
      <c r="H177" s="366">
        <v>144991</v>
      </c>
      <c r="J177" s="577">
        <f t="shared" si="61"/>
        <v>0.77512443612808835</v>
      </c>
      <c r="K177" s="577">
        <f t="shared" si="62"/>
        <v>1.1816142418957118</v>
      </c>
      <c r="L177" s="577">
        <f t="shared" si="63"/>
        <v>1.2191983379267326</v>
      </c>
      <c r="M177" s="577">
        <f t="shared" si="64"/>
        <v>1.8505440611957662</v>
      </c>
      <c r="N177" s="577">
        <f t="shared" si="65"/>
        <v>1.9952182514134544</v>
      </c>
      <c r="O177" s="577">
        <f t="shared" si="66"/>
        <v>1.3893616205753272</v>
      </c>
    </row>
    <row r="178" spans="1:15">
      <c r="B178" s="823">
        <v>41852</v>
      </c>
      <c r="C178" s="366">
        <v>293729</v>
      </c>
      <c r="D178" s="366">
        <v>591438</v>
      </c>
      <c r="E178" s="366">
        <v>983006</v>
      </c>
      <c r="F178" s="366">
        <v>1064637</v>
      </c>
      <c r="G178" s="366">
        <v>342213</v>
      </c>
      <c r="H178" s="366">
        <v>145327</v>
      </c>
      <c r="J178" s="577">
        <f t="shared" si="61"/>
        <v>0.77849839120916398</v>
      </c>
      <c r="K178" s="577">
        <f t="shared" si="62"/>
        <v>1.1856979611475311</v>
      </c>
      <c r="L178" s="577">
        <f t="shared" si="63"/>
        <v>1.2214623163158038</v>
      </c>
      <c r="M178" s="577">
        <f t="shared" si="64"/>
        <v>1.8567965355885261</v>
      </c>
      <c r="N178" s="577">
        <f t="shared" si="65"/>
        <v>2.0029088482833699</v>
      </c>
      <c r="O178" s="577">
        <f t="shared" si="66"/>
        <v>1.3925813066559343</v>
      </c>
    </row>
    <row r="179" spans="1:15">
      <c r="B179" s="823">
        <v>41883</v>
      </c>
      <c r="C179" s="366">
        <v>294915</v>
      </c>
      <c r="D179" s="366">
        <v>593118</v>
      </c>
      <c r="E179" s="366">
        <v>984752</v>
      </c>
      <c r="F179" s="366">
        <v>1067774</v>
      </c>
      <c r="G179" s="366">
        <v>343310</v>
      </c>
      <c r="H179" s="366">
        <v>145621</v>
      </c>
      <c r="J179" s="577">
        <f t="shared" si="61"/>
        <v>0.78164176177173728</v>
      </c>
      <c r="K179" s="577">
        <f t="shared" si="62"/>
        <v>1.1890659770253202</v>
      </c>
      <c r="L179" s="577">
        <f t="shared" si="63"/>
        <v>1.2236318587237722</v>
      </c>
      <c r="M179" s="577">
        <f t="shared" si="64"/>
        <v>1.8622676686903639</v>
      </c>
      <c r="N179" s="577">
        <f t="shared" si="65"/>
        <v>2.0093293846351941</v>
      </c>
      <c r="O179" s="577">
        <f t="shared" si="66"/>
        <v>1.3953985319764657</v>
      </c>
    </row>
    <row r="180" spans="1:15">
      <c r="B180" s="823">
        <v>41913</v>
      </c>
      <c r="C180" s="366">
        <v>296347</v>
      </c>
      <c r="D180" s="366">
        <v>594701</v>
      </c>
      <c r="E180" s="366">
        <v>987179</v>
      </c>
      <c r="F180" s="366">
        <v>1070810</v>
      </c>
      <c r="G180" s="366">
        <v>344465</v>
      </c>
      <c r="H180" s="366">
        <v>145904</v>
      </c>
      <c r="J180" s="577">
        <f t="shared" si="61"/>
        <v>0.7854371299383518</v>
      </c>
      <c r="K180" s="577">
        <f t="shared" si="62"/>
        <v>1.1922395300815942</v>
      </c>
      <c r="L180" s="577">
        <f t="shared" si="63"/>
        <v>1.2266475972255704</v>
      </c>
      <c r="M180" s="577">
        <f t="shared" si="64"/>
        <v>1.8675626511886678</v>
      </c>
      <c r="N180" s="577">
        <f t="shared" si="65"/>
        <v>2.0160893841669689</v>
      </c>
      <c r="O180" s="577">
        <f t="shared" si="66"/>
        <v>1.3981103509074533</v>
      </c>
    </row>
    <row r="181" spans="1:15">
      <c r="B181" s="823">
        <v>41944</v>
      </c>
      <c r="C181" s="366">
        <v>298213</v>
      </c>
      <c r="D181" s="366">
        <v>597725</v>
      </c>
      <c r="E181" s="366">
        <v>990272</v>
      </c>
      <c r="F181" s="366">
        <v>1075972</v>
      </c>
      <c r="G181" s="366">
        <v>346153</v>
      </c>
      <c r="H181" s="366">
        <v>146206</v>
      </c>
      <c r="J181" s="577">
        <f t="shared" si="61"/>
        <v>0.79038277030071402</v>
      </c>
      <c r="K181" s="577">
        <f t="shared" si="62"/>
        <v>1.1983019586616146</v>
      </c>
      <c r="L181" s="577">
        <f t="shared" si="63"/>
        <v>1.230490893140717</v>
      </c>
      <c r="M181" s="577">
        <f t="shared" si="64"/>
        <v>1.8765655166880897</v>
      </c>
      <c r="N181" s="577">
        <f t="shared" si="65"/>
        <v>2.025968933266221</v>
      </c>
      <c r="O181" s="577">
        <f t="shared" si="66"/>
        <v>1.4010042354203798</v>
      </c>
    </row>
    <row r="182" spans="1:15">
      <c r="B182" s="823">
        <v>41974</v>
      </c>
      <c r="C182" s="366">
        <v>299453</v>
      </c>
      <c r="D182" s="366">
        <v>599280</v>
      </c>
      <c r="E182" s="366">
        <v>991675</v>
      </c>
      <c r="F182" s="366">
        <v>1078995</v>
      </c>
      <c r="G182" s="366">
        <v>347216</v>
      </c>
      <c r="H182" s="366">
        <v>146468</v>
      </c>
      <c r="J182" s="577">
        <f t="shared" si="61"/>
        <v>0.7936692622885646</v>
      </c>
      <c r="K182" s="577">
        <f t="shared" si="62"/>
        <v>1.2014193781199254</v>
      </c>
      <c r="L182" s="577">
        <f t="shared" si="63"/>
        <v>1.2322342310550238</v>
      </c>
      <c r="M182" s="577">
        <f t="shared" si="64"/>
        <v>1.8818378263364337</v>
      </c>
      <c r="N182" s="577">
        <f t="shared" si="65"/>
        <v>2.0321904739608332</v>
      </c>
      <c r="O182" s="577">
        <f t="shared" si="66"/>
        <v>1.4035148239713295</v>
      </c>
    </row>
    <row r="185" spans="1:15">
      <c r="A185" t="s">
        <v>1372</v>
      </c>
    </row>
  </sheetData>
  <mergeCells count="1">
    <mergeCell ref="P1:Q1"/>
  </mergeCells>
  <phoneticPr fontId="0" type="noConversion"/>
  <hyperlinks>
    <hyperlink ref="P1:Q1" location="Contents!A1" display="Back to Contents"/>
  </hyperlink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W48"/>
  <sheetViews>
    <sheetView zoomScaleNormal="100" workbookViewId="0">
      <selection activeCell="B3" sqref="B3:F3"/>
    </sheetView>
  </sheetViews>
  <sheetFormatPr defaultColWidth="8.85546875" defaultRowHeight="12.75"/>
  <sheetData>
    <row r="1" spans="1:23" ht="24.75" customHeight="1">
      <c r="A1" s="42" t="s">
        <v>1159</v>
      </c>
      <c r="B1" s="38"/>
      <c r="C1" s="38"/>
      <c r="D1" s="38"/>
      <c r="E1" s="38"/>
      <c r="F1" s="38"/>
      <c r="G1" s="38"/>
      <c r="H1" s="214"/>
      <c r="I1" s="214"/>
      <c r="J1" s="214"/>
      <c r="K1" s="214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</row>
    <row r="2" spans="1:23">
      <c r="B2" s="798" t="s">
        <v>530</v>
      </c>
      <c r="C2" s="799"/>
      <c r="D2" s="799"/>
      <c r="E2" s="799"/>
      <c r="F2" s="800"/>
      <c r="G2" s="798" t="s">
        <v>531</v>
      </c>
      <c r="H2" s="799"/>
      <c r="I2" s="799"/>
      <c r="J2" s="799"/>
      <c r="K2" s="800"/>
    </row>
    <row r="3" spans="1:23">
      <c r="A3" t="s">
        <v>559</v>
      </c>
      <c r="B3" s="7" t="s">
        <v>201</v>
      </c>
      <c r="C3" s="7" t="s">
        <v>666</v>
      </c>
      <c r="D3" s="7" t="s">
        <v>667</v>
      </c>
      <c r="E3" s="7" t="s">
        <v>668</v>
      </c>
      <c r="F3" s="7" t="s">
        <v>669</v>
      </c>
      <c r="G3" s="7" t="s">
        <v>201</v>
      </c>
      <c r="H3" s="7" t="s">
        <v>666</v>
      </c>
      <c r="I3" s="7" t="s">
        <v>667</v>
      </c>
      <c r="J3" s="7" t="s">
        <v>668</v>
      </c>
      <c r="K3" s="7" t="s">
        <v>669</v>
      </c>
    </row>
    <row r="4" spans="1:23">
      <c r="A4" t="s">
        <v>867</v>
      </c>
      <c r="B4" s="651">
        <v>2936.1323320000001</v>
      </c>
      <c r="C4" s="651">
        <v>3411.8112962</v>
      </c>
      <c r="D4" s="651">
        <v>3123.5417618000001</v>
      </c>
      <c r="E4" s="651">
        <v>3559.4268483999999</v>
      </c>
      <c r="F4" s="651">
        <v>3997.6593557000001</v>
      </c>
      <c r="G4" s="651">
        <v>4636.5333839000004</v>
      </c>
      <c r="H4" s="651">
        <v>2549.9164783000001</v>
      </c>
      <c r="I4" s="651">
        <v>4238.2941793</v>
      </c>
      <c r="J4" s="651">
        <v>2912.3506993000001</v>
      </c>
      <c r="K4" s="651">
        <v>4914.3202055000002</v>
      </c>
    </row>
    <row r="5" spans="1:23">
      <c r="A5" t="s">
        <v>868</v>
      </c>
      <c r="B5" s="651">
        <v>3735.4076328000001</v>
      </c>
      <c r="C5" s="651">
        <v>5081.3065816999997</v>
      </c>
      <c r="D5" s="651">
        <v>3193.6355239</v>
      </c>
      <c r="E5" s="651">
        <v>4063.4761930999998</v>
      </c>
      <c r="F5" s="651">
        <v>5070.2439750000003</v>
      </c>
      <c r="G5" s="651">
        <v>3555.8729781000002</v>
      </c>
      <c r="H5" s="651">
        <v>4786.7117030999998</v>
      </c>
      <c r="I5" s="651">
        <v>4292.7835223000002</v>
      </c>
      <c r="J5" s="651">
        <v>3725.9612121999999</v>
      </c>
      <c r="K5" s="651">
        <v>6994.4111340999998</v>
      </c>
    </row>
    <row r="6" spans="1:23">
      <c r="A6" t="s">
        <v>652</v>
      </c>
      <c r="B6" s="651">
        <v>3316.6512532000002</v>
      </c>
      <c r="C6" s="651">
        <v>1773.7662419999999</v>
      </c>
      <c r="D6" s="651">
        <v>1444.441828</v>
      </c>
      <c r="E6" s="651">
        <v>1710.6294177</v>
      </c>
      <c r="F6" s="651">
        <v>2346.6327357</v>
      </c>
      <c r="G6" s="651">
        <v>2367.4623729999998</v>
      </c>
      <c r="H6" s="651">
        <v>2925.7020311000001</v>
      </c>
      <c r="I6" s="651">
        <v>3185.8355861</v>
      </c>
      <c r="J6" s="651">
        <v>1751.4070887</v>
      </c>
      <c r="K6" s="651">
        <v>5072.0175927</v>
      </c>
    </row>
    <row r="7" spans="1:23">
      <c r="A7">
        <v>1980</v>
      </c>
      <c r="B7" s="651">
        <v>6238.5352253000001</v>
      </c>
      <c r="C7" s="651">
        <v>4348.0166116</v>
      </c>
      <c r="D7" s="651">
        <v>4225.2295389999999</v>
      </c>
      <c r="E7" s="651">
        <v>4020.9648004999999</v>
      </c>
      <c r="F7" s="651">
        <v>2751.6186416</v>
      </c>
      <c r="G7" s="651">
        <v>5741.2516146999997</v>
      </c>
      <c r="H7" s="651">
        <v>7927.2571257</v>
      </c>
      <c r="I7" s="651">
        <v>5984.2580144000003</v>
      </c>
      <c r="J7" s="651">
        <v>5874.8035953999997</v>
      </c>
      <c r="K7" s="651">
        <v>4236.9783770000004</v>
      </c>
    </row>
    <row r="8" spans="1:23">
      <c r="A8">
        <v>1981</v>
      </c>
      <c r="B8" s="651">
        <v>6500.5982021999998</v>
      </c>
      <c r="C8" s="651">
        <v>4067.5558013999998</v>
      </c>
      <c r="D8" s="651">
        <v>4425.8494951000002</v>
      </c>
      <c r="E8" s="651">
        <v>3610.6097288999999</v>
      </c>
      <c r="F8" s="651">
        <v>2701.6785195000002</v>
      </c>
      <c r="G8" s="651">
        <v>8448.9273498999992</v>
      </c>
      <c r="H8" s="651">
        <v>7905.3042772999997</v>
      </c>
      <c r="I8" s="651">
        <v>8187.5086531999996</v>
      </c>
      <c r="J8" s="651">
        <v>5149.0436317000003</v>
      </c>
      <c r="K8" s="651">
        <v>4754.8565166999997</v>
      </c>
    </row>
    <row r="9" spans="1:23">
      <c r="A9">
        <v>1982</v>
      </c>
      <c r="B9" s="651">
        <v>7755.7887299000004</v>
      </c>
      <c r="C9" s="651">
        <v>5088.5942758000001</v>
      </c>
      <c r="D9" s="651">
        <v>4127.4034291999997</v>
      </c>
      <c r="E9" s="651">
        <v>3474.3558797000001</v>
      </c>
      <c r="F9" s="651">
        <v>2886.7282125000002</v>
      </c>
      <c r="G9" s="651">
        <v>10046.545786999999</v>
      </c>
      <c r="H9" s="651">
        <v>6212.8944013</v>
      </c>
      <c r="I9" s="651">
        <v>6767.9942693000003</v>
      </c>
      <c r="J9" s="651">
        <v>5184.4269248999999</v>
      </c>
      <c r="K9" s="651">
        <v>5265.8652971000001</v>
      </c>
    </row>
    <row r="10" spans="1:23">
      <c r="A10">
        <v>1983</v>
      </c>
      <c r="B10" s="651">
        <v>6439.7734852000003</v>
      </c>
      <c r="C10" s="651">
        <v>5192.7141615</v>
      </c>
      <c r="D10" s="651">
        <v>3928.4305948000001</v>
      </c>
      <c r="E10" s="651">
        <v>3721.3920539999999</v>
      </c>
      <c r="F10" s="651">
        <v>2755.5738775999998</v>
      </c>
      <c r="G10" s="651">
        <v>8453.8843570000008</v>
      </c>
      <c r="H10" s="651">
        <v>4787.6570332000001</v>
      </c>
      <c r="I10" s="651">
        <v>4558.2047841000003</v>
      </c>
      <c r="J10" s="651">
        <v>3980.9919344999998</v>
      </c>
      <c r="K10" s="651">
        <v>5237.3843287999998</v>
      </c>
    </row>
    <row r="11" spans="1:23">
      <c r="A11">
        <v>1984</v>
      </c>
      <c r="B11" s="651">
        <v>6810.2684294999999</v>
      </c>
      <c r="C11" s="651">
        <v>5644.5493936000003</v>
      </c>
      <c r="D11" s="651">
        <v>4269.3633797000002</v>
      </c>
      <c r="E11" s="651">
        <v>4088.7703292000001</v>
      </c>
      <c r="F11" s="651">
        <v>3716.3314154</v>
      </c>
      <c r="G11" s="651">
        <v>7048.1598818000002</v>
      </c>
      <c r="H11" s="651">
        <v>4198.9532312000001</v>
      </c>
      <c r="I11" s="651">
        <v>4884.8559573000002</v>
      </c>
      <c r="J11" s="651">
        <v>4731.0834597000003</v>
      </c>
      <c r="K11" s="651">
        <v>4642.4010652999996</v>
      </c>
    </row>
    <row r="12" spans="1:23">
      <c r="A12">
        <v>1985</v>
      </c>
      <c r="B12" s="651">
        <v>6863.0986208000004</v>
      </c>
      <c r="C12" s="651">
        <v>5519.4110578</v>
      </c>
      <c r="D12" s="651">
        <v>4624.1962163999997</v>
      </c>
      <c r="E12" s="651">
        <v>4123.3047183999997</v>
      </c>
      <c r="F12" s="651">
        <v>3172.2924714999999</v>
      </c>
      <c r="G12" s="651">
        <v>6653.2116680999998</v>
      </c>
      <c r="H12" s="651">
        <v>4481.9524810000003</v>
      </c>
      <c r="I12" s="651">
        <v>5200.5605648000001</v>
      </c>
      <c r="J12" s="651">
        <v>4773.2108054</v>
      </c>
      <c r="K12" s="651">
        <v>5413.6745973999996</v>
      </c>
    </row>
    <row r="13" spans="1:23">
      <c r="A13">
        <v>1986</v>
      </c>
      <c r="B13" s="651">
        <v>6935.0171512999996</v>
      </c>
      <c r="C13" s="651">
        <v>5513.5976135999999</v>
      </c>
      <c r="D13" s="651">
        <v>4803.9445857000001</v>
      </c>
      <c r="E13" s="651">
        <v>4104.7267658999999</v>
      </c>
      <c r="F13" s="651">
        <v>3413.3785312</v>
      </c>
      <c r="G13" s="651">
        <v>6625.3095968999996</v>
      </c>
      <c r="H13" s="651">
        <v>5916.3386737999999</v>
      </c>
      <c r="I13" s="651">
        <v>5590.1659100999996</v>
      </c>
      <c r="J13" s="651">
        <v>5160.7629095000002</v>
      </c>
      <c r="K13" s="651">
        <v>5664.7740137999999</v>
      </c>
    </row>
    <row r="14" spans="1:23">
      <c r="A14">
        <v>1987</v>
      </c>
      <c r="B14" s="651">
        <v>6693.5551783999999</v>
      </c>
      <c r="C14" s="651">
        <v>6088.660457</v>
      </c>
      <c r="D14" s="651">
        <v>5143.3774288000004</v>
      </c>
      <c r="E14" s="651">
        <v>5208.0157707999997</v>
      </c>
      <c r="F14" s="651">
        <v>4869.2753757</v>
      </c>
      <c r="G14" s="651">
        <v>6475.7577487999997</v>
      </c>
      <c r="H14" s="651">
        <v>5491.3286873999996</v>
      </c>
      <c r="I14" s="651">
        <v>6239.8615109000002</v>
      </c>
      <c r="J14" s="651">
        <v>5755.0865242999998</v>
      </c>
      <c r="K14" s="651">
        <v>5112.5642859</v>
      </c>
    </row>
    <row r="15" spans="1:23">
      <c r="A15">
        <v>1988</v>
      </c>
      <c r="B15" s="651">
        <v>7087.3481097000004</v>
      </c>
      <c r="C15" s="651">
        <v>6864.8826141</v>
      </c>
      <c r="D15" s="651">
        <v>5713.5616029000003</v>
      </c>
      <c r="E15" s="651">
        <v>5436.0125916999996</v>
      </c>
      <c r="F15" s="651">
        <v>4969.1454508999996</v>
      </c>
      <c r="G15" s="651">
        <v>7074.6396350000005</v>
      </c>
      <c r="H15" s="651">
        <v>6158.9814575</v>
      </c>
      <c r="I15" s="651">
        <v>6373.9365275</v>
      </c>
      <c r="J15" s="651">
        <v>6091.9972318999999</v>
      </c>
      <c r="K15" s="651">
        <v>4963.9189454999996</v>
      </c>
    </row>
    <row r="16" spans="1:23">
      <c r="A16">
        <v>1989</v>
      </c>
      <c r="B16" s="651">
        <v>7347.3458693000002</v>
      </c>
      <c r="C16" s="651">
        <v>6961.8735593000001</v>
      </c>
      <c r="D16" s="651">
        <v>6310.9865318000002</v>
      </c>
      <c r="E16" s="651">
        <v>5854.5406333999999</v>
      </c>
      <c r="F16" s="651">
        <v>5315.7428737999999</v>
      </c>
      <c r="G16" s="651">
        <v>5828.3637017999999</v>
      </c>
      <c r="H16" s="651">
        <v>4802.6089708999998</v>
      </c>
      <c r="I16" s="651">
        <v>6409.5674136999996</v>
      </c>
      <c r="J16" s="651">
        <v>6805.4341339000002</v>
      </c>
      <c r="K16" s="651">
        <v>6090.3845970000002</v>
      </c>
    </row>
    <row r="17" spans="1:11">
      <c r="A17">
        <v>1990</v>
      </c>
      <c r="B17" s="651">
        <v>7632.1057217999996</v>
      </c>
      <c r="C17" s="651">
        <v>7410.8859264000002</v>
      </c>
      <c r="D17" s="651">
        <v>6817.7682779999996</v>
      </c>
      <c r="E17" s="651">
        <v>6188.2225119000004</v>
      </c>
      <c r="F17" s="651">
        <v>5961.9213639999998</v>
      </c>
      <c r="G17" s="651">
        <v>6278.1737837999999</v>
      </c>
      <c r="H17" s="651">
        <v>5623.7466765999998</v>
      </c>
      <c r="I17" s="651">
        <v>7083.0544602999998</v>
      </c>
      <c r="J17" s="651">
        <v>7270.6303323000002</v>
      </c>
      <c r="K17" s="651">
        <v>6317.3581045999999</v>
      </c>
    </row>
    <row r="18" spans="1:11">
      <c r="A18">
        <v>1991</v>
      </c>
      <c r="B18" s="651">
        <v>7936.7004858</v>
      </c>
      <c r="C18" s="651">
        <v>7951.7247930000003</v>
      </c>
      <c r="D18" s="651">
        <v>7262.9911769999999</v>
      </c>
      <c r="E18" s="651">
        <v>6721.0158927000002</v>
      </c>
      <c r="F18" s="651">
        <v>6620.1339606000001</v>
      </c>
      <c r="G18" s="651">
        <v>7840.3439871</v>
      </c>
      <c r="H18" s="651">
        <v>6802.3500518999999</v>
      </c>
      <c r="I18" s="651">
        <v>7334.4794810000003</v>
      </c>
      <c r="J18" s="651">
        <v>7671.7235584999999</v>
      </c>
      <c r="K18" s="651">
        <v>6376.9033012</v>
      </c>
    </row>
    <row r="19" spans="1:11">
      <c r="A19">
        <v>1992</v>
      </c>
      <c r="B19" s="651">
        <v>7984.8064955999998</v>
      </c>
      <c r="C19" s="651">
        <v>8221.2866875</v>
      </c>
      <c r="D19" s="651">
        <v>7878.6219650000003</v>
      </c>
      <c r="E19" s="651">
        <v>7368.8370837000002</v>
      </c>
      <c r="F19" s="651">
        <v>6878.2489648999999</v>
      </c>
      <c r="G19" s="651">
        <v>7812.2438413</v>
      </c>
      <c r="H19" s="651">
        <v>6812.5967111</v>
      </c>
      <c r="I19" s="651">
        <v>7816.0589916999998</v>
      </c>
      <c r="J19" s="651">
        <v>7978.0045358999996</v>
      </c>
      <c r="K19" s="651">
        <v>6363.2658015999996</v>
      </c>
    </row>
    <row r="20" spans="1:11">
      <c r="A20">
        <v>1993</v>
      </c>
      <c r="B20" s="651">
        <v>8023.5273257999997</v>
      </c>
      <c r="C20" s="651">
        <v>8526.5927276999992</v>
      </c>
      <c r="D20" s="651">
        <v>8193.7140777999994</v>
      </c>
      <c r="E20" s="651">
        <v>8156.9997738000002</v>
      </c>
      <c r="F20" s="651">
        <v>7037.6155054000001</v>
      </c>
      <c r="G20" s="651">
        <v>7404.2678549000002</v>
      </c>
      <c r="H20" s="651">
        <v>7110.1148707000002</v>
      </c>
      <c r="I20" s="651">
        <v>8216.1817649999994</v>
      </c>
      <c r="J20" s="651">
        <v>8418.8922442999992</v>
      </c>
      <c r="K20" s="651">
        <v>6517.1080447000004</v>
      </c>
    </row>
    <row r="21" spans="1:11">
      <c r="A21">
        <v>1994</v>
      </c>
      <c r="B21" s="651">
        <v>8276.4846865</v>
      </c>
      <c r="C21" s="651">
        <v>8898.4358695999999</v>
      </c>
      <c r="D21" s="651">
        <v>8588.1718911999997</v>
      </c>
      <c r="E21" s="651">
        <v>8877.9472384000001</v>
      </c>
      <c r="F21" s="651">
        <v>7328.1826394999998</v>
      </c>
      <c r="G21" s="651">
        <v>14045.77096</v>
      </c>
      <c r="H21" s="651">
        <v>8112.9446459999999</v>
      </c>
      <c r="I21" s="651">
        <v>8598.6702246000004</v>
      </c>
      <c r="J21" s="651">
        <v>8869.6740226000002</v>
      </c>
      <c r="K21" s="651">
        <v>7239.4016768000001</v>
      </c>
    </row>
    <row r="22" spans="1:11">
      <c r="A22">
        <v>1995</v>
      </c>
      <c r="B22" s="651">
        <v>8614.5147364000004</v>
      </c>
      <c r="C22" s="651">
        <v>9282.6528751999995</v>
      </c>
      <c r="D22" s="651">
        <v>9116.2652042000009</v>
      </c>
      <c r="E22" s="651">
        <v>9744.7441865000001</v>
      </c>
      <c r="F22" s="651">
        <v>8622.0394971999995</v>
      </c>
      <c r="G22" s="651">
        <v>13776.617871</v>
      </c>
      <c r="H22" s="651">
        <v>8491.1550977999996</v>
      </c>
      <c r="I22" s="651">
        <v>9241.0001427000007</v>
      </c>
      <c r="J22" s="651">
        <v>9819.3556403999992</v>
      </c>
      <c r="K22" s="651">
        <v>8400.0954129999991</v>
      </c>
    </row>
    <row r="23" spans="1:11">
      <c r="A23">
        <v>1996</v>
      </c>
      <c r="B23" s="651">
        <v>8723.7102034</v>
      </c>
      <c r="C23" s="651">
        <v>9745.5424196000004</v>
      </c>
      <c r="D23" s="651">
        <v>9865.3604441999996</v>
      </c>
      <c r="E23" s="651">
        <v>10558.288194999999</v>
      </c>
      <c r="F23" s="651">
        <v>9349.3646924999994</v>
      </c>
      <c r="G23" s="651">
        <v>3950.6708754000001</v>
      </c>
      <c r="H23" s="651">
        <v>9373.8710281999993</v>
      </c>
      <c r="I23" s="651">
        <v>9668.2058115</v>
      </c>
      <c r="J23" s="651">
        <v>10009.941634999999</v>
      </c>
      <c r="K23" s="651">
        <v>8757.5102110000007</v>
      </c>
    </row>
    <row r="24" spans="1:11">
      <c r="A24">
        <v>1997</v>
      </c>
      <c r="B24" s="651">
        <v>8723.9005113000003</v>
      </c>
      <c r="C24" s="651">
        <v>9802.1880421999995</v>
      </c>
      <c r="D24" s="651">
        <v>10172.063572999999</v>
      </c>
      <c r="E24" s="651">
        <v>10782.741058</v>
      </c>
      <c r="F24" s="651">
        <v>9583.4446330999999</v>
      </c>
      <c r="G24" s="651">
        <v>8084.5974158999998</v>
      </c>
      <c r="H24" s="651">
        <v>10445.0209</v>
      </c>
      <c r="I24" s="651">
        <v>9997.4575091999995</v>
      </c>
      <c r="J24" s="651">
        <v>10833.174847</v>
      </c>
      <c r="K24" s="651">
        <v>9976.2939442999996</v>
      </c>
    </row>
    <row r="25" spans="1:11">
      <c r="A25">
        <v>1998</v>
      </c>
      <c r="B25" s="651">
        <v>8693.0149679000006</v>
      </c>
      <c r="C25" s="651">
        <v>10006.296802999999</v>
      </c>
      <c r="D25" s="651">
        <v>10583.343064999999</v>
      </c>
      <c r="E25" s="651">
        <v>10948.241346999999</v>
      </c>
      <c r="F25" s="651">
        <v>10005.076987</v>
      </c>
      <c r="G25" s="651">
        <v>4821.3306503000003</v>
      </c>
      <c r="H25" s="651">
        <v>9827.877751</v>
      </c>
      <c r="I25" s="651">
        <v>10609.992512000001</v>
      </c>
      <c r="J25" s="651">
        <v>11257.954586</v>
      </c>
      <c r="K25" s="651">
        <v>10480.485628</v>
      </c>
    </row>
    <row r="26" spans="1:11">
      <c r="A26">
        <v>1999</v>
      </c>
      <c r="B26" s="651">
        <v>9084.4509665000005</v>
      </c>
      <c r="C26" s="651">
        <v>10143.397052</v>
      </c>
      <c r="D26" s="651">
        <v>10817.437386</v>
      </c>
      <c r="E26" s="651">
        <v>11042.779141999999</v>
      </c>
      <c r="F26" s="651">
        <v>10390.173843</v>
      </c>
      <c r="G26" s="651">
        <v>8248.4580657999995</v>
      </c>
      <c r="H26" s="651">
        <v>9221.7685547000001</v>
      </c>
      <c r="I26" s="651">
        <v>11168.518926999999</v>
      </c>
      <c r="J26" s="651">
        <v>11872.601971</v>
      </c>
      <c r="K26" s="651">
        <v>11153.143577000001</v>
      </c>
    </row>
    <row r="27" spans="1:11">
      <c r="A27">
        <v>2000</v>
      </c>
      <c r="B27" s="651">
        <v>9539.9607526</v>
      </c>
      <c r="C27" s="651">
        <v>10329.26554</v>
      </c>
      <c r="D27" s="651">
        <v>10882.137704999999</v>
      </c>
      <c r="E27" s="651">
        <v>11862.105748</v>
      </c>
      <c r="F27" s="651">
        <v>10774.255725000001</v>
      </c>
      <c r="G27" s="651">
        <v>8681.8308569000001</v>
      </c>
      <c r="H27" s="651">
        <v>9202.9106078999994</v>
      </c>
      <c r="I27" s="651">
        <v>11988.188394000001</v>
      </c>
      <c r="J27" s="651">
        <v>12286.024460000001</v>
      </c>
      <c r="K27" s="651">
        <v>10983.421710000001</v>
      </c>
    </row>
    <row r="28" spans="1:11">
      <c r="A28">
        <v>2001</v>
      </c>
      <c r="B28" s="651">
        <v>9709.1779805000006</v>
      </c>
      <c r="C28" s="651">
        <v>10756.131664</v>
      </c>
      <c r="D28" s="651">
        <v>11312.067483999999</v>
      </c>
      <c r="E28" s="651">
        <v>11767.003428</v>
      </c>
      <c r="F28" s="651">
        <v>10984.136920000001</v>
      </c>
      <c r="G28" s="651">
        <v>7854.0758325999996</v>
      </c>
      <c r="H28" s="651">
        <v>9807.7315156999994</v>
      </c>
      <c r="I28" s="651">
        <v>12975.69067</v>
      </c>
      <c r="J28" s="651">
        <v>12561.154275999999</v>
      </c>
      <c r="K28" s="651">
        <v>11384.358550000001</v>
      </c>
    </row>
    <row r="29" spans="1:11">
      <c r="A29">
        <v>2002</v>
      </c>
      <c r="B29" s="651">
        <v>9972.5894231999991</v>
      </c>
      <c r="C29" s="651">
        <v>11141.474796</v>
      </c>
      <c r="D29" s="651">
        <v>11425.561334</v>
      </c>
      <c r="E29" s="651">
        <v>12140.63126</v>
      </c>
      <c r="F29" s="651">
        <v>11110.094039</v>
      </c>
      <c r="G29" s="651">
        <v>8572.0354153000007</v>
      </c>
      <c r="H29" s="651">
        <v>10983.768606</v>
      </c>
      <c r="I29" s="651">
        <v>13162.615276</v>
      </c>
      <c r="J29" s="651">
        <v>13344.456407</v>
      </c>
      <c r="K29" s="651">
        <v>11256.922775999999</v>
      </c>
    </row>
    <row r="30" spans="1:11">
      <c r="A30">
        <v>2003</v>
      </c>
      <c r="B30" s="651">
        <v>9643.6171439000009</v>
      </c>
      <c r="C30" s="651">
        <v>10940.381232</v>
      </c>
      <c r="D30" s="651">
        <v>11362.971308</v>
      </c>
      <c r="E30" s="651">
        <v>12371.222234999999</v>
      </c>
      <c r="F30" s="651">
        <v>11472.020242000001</v>
      </c>
      <c r="G30" s="651">
        <v>9032.9108649000009</v>
      </c>
      <c r="H30" s="651">
        <v>10737.294898</v>
      </c>
      <c r="I30" s="651">
        <v>14471.049735000001</v>
      </c>
      <c r="J30" s="651">
        <v>13963.249481999999</v>
      </c>
      <c r="K30" s="651">
        <v>11385.551756000001</v>
      </c>
    </row>
    <row r="31" spans="1:11">
      <c r="A31">
        <v>2004</v>
      </c>
      <c r="B31" s="651">
        <v>9996.4835610999999</v>
      </c>
      <c r="C31" s="651">
        <v>11545.170301</v>
      </c>
      <c r="D31" s="651">
        <v>11715.334638</v>
      </c>
      <c r="E31" s="651">
        <v>12577.89495</v>
      </c>
      <c r="F31" s="651">
        <v>12037.061733</v>
      </c>
      <c r="G31" s="651">
        <v>8920.5413007999996</v>
      </c>
      <c r="H31" s="651">
        <v>12332.410855</v>
      </c>
      <c r="I31" s="651">
        <v>14782.434600000001</v>
      </c>
      <c r="J31" s="651">
        <v>14773.468353</v>
      </c>
      <c r="K31" s="651">
        <v>12264.808429000001</v>
      </c>
    </row>
    <row r="32" spans="1:11">
      <c r="A32">
        <v>2005</v>
      </c>
      <c r="B32" s="651">
        <v>9352.8604195999997</v>
      </c>
      <c r="C32" s="651">
        <v>10472.521633</v>
      </c>
      <c r="D32" s="651">
        <v>10960.961907999999</v>
      </c>
      <c r="E32" s="651">
        <v>11924.294476999999</v>
      </c>
      <c r="F32" s="651">
        <v>12088.711495</v>
      </c>
      <c r="G32" s="651">
        <v>7326.0711498000001</v>
      </c>
      <c r="H32" s="651">
        <v>12461.173337</v>
      </c>
      <c r="I32" s="651">
        <v>16149.503385</v>
      </c>
      <c r="J32" s="651">
        <v>16536.589162</v>
      </c>
      <c r="K32" s="651">
        <v>13305.094186</v>
      </c>
    </row>
    <row r="33" spans="1:11">
      <c r="A33">
        <v>2006</v>
      </c>
      <c r="B33" s="651">
        <v>10187.487943</v>
      </c>
      <c r="C33" s="651">
        <v>11008.179082000001</v>
      </c>
      <c r="D33" s="651">
        <v>11437.801390000001</v>
      </c>
      <c r="E33" s="651">
        <v>12569.44521</v>
      </c>
      <c r="F33" s="651">
        <v>12697.783600000001</v>
      </c>
      <c r="G33" s="651">
        <v>5817.3443315000004</v>
      </c>
      <c r="H33" s="651">
        <v>12511.180984000001</v>
      </c>
      <c r="I33" s="651">
        <v>16299.981295</v>
      </c>
      <c r="J33" s="651">
        <v>17571.336051999999</v>
      </c>
      <c r="K33" s="651">
        <v>14699.222802</v>
      </c>
    </row>
    <row r="34" spans="1:11">
      <c r="A34">
        <v>2007</v>
      </c>
      <c r="B34" s="651">
        <v>9503.4365741000001</v>
      </c>
      <c r="C34" s="651">
        <v>10978.982002999999</v>
      </c>
      <c r="D34" s="651">
        <v>11365.821527</v>
      </c>
      <c r="E34" s="651">
        <v>12643.105914</v>
      </c>
      <c r="F34" s="651">
        <v>13207.139342</v>
      </c>
      <c r="G34" s="651">
        <v>8083.8843053999999</v>
      </c>
      <c r="H34" s="651">
        <v>13517.731293999999</v>
      </c>
      <c r="I34" s="651">
        <v>15484.700047</v>
      </c>
      <c r="J34" s="651">
        <v>18987.239855</v>
      </c>
      <c r="K34" s="651">
        <v>16590.083086999999</v>
      </c>
    </row>
    <row r="35" spans="1:11">
      <c r="A35">
        <v>2008</v>
      </c>
      <c r="B35" s="651">
        <v>9946.8810267999997</v>
      </c>
      <c r="C35" s="651">
        <v>11576.411861</v>
      </c>
      <c r="D35" s="651">
        <v>11970.310138000001</v>
      </c>
      <c r="E35" s="651">
        <v>13671.464996000001</v>
      </c>
      <c r="F35" s="651">
        <v>13927.322699</v>
      </c>
      <c r="G35" s="651">
        <v>7215.2059479</v>
      </c>
      <c r="H35" s="651">
        <v>13470.104831000001</v>
      </c>
      <c r="I35" s="651">
        <v>13136.175083</v>
      </c>
      <c r="J35" s="651">
        <v>19751.536808000001</v>
      </c>
      <c r="K35" s="651">
        <v>16353.360902</v>
      </c>
    </row>
    <row r="36" spans="1:11">
      <c r="A36">
        <v>2009</v>
      </c>
      <c r="B36" s="651">
        <v>9377.7216867999996</v>
      </c>
      <c r="C36" s="651">
        <v>10675.516842999999</v>
      </c>
      <c r="D36" s="651">
        <v>12780.063711000001</v>
      </c>
      <c r="E36" s="651">
        <v>14229.413794</v>
      </c>
      <c r="F36" s="651">
        <v>14555.946613</v>
      </c>
      <c r="G36" s="651">
        <v>7617.5445380000001</v>
      </c>
      <c r="H36" s="651">
        <v>11200.549166000001</v>
      </c>
      <c r="I36" s="651">
        <v>12224.231419</v>
      </c>
      <c r="J36" s="651">
        <v>20637.366234000001</v>
      </c>
      <c r="K36" s="651">
        <v>17422.679077000001</v>
      </c>
    </row>
    <row r="37" spans="1:11">
      <c r="A37">
        <v>2010</v>
      </c>
      <c r="B37" s="651">
        <v>9641.6888297999994</v>
      </c>
      <c r="C37" s="651">
        <v>11441.943621</v>
      </c>
      <c r="D37" s="651">
        <v>14040.444239</v>
      </c>
      <c r="E37" s="651">
        <v>16244.071725</v>
      </c>
      <c r="F37" s="651">
        <v>15376.413784</v>
      </c>
      <c r="G37" s="651">
        <v>6418.0803538</v>
      </c>
      <c r="H37" s="651">
        <v>14862.255295999999</v>
      </c>
      <c r="I37" s="651">
        <v>16797.480981000001</v>
      </c>
      <c r="J37" s="651">
        <v>22244.111784000001</v>
      </c>
      <c r="K37" s="651">
        <v>17969.257579000001</v>
      </c>
    </row>
    <row r="38" spans="1:11">
      <c r="A38">
        <v>2011</v>
      </c>
      <c r="B38" s="651">
        <v>10577.840355</v>
      </c>
      <c r="C38" s="651">
        <v>12151.652063</v>
      </c>
      <c r="D38" s="651">
        <v>14660.270825</v>
      </c>
      <c r="E38" s="651">
        <v>18404.097936999999</v>
      </c>
      <c r="F38" s="651">
        <v>16505.933611</v>
      </c>
      <c r="G38" s="651">
        <v>13943.287512999999</v>
      </c>
      <c r="H38" s="651">
        <v>17055.455114</v>
      </c>
      <c r="I38" s="651">
        <v>21249.812891000001</v>
      </c>
      <c r="J38" s="651">
        <v>23299.738562999999</v>
      </c>
      <c r="K38" s="651">
        <v>22215.340230999998</v>
      </c>
    </row>
    <row r="39" spans="1:11">
      <c r="A39">
        <v>2012</v>
      </c>
      <c r="B39" s="651">
        <v>10787.280248999999</v>
      </c>
      <c r="C39" s="651">
        <v>12400.333734</v>
      </c>
      <c r="D39" s="651">
        <v>15084.3547</v>
      </c>
      <c r="E39" s="651">
        <v>19219.144064</v>
      </c>
      <c r="F39" s="651">
        <v>17260.209234999998</v>
      </c>
      <c r="G39" s="651">
        <v>19270.807178999999</v>
      </c>
      <c r="H39" s="651">
        <v>18411.544548000002</v>
      </c>
      <c r="I39" s="651">
        <v>22220.310280000002</v>
      </c>
      <c r="J39" s="651">
        <v>24037.457465</v>
      </c>
      <c r="K39" s="651">
        <v>25972.898204000001</v>
      </c>
    </row>
    <row r="40" spans="1:11">
      <c r="A40">
        <v>2013</v>
      </c>
      <c r="B40" s="651">
        <v>12232.479052999999</v>
      </c>
      <c r="C40" s="651">
        <v>12870.844396</v>
      </c>
      <c r="D40" s="651">
        <v>16181.603816999999</v>
      </c>
      <c r="E40" s="651">
        <v>20732.388425000001</v>
      </c>
      <c r="F40" s="651">
        <v>19658.560931</v>
      </c>
      <c r="G40" s="651">
        <v>16379.180817</v>
      </c>
      <c r="H40" s="651">
        <v>16643.865861999999</v>
      </c>
      <c r="I40" s="651">
        <v>22222.955784000002</v>
      </c>
      <c r="J40" s="651">
        <v>23504.509770000001</v>
      </c>
      <c r="K40" s="651">
        <v>25307.186647999999</v>
      </c>
    </row>
    <row r="41" spans="1:11">
      <c r="B41" s="651"/>
      <c r="C41" s="651"/>
      <c r="D41" s="651"/>
      <c r="E41" s="651"/>
      <c r="F41" s="651"/>
      <c r="G41" s="651"/>
      <c r="H41" s="651"/>
      <c r="I41" s="651"/>
      <c r="J41" s="651"/>
      <c r="K41" s="651"/>
    </row>
    <row r="42" spans="1:11">
      <c r="B42" s="8"/>
      <c r="C42" s="8"/>
      <c r="D42" s="8"/>
      <c r="E42" s="8"/>
      <c r="F42" s="8"/>
      <c r="G42" s="8"/>
      <c r="H42" s="8"/>
      <c r="I42" s="8"/>
      <c r="J42" s="8"/>
      <c r="K42" s="8"/>
    </row>
    <row r="48" spans="1:11">
      <c r="A48" t="s">
        <v>1553</v>
      </c>
    </row>
  </sheetData>
  <mergeCells count="3">
    <mergeCell ref="B2:F2"/>
    <mergeCell ref="G2:K2"/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1"/>
  <sheetViews>
    <sheetView workbookViewId="0">
      <selection activeCell="O5" sqref="O5:R5"/>
    </sheetView>
  </sheetViews>
  <sheetFormatPr defaultRowHeight="12.75"/>
  <sheetData>
    <row r="1" spans="1:27" ht="22.5" customHeight="1">
      <c r="A1" s="42" t="s">
        <v>485</v>
      </c>
      <c r="B1" s="38"/>
      <c r="C1" s="38"/>
      <c r="D1" s="38"/>
      <c r="E1" s="38"/>
      <c r="F1" s="38"/>
      <c r="G1" s="214"/>
      <c r="H1" s="214"/>
      <c r="I1" s="214"/>
      <c r="J1" s="214"/>
      <c r="K1" s="214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</row>
    <row r="2" spans="1:27" ht="16.5" customHeight="1">
      <c r="A2" t="s">
        <v>220</v>
      </c>
      <c r="N2" s="198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6.5" customHeight="1">
      <c r="B3" s="780" t="s">
        <v>1557</v>
      </c>
      <c r="C3" s="780" t="s">
        <v>1557</v>
      </c>
      <c r="D3" s="563" t="s">
        <v>1443</v>
      </c>
      <c r="E3" s="563" t="s">
        <v>1443</v>
      </c>
      <c r="F3" t="s">
        <v>1558</v>
      </c>
      <c r="G3" t="s">
        <v>1558</v>
      </c>
      <c r="H3" t="s">
        <v>1559</v>
      </c>
      <c r="I3" t="s">
        <v>1559</v>
      </c>
      <c r="J3" t="s">
        <v>1560</v>
      </c>
      <c r="K3" t="s">
        <v>1560</v>
      </c>
      <c r="L3" t="s">
        <v>1561</v>
      </c>
      <c r="M3" t="s">
        <v>1561</v>
      </c>
      <c r="N3" s="198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6.5" customHeight="1">
      <c r="B4" s="302" t="s">
        <v>332</v>
      </c>
      <c r="C4" s="302" t="s">
        <v>1562</v>
      </c>
      <c r="D4" s="302" t="s">
        <v>332</v>
      </c>
      <c r="E4" s="302" t="s">
        <v>1562</v>
      </c>
      <c r="F4" s="302" t="s">
        <v>332</v>
      </c>
      <c r="G4" s="302" t="s">
        <v>1562</v>
      </c>
      <c r="H4" s="302" t="s">
        <v>332</v>
      </c>
      <c r="I4" s="302" t="s">
        <v>1562</v>
      </c>
      <c r="J4" s="302" t="s">
        <v>332</v>
      </c>
      <c r="K4" s="302" t="s">
        <v>1562</v>
      </c>
      <c r="L4" s="302" t="s">
        <v>332</v>
      </c>
      <c r="M4" s="302" t="s">
        <v>1562</v>
      </c>
      <c r="N4" s="198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38.25">
      <c r="A5" s="11" t="s">
        <v>587</v>
      </c>
      <c r="B5" s="4" t="s">
        <v>289</v>
      </c>
      <c r="C5" s="4" t="s">
        <v>283</v>
      </c>
      <c r="D5" s="4" t="s">
        <v>290</v>
      </c>
      <c r="E5" s="4" t="s">
        <v>284</v>
      </c>
      <c r="F5" s="4" t="s">
        <v>291</v>
      </c>
      <c r="G5" s="4" t="s">
        <v>285</v>
      </c>
      <c r="H5" s="4" t="s">
        <v>292</v>
      </c>
      <c r="I5" s="4" t="s">
        <v>286</v>
      </c>
      <c r="J5" s="4" t="s">
        <v>293</v>
      </c>
      <c r="K5" s="4" t="s">
        <v>287</v>
      </c>
      <c r="L5" s="4" t="s">
        <v>294</v>
      </c>
      <c r="M5" s="4" t="s">
        <v>288</v>
      </c>
      <c r="O5" s="563" t="s">
        <v>1557</v>
      </c>
      <c r="P5" s="563" t="s">
        <v>1443</v>
      </c>
      <c r="Q5" s="563" t="s">
        <v>1444</v>
      </c>
      <c r="R5" s="167" t="s">
        <v>1425</v>
      </c>
    </row>
    <row r="6" spans="1:27">
      <c r="A6">
        <v>2000</v>
      </c>
      <c r="B6" s="366">
        <v>8789</v>
      </c>
      <c r="C6" s="366">
        <v>3442</v>
      </c>
      <c r="D6" s="366">
        <v>5072</v>
      </c>
      <c r="E6" s="366">
        <v>590</v>
      </c>
      <c r="F6" s="366">
        <v>9901</v>
      </c>
      <c r="G6" s="366">
        <v>4170</v>
      </c>
      <c r="H6" s="366">
        <v>12502</v>
      </c>
      <c r="I6" s="366">
        <v>3727</v>
      </c>
      <c r="J6" s="366">
        <v>16939</v>
      </c>
      <c r="K6" s="366">
        <v>7392</v>
      </c>
      <c r="L6" s="366">
        <v>7664</v>
      </c>
      <c r="M6" s="366">
        <v>2104</v>
      </c>
      <c r="O6" s="366">
        <f>SUM(B6:C6)</f>
        <v>12231</v>
      </c>
      <c r="P6" s="366">
        <f>SUM(D6:E6)</f>
        <v>5662</v>
      </c>
      <c r="Q6" s="366">
        <f>SUM(F6:I6)</f>
        <v>30300</v>
      </c>
      <c r="R6" s="366">
        <f>SUM(J6:M6)</f>
        <v>34099</v>
      </c>
    </row>
    <row r="7" spans="1:27">
      <c r="A7">
        <v>2001</v>
      </c>
      <c r="B7" s="366">
        <v>8508</v>
      </c>
      <c r="C7" s="366">
        <v>3538</v>
      </c>
      <c r="D7" s="366">
        <v>4614</v>
      </c>
      <c r="E7" s="366">
        <v>529</v>
      </c>
      <c r="F7" s="366">
        <v>9825</v>
      </c>
      <c r="G7" s="366">
        <v>4135</v>
      </c>
      <c r="H7" s="366">
        <v>12125</v>
      </c>
      <c r="I7" s="366">
        <v>3608</v>
      </c>
      <c r="J7" s="366">
        <v>17141</v>
      </c>
      <c r="K7" s="366">
        <v>7398</v>
      </c>
      <c r="L7" s="366">
        <v>8219</v>
      </c>
      <c r="M7" s="366">
        <v>2170</v>
      </c>
      <c r="O7" s="366">
        <f t="shared" ref="O7:O14" si="0">SUM(B7:C7)</f>
        <v>12046</v>
      </c>
      <c r="P7" s="366">
        <f t="shared" ref="P7:P14" si="1">SUM(D7:E7)</f>
        <v>5143</v>
      </c>
      <c r="Q7" s="366">
        <f t="shared" ref="Q7:Q14" si="2">SUM(F7:I7)</f>
        <v>29693</v>
      </c>
      <c r="R7" s="366">
        <f t="shared" ref="R7:R14" si="3">SUM(J7:M7)</f>
        <v>34928</v>
      </c>
    </row>
    <row r="8" spans="1:27">
      <c r="A8">
        <v>2002</v>
      </c>
      <c r="B8" s="366">
        <v>8554</v>
      </c>
      <c r="C8" s="366">
        <v>3762</v>
      </c>
      <c r="D8" s="366">
        <v>4397</v>
      </c>
      <c r="E8" s="366">
        <v>497</v>
      </c>
      <c r="F8" s="366">
        <v>9780</v>
      </c>
      <c r="G8" s="366">
        <v>4198</v>
      </c>
      <c r="H8" s="366">
        <v>11899</v>
      </c>
      <c r="I8" s="366">
        <v>3604</v>
      </c>
      <c r="J8" s="366">
        <v>17597</v>
      </c>
      <c r="K8" s="366">
        <v>7532</v>
      </c>
      <c r="L8" s="366">
        <v>8853</v>
      </c>
      <c r="M8" s="366">
        <v>2271</v>
      </c>
      <c r="O8" s="366">
        <f t="shared" si="0"/>
        <v>12316</v>
      </c>
      <c r="P8" s="366">
        <f t="shared" si="1"/>
        <v>4894</v>
      </c>
      <c r="Q8" s="366">
        <f t="shared" si="2"/>
        <v>29481</v>
      </c>
      <c r="R8" s="366">
        <f t="shared" si="3"/>
        <v>36253</v>
      </c>
    </row>
    <row r="9" spans="1:27">
      <c r="A9">
        <v>2003</v>
      </c>
      <c r="B9" s="366">
        <v>9001</v>
      </c>
      <c r="C9" s="366">
        <v>4040</v>
      </c>
      <c r="D9" s="366">
        <v>4358</v>
      </c>
      <c r="E9" s="366">
        <v>454</v>
      </c>
      <c r="F9" s="366">
        <v>9813</v>
      </c>
      <c r="G9" s="366">
        <v>4253</v>
      </c>
      <c r="H9" s="366">
        <v>11789</v>
      </c>
      <c r="I9" s="366">
        <v>3608</v>
      </c>
      <c r="J9" s="366">
        <v>18331</v>
      </c>
      <c r="K9" s="366">
        <v>7832</v>
      </c>
      <c r="L9" s="366">
        <v>9720</v>
      </c>
      <c r="M9" s="366">
        <v>2522</v>
      </c>
      <c r="O9" s="366">
        <f t="shared" si="0"/>
        <v>13041</v>
      </c>
      <c r="P9" s="366">
        <f t="shared" si="1"/>
        <v>4812</v>
      </c>
      <c r="Q9" s="366">
        <f t="shared" si="2"/>
        <v>29463</v>
      </c>
      <c r="R9" s="366">
        <f t="shared" si="3"/>
        <v>38405</v>
      </c>
    </row>
    <row r="10" spans="1:27">
      <c r="A10">
        <v>2004</v>
      </c>
      <c r="B10" s="366">
        <v>10162</v>
      </c>
      <c r="C10" s="366">
        <v>4150</v>
      </c>
      <c r="D10" s="366">
        <v>4337</v>
      </c>
      <c r="E10" s="366">
        <v>436</v>
      </c>
      <c r="F10" s="366">
        <v>10526</v>
      </c>
      <c r="G10" s="366">
        <v>4362</v>
      </c>
      <c r="H10" s="366">
        <v>11712</v>
      </c>
      <c r="I10" s="366">
        <v>3622</v>
      </c>
      <c r="J10" s="366">
        <v>19365</v>
      </c>
      <c r="K10" s="366">
        <v>8304</v>
      </c>
      <c r="L10" s="366">
        <v>10646</v>
      </c>
      <c r="M10" s="366">
        <v>2897</v>
      </c>
      <c r="O10" s="366">
        <f t="shared" si="0"/>
        <v>14312</v>
      </c>
      <c r="P10" s="366">
        <f t="shared" si="1"/>
        <v>4773</v>
      </c>
      <c r="Q10" s="366">
        <f t="shared" si="2"/>
        <v>30222</v>
      </c>
      <c r="R10" s="366">
        <f t="shared" si="3"/>
        <v>41212</v>
      </c>
    </row>
    <row r="11" spans="1:27">
      <c r="A11">
        <v>2005</v>
      </c>
      <c r="B11" s="366">
        <v>13670</v>
      </c>
      <c r="C11" s="366">
        <v>4337</v>
      </c>
      <c r="D11" s="366">
        <v>4482</v>
      </c>
      <c r="E11" s="366">
        <v>425</v>
      </c>
      <c r="F11" s="366">
        <v>11483</v>
      </c>
      <c r="G11" s="366">
        <v>4521</v>
      </c>
      <c r="H11" s="366">
        <v>11789</v>
      </c>
      <c r="I11" s="366">
        <v>3659</v>
      </c>
      <c r="J11" s="366">
        <v>20641</v>
      </c>
      <c r="K11" s="366">
        <v>8887</v>
      </c>
      <c r="L11" s="366">
        <v>11859</v>
      </c>
      <c r="M11" s="366">
        <v>3527</v>
      </c>
      <c r="O11" s="366">
        <f t="shared" si="0"/>
        <v>18007</v>
      </c>
      <c r="P11" s="366">
        <f t="shared" si="1"/>
        <v>4907</v>
      </c>
      <c r="Q11" s="366">
        <f t="shared" si="2"/>
        <v>31452</v>
      </c>
      <c r="R11" s="366">
        <f t="shared" si="3"/>
        <v>44914</v>
      </c>
    </row>
    <row r="12" spans="1:27">
      <c r="A12">
        <v>2006</v>
      </c>
      <c r="B12" s="366">
        <v>16694</v>
      </c>
      <c r="C12" s="366">
        <v>4624</v>
      </c>
      <c r="D12" s="366">
        <v>4715</v>
      </c>
      <c r="E12" s="366">
        <v>430</v>
      </c>
      <c r="F12" s="366">
        <v>13027</v>
      </c>
      <c r="G12" s="366">
        <v>4824</v>
      </c>
      <c r="H12" s="366">
        <v>11929</v>
      </c>
      <c r="I12" s="366">
        <v>3766</v>
      </c>
      <c r="J12" s="366">
        <v>22464</v>
      </c>
      <c r="K12" s="366">
        <v>9531</v>
      </c>
      <c r="L12" s="366">
        <v>13371</v>
      </c>
      <c r="M12" s="366">
        <v>4313</v>
      </c>
      <c r="O12" s="366">
        <f t="shared" si="0"/>
        <v>21318</v>
      </c>
      <c r="P12" s="366">
        <f t="shared" si="1"/>
        <v>5145</v>
      </c>
      <c r="Q12" s="366">
        <f t="shared" si="2"/>
        <v>33546</v>
      </c>
      <c r="R12" s="366">
        <f t="shared" si="3"/>
        <v>49679</v>
      </c>
    </row>
    <row r="13" spans="1:27">
      <c r="A13">
        <v>2007</v>
      </c>
      <c r="B13" s="366">
        <v>19419</v>
      </c>
      <c r="C13" s="366">
        <v>4802</v>
      </c>
      <c r="D13" s="366">
        <v>5025</v>
      </c>
      <c r="E13" s="366">
        <v>448</v>
      </c>
      <c r="F13" s="366">
        <v>14678</v>
      </c>
      <c r="G13" s="366">
        <v>5295</v>
      </c>
      <c r="H13" s="366">
        <v>12130</v>
      </c>
      <c r="I13" s="366">
        <v>3819</v>
      </c>
      <c r="J13" s="366">
        <v>24632</v>
      </c>
      <c r="K13" s="366">
        <v>10306</v>
      </c>
      <c r="L13" s="366">
        <v>15346</v>
      </c>
      <c r="M13" s="366">
        <v>5302</v>
      </c>
      <c r="O13" s="366">
        <f t="shared" si="0"/>
        <v>24221</v>
      </c>
      <c r="P13" s="366">
        <f t="shared" si="1"/>
        <v>5473</v>
      </c>
      <c r="Q13" s="366">
        <f t="shared" si="2"/>
        <v>35922</v>
      </c>
      <c r="R13" s="366">
        <f t="shared" si="3"/>
        <v>55586</v>
      </c>
    </row>
    <row r="14" spans="1:27">
      <c r="A14">
        <v>2008</v>
      </c>
      <c r="B14" s="366">
        <v>23217</v>
      </c>
      <c r="C14" s="366">
        <v>5306</v>
      </c>
      <c r="D14" s="366">
        <v>5877</v>
      </c>
      <c r="E14" s="366">
        <v>437</v>
      </c>
      <c r="F14" s="366">
        <v>16804</v>
      </c>
      <c r="G14" s="366">
        <v>5731</v>
      </c>
      <c r="H14" s="366">
        <v>12358</v>
      </c>
      <c r="I14" s="366">
        <v>3876</v>
      </c>
      <c r="J14" s="366">
        <v>26521</v>
      </c>
      <c r="K14" s="366">
        <v>11150</v>
      </c>
      <c r="L14" s="366">
        <v>17124</v>
      </c>
      <c r="M14" s="366">
        <v>6417</v>
      </c>
      <c r="O14" s="366">
        <f t="shared" si="0"/>
        <v>28523</v>
      </c>
      <c r="P14" s="366">
        <f t="shared" si="1"/>
        <v>6314</v>
      </c>
      <c r="Q14" s="366">
        <f t="shared" si="2"/>
        <v>38769</v>
      </c>
      <c r="R14" s="366">
        <f t="shared" si="3"/>
        <v>61212</v>
      </c>
    </row>
    <row r="15" spans="1:27">
      <c r="A15">
        <v>2009</v>
      </c>
      <c r="B15" s="366">
        <v>23651</v>
      </c>
      <c r="C15" s="366">
        <v>5438</v>
      </c>
      <c r="D15" s="366">
        <v>6023</v>
      </c>
      <c r="E15" s="366">
        <v>439</v>
      </c>
      <c r="F15" s="366">
        <v>17355</v>
      </c>
      <c r="G15" s="366">
        <v>5770</v>
      </c>
      <c r="H15" s="366">
        <v>12333</v>
      </c>
      <c r="I15" s="366">
        <v>3931</v>
      </c>
      <c r="J15" s="366">
        <v>27652</v>
      </c>
      <c r="K15" s="366">
        <v>11498</v>
      </c>
      <c r="L15" s="366">
        <v>18572</v>
      </c>
      <c r="M15" s="366">
        <v>6855</v>
      </c>
      <c r="O15" s="366">
        <f t="shared" ref="O15:O20" si="4">SUM(B15:C15)</f>
        <v>29089</v>
      </c>
      <c r="P15" s="366">
        <f t="shared" ref="P15:P20" si="5">SUM(D15:E15)</f>
        <v>6462</v>
      </c>
      <c r="Q15" s="366">
        <f t="shared" ref="Q15:Q20" si="6">SUM(F15:I15)</f>
        <v>39389</v>
      </c>
      <c r="R15" s="366">
        <f t="shared" ref="R15:R20" si="7">SUM(J15:M15)</f>
        <v>64577</v>
      </c>
    </row>
    <row r="16" spans="1:27">
      <c r="A16">
        <v>2010</v>
      </c>
      <c r="B16" s="366">
        <v>23281</v>
      </c>
      <c r="C16" s="366">
        <v>5472</v>
      </c>
      <c r="D16" s="366">
        <v>6026</v>
      </c>
      <c r="E16" s="366">
        <v>441</v>
      </c>
      <c r="F16" s="366">
        <v>17436</v>
      </c>
      <c r="G16" s="366">
        <v>5620</v>
      </c>
      <c r="H16" s="366">
        <v>12192</v>
      </c>
      <c r="I16" s="366">
        <v>3865</v>
      </c>
      <c r="J16" s="366">
        <v>28345</v>
      </c>
      <c r="K16" s="366">
        <v>11622</v>
      </c>
      <c r="L16" s="366">
        <v>19666</v>
      </c>
      <c r="M16" s="366">
        <v>7296</v>
      </c>
      <c r="O16" s="366">
        <f t="shared" si="4"/>
        <v>28753</v>
      </c>
      <c r="P16" s="366">
        <f t="shared" si="5"/>
        <v>6467</v>
      </c>
      <c r="Q16" s="366">
        <f t="shared" si="6"/>
        <v>39113</v>
      </c>
      <c r="R16" s="366">
        <f t="shared" si="7"/>
        <v>66929</v>
      </c>
    </row>
    <row r="17" spans="1:18">
      <c r="A17">
        <v>2011</v>
      </c>
      <c r="B17" s="366">
        <v>22633</v>
      </c>
      <c r="C17" s="366">
        <v>5343</v>
      </c>
      <c r="D17" s="366">
        <v>6190</v>
      </c>
      <c r="E17" s="366">
        <v>454</v>
      </c>
      <c r="F17" s="366">
        <v>17412</v>
      </c>
      <c r="G17" s="366">
        <v>5366</v>
      </c>
      <c r="H17" s="366">
        <v>12016</v>
      </c>
      <c r="I17" s="366">
        <v>3784</v>
      </c>
      <c r="J17" s="366">
        <v>28725</v>
      </c>
      <c r="K17" s="366">
        <v>11602</v>
      </c>
      <c r="L17" s="366">
        <v>20505</v>
      </c>
      <c r="M17" s="366">
        <v>7677</v>
      </c>
      <c r="O17" s="366">
        <f t="shared" si="4"/>
        <v>27976</v>
      </c>
      <c r="P17" s="366">
        <f t="shared" si="5"/>
        <v>6644</v>
      </c>
      <c r="Q17" s="366">
        <f t="shared" si="6"/>
        <v>38578</v>
      </c>
      <c r="R17" s="366">
        <f t="shared" si="7"/>
        <v>68509</v>
      </c>
    </row>
    <row r="18" spans="1:18">
      <c r="A18">
        <v>2012</v>
      </c>
      <c r="B18" s="366">
        <v>22572</v>
      </c>
      <c r="C18" s="366">
        <v>5234</v>
      </c>
      <c r="D18" s="366">
        <v>6435</v>
      </c>
      <c r="E18" s="366">
        <v>496</v>
      </c>
      <c r="F18" s="366">
        <v>17465</v>
      </c>
      <c r="G18" s="366">
        <v>5211</v>
      </c>
      <c r="H18" s="366">
        <v>12026</v>
      </c>
      <c r="I18" s="366">
        <v>3764</v>
      </c>
      <c r="J18" s="366">
        <v>29527</v>
      </c>
      <c r="K18" s="366">
        <v>11676</v>
      </c>
      <c r="L18" s="366">
        <v>21309</v>
      </c>
      <c r="M18" s="366">
        <v>8180</v>
      </c>
      <c r="O18" s="366">
        <f t="shared" si="4"/>
        <v>27806</v>
      </c>
      <c r="P18" s="366">
        <f t="shared" si="5"/>
        <v>6931</v>
      </c>
      <c r="Q18" s="366">
        <f t="shared" si="6"/>
        <v>38466</v>
      </c>
      <c r="R18" s="366">
        <f t="shared" si="7"/>
        <v>70692</v>
      </c>
    </row>
    <row r="19" spans="1:18">
      <c r="A19">
        <v>2013</v>
      </c>
      <c r="B19" s="366">
        <v>22990</v>
      </c>
      <c r="C19" s="366">
        <v>5335</v>
      </c>
      <c r="D19" s="366">
        <v>6725</v>
      </c>
      <c r="E19" s="366">
        <v>506</v>
      </c>
      <c r="F19" s="366">
        <v>17508</v>
      </c>
      <c r="G19" s="366">
        <v>5023</v>
      </c>
      <c r="H19" s="366">
        <v>12379</v>
      </c>
      <c r="I19" s="366">
        <v>3837</v>
      </c>
      <c r="J19" s="366">
        <v>30479</v>
      </c>
      <c r="K19" s="366">
        <v>11888</v>
      </c>
      <c r="L19" s="366">
        <v>22232</v>
      </c>
      <c r="M19" s="366">
        <v>8772</v>
      </c>
      <c r="O19" s="366">
        <f t="shared" si="4"/>
        <v>28325</v>
      </c>
      <c r="P19" s="366">
        <f t="shared" si="5"/>
        <v>7231</v>
      </c>
      <c r="Q19" s="366">
        <f t="shared" si="6"/>
        <v>38747</v>
      </c>
      <c r="R19" s="366">
        <f t="shared" si="7"/>
        <v>73371</v>
      </c>
    </row>
    <row r="20" spans="1:18">
      <c r="A20">
        <v>2014</v>
      </c>
      <c r="B20" s="366">
        <v>23197</v>
      </c>
      <c r="C20" s="366">
        <v>5500</v>
      </c>
      <c r="D20" s="366">
        <v>6862</v>
      </c>
      <c r="E20" s="366">
        <v>514</v>
      </c>
      <c r="F20" s="366">
        <v>17325</v>
      </c>
      <c r="G20" s="366">
        <v>4893</v>
      </c>
      <c r="H20" s="366">
        <v>12932</v>
      </c>
      <c r="I20" s="366">
        <v>3913</v>
      </c>
      <c r="J20" s="366">
        <v>31553</v>
      </c>
      <c r="K20" s="366">
        <v>12151</v>
      </c>
      <c r="L20" s="366">
        <v>23093</v>
      </c>
      <c r="M20" s="366">
        <v>9405</v>
      </c>
      <c r="O20" s="366">
        <f t="shared" si="4"/>
        <v>28697</v>
      </c>
      <c r="P20" s="366">
        <f t="shared" si="5"/>
        <v>7376</v>
      </c>
      <c r="Q20" s="366">
        <f t="shared" si="6"/>
        <v>39063</v>
      </c>
      <c r="R20" s="366">
        <f t="shared" si="7"/>
        <v>76202</v>
      </c>
    </row>
    <row r="21" spans="1:18">
      <c r="O21" s="366"/>
      <c r="P21" s="366"/>
      <c r="Q21" s="366"/>
      <c r="R21" s="366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W18"/>
  <sheetViews>
    <sheetView workbookViewId="0"/>
  </sheetViews>
  <sheetFormatPr defaultRowHeight="12.75"/>
  <sheetData>
    <row r="1" spans="1:23" ht="22.5" customHeight="1">
      <c r="A1" s="42" t="s">
        <v>218</v>
      </c>
      <c r="B1" s="38"/>
      <c r="C1" s="38"/>
      <c r="D1" s="38"/>
      <c r="E1" s="214"/>
      <c r="F1" s="214"/>
      <c r="G1" s="214"/>
      <c r="H1" s="214"/>
      <c r="I1" s="214"/>
      <c r="J1" s="214"/>
      <c r="K1" s="214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</row>
    <row r="2" spans="1:23">
      <c r="A2" t="s">
        <v>219</v>
      </c>
    </row>
    <row r="3" spans="1:23">
      <c r="A3" t="s">
        <v>587</v>
      </c>
      <c r="B3" t="s">
        <v>145</v>
      </c>
      <c r="C3" t="s">
        <v>146</v>
      </c>
    </row>
    <row r="4" spans="1:23">
      <c r="A4">
        <v>2000</v>
      </c>
      <c r="B4" s="651">
        <v>533</v>
      </c>
      <c r="C4" s="366">
        <v>82292</v>
      </c>
    </row>
    <row r="5" spans="1:23">
      <c r="A5">
        <v>2001</v>
      </c>
      <c r="B5" s="651">
        <v>545</v>
      </c>
      <c r="C5" s="366">
        <v>81810</v>
      </c>
    </row>
    <row r="6" spans="1:23">
      <c r="A6">
        <v>2002</v>
      </c>
      <c r="B6" s="651">
        <v>554</v>
      </c>
      <c r="C6" s="366">
        <v>82944</v>
      </c>
    </row>
    <row r="7" spans="1:23">
      <c r="A7">
        <v>2003</v>
      </c>
      <c r="B7" s="651">
        <v>564</v>
      </c>
      <c r="C7" s="366">
        <v>85721</v>
      </c>
    </row>
    <row r="8" spans="1:23">
      <c r="A8">
        <v>2004</v>
      </c>
      <c r="B8" s="651">
        <v>571</v>
      </c>
      <c r="C8" s="366">
        <v>90519</v>
      </c>
    </row>
    <row r="9" spans="1:23">
      <c r="A9">
        <v>2005</v>
      </c>
      <c r="B9" s="651">
        <v>566</v>
      </c>
      <c r="C9" s="366">
        <v>99280</v>
      </c>
    </row>
    <row r="10" spans="1:23">
      <c r="A10">
        <v>2006</v>
      </c>
      <c r="B10" s="651">
        <v>568</v>
      </c>
      <c r="C10" s="366">
        <v>109688</v>
      </c>
    </row>
    <row r="11" spans="1:23">
      <c r="A11">
        <v>2007</v>
      </c>
      <c r="B11" s="651">
        <v>576</v>
      </c>
      <c r="C11" s="366">
        <v>121202</v>
      </c>
    </row>
    <row r="12" spans="1:23">
      <c r="A12">
        <v>2008</v>
      </c>
      <c r="B12" s="651">
        <v>572</v>
      </c>
      <c r="C12" s="366">
        <v>134818</v>
      </c>
    </row>
    <row r="13" spans="1:23">
      <c r="A13">
        <v>2009</v>
      </c>
      <c r="B13" s="651">
        <v>583</v>
      </c>
      <c r="C13" s="366">
        <v>139517</v>
      </c>
    </row>
    <row r="14" spans="1:23">
      <c r="A14">
        <v>2010</v>
      </c>
      <c r="B14" s="651">
        <v>595</v>
      </c>
      <c r="C14" s="366">
        <v>141262</v>
      </c>
    </row>
    <row r="15" spans="1:23">
      <c r="A15">
        <v>2011</v>
      </c>
      <c r="B15" s="651">
        <v>606</v>
      </c>
      <c r="C15" s="366">
        <v>141707</v>
      </c>
    </row>
    <row r="16" spans="1:23">
      <c r="A16">
        <v>2012</v>
      </c>
      <c r="B16" s="651">
        <v>615</v>
      </c>
      <c r="C16" s="366">
        <v>143895</v>
      </c>
    </row>
    <row r="17" spans="1:3">
      <c r="A17">
        <v>2013</v>
      </c>
      <c r="B17" s="651">
        <v>621</v>
      </c>
      <c r="C17" s="366">
        <v>147674</v>
      </c>
    </row>
    <row r="18" spans="1:3">
      <c r="A18">
        <v>2014</v>
      </c>
      <c r="B18" s="651">
        <v>629</v>
      </c>
      <c r="C18" s="366">
        <v>151338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C92"/>
  <sheetViews>
    <sheetView zoomScaleNormal="100" workbookViewId="0">
      <pane ySplit="3" topLeftCell="A55" activePane="bottomLeft" state="frozen"/>
      <selection pane="bottomLeft"/>
    </sheetView>
  </sheetViews>
  <sheetFormatPr defaultColWidth="8.85546875" defaultRowHeight="12.75"/>
  <cols>
    <col min="24" max="24" width="8.5703125" customWidth="1"/>
    <col min="25" max="25" width="0" hidden="1" customWidth="1"/>
  </cols>
  <sheetData>
    <row r="1" spans="1:25" ht="22.5" customHeight="1">
      <c r="A1" s="42" t="s">
        <v>156</v>
      </c>
      <c r="B1" s="38"/>
      <c r="C1" s="38"/>
      <c r="D1" s="38"/>
      <c r="E1" s="38"/>
      <c r="F1" s="214"/>
      <c r="G1" s="214"/>
      <c r="H1" s="214"/>
      <c r="I1" s="214"/>
      <c r="J1" s="214"/>
      <c r="K1" s="214"/>
      <c r="L1" s="214"/>
      <c r="M1" s="797" t="s">
        <v>780</v>
      </c>
      <c r="N1" s="797"/>
      <c r="O1" s="797"/>
      <c r="P1" s="227"/>
      <c r="Q1" s="214"/>
      <c r="R1" s="214"/>
      <c r="S1" s="214"/>
      <c r="T1" s="214"/>
      <c r="U1" s="214"/>
      <c r="V1" s="214"/>
      <c r="W1" s="214"/>
      <c r="X1" s="440"/>
      <c r="Y1" s="440"/>
    </row>
    <row r="3" spans="1:25" ht="51">
      <c r="A3" s="4" t="s">
        <v>744</v>
      </c>
      <c r="B3" s="4" t="s">
        <v>587</v>
      </c>
      <c r="C3" s="4" t="s">
        <v>295</v>
      </c>
      <c r="D3" s="4" t="s">
        <v>299</v>
      </c>
      <c r="E3" s="4" t="s">
        <v>296</v>
      </c>
      <c r="F3" s="4" t="s">
        <v>300</v>
      </c>
      <c r="G3" s="4" t="s">
        <v>297</v>
      </c>
      <c r="H3" s="4" t="s">
        <v>301</v>
      </c>
      <c r="I3" s="4" t="s">
        <v>298</v>
      </c>
      <c r="J3" s="4" t="s">
        <v>302</v>
      </c>
      <c r="K3" s="169" t="s">
        <v>162</v>
      </c>
      <c r="L3" s="169" t="s">
        <v>163</v>
      </c>
      <c r="M3" s="169" t="s">
        <v>877</v>
      </c>
      <c r="N3" s="268" t="s">
        <v>1543</v>
      </c>
      <c r="O3" s="268" t="s">
        <v>1001</v>
      </c>
      <c r="P3" s="268" t="s">
        <v>1029</v>
      </c>
      <c r="Q3" s="268" t="s">
        <v>1290</v>
      </c>
    </row>
    <row r="4" spans="1:25">
      <c r="A4" s="446" t="s">
        <v>157</v>
      </c>
      <c r="B4" s="446">
        <v>2001</v>
      </c>
      <c r="C4" s="505">
        <v>1</v>
      </c>
      <c r="D4" s="505">
        <v>7</v>
      </c>
      <c r="E4" s="505">
        <v>163</v>
      </c>
      <c r="F4" s="505">
        <v>234</v>
      </c>
      <c r="G4" s="505">
        <v>-26</v>
      </c>
      <c r="H4" s="505">
        <v>0</v>
      </c>
      <c r="I4" s="505">
        <v>-39</v>
      </c>
      <c r="J4" s="505">
        <v>-12</v>
      </c>
      <c r="K4" s="505">
        <v>1</v>
      </c>
      <c r="L4" s="505">
        <v>-1</v>
      </c>
      <c r="M4" s="505">
        <f>SUM(C4:F4)+K4</f>
        <v>406</v>
      </c>
      <c r="N4" s="505">
        <f>-SUM(G4:J4,L4)</f>
        <v>78</v>
      </c>
      <c r="O4" s="366"/>
      <c r="P4" s="366"/>
      <c r="Q4" s="366"/>
    </row>
    <row r="5" spans="1:25">
      <c r="A5" s="446" t="s">
        <v>157</v>
      </c>
      <c r="B5" s="446">
        <v>2002</v>
      </c>
      <c r="C5" s="505">
        <v>6</v>
      </c>
      <c r="D5" s="505">
        <v>0</v>
      </c>
      <c r="E5" s="505">
        <v>153</v>
      </c>
      <c r="F5" s="505">
        <v>421</v>
      </c>
      <c r="G5" s="505">
        <v>-23</v>
      </c>
      <c r="H5" s="505">
        <v>0</v>
      </c>
      <c r="I5" s="505">
        <v>-56</v>
      </c>
      <c r="J5" s="505">
        <v>-16</v>
      </c>
      <c r="K5" s="505">
        <v>0</v>
      </c>
      <c r="L5" s="505">
        <v>-1</v>
      </c>
      <c r="M5" s="505">
        <f t="shared" ref="M5:M17" si="0">SUM(C5:F5)+K5</f>
        <v>580</v>
      </c>
      <c r="N5" s="505">
        <f t="shared" ref="N5:N68" si="1">-SUM(G5:J5,L5)</f>
        <v>96</v>
      </c>
      <c r="O5" s="366"/>
      <c r="P5" s="366"/>
      <c r="Q5" s="366"/>
    </row>
    <row r="6" spans="1:25">
      <c r="A6" s="446" t="s">
        <v>157</v>
      </c>
      <c r="B6" s="446">
        <v>2003</v>
      </c>
      <c r="C6" s="505">
        <v>0</v>
      </c>
      <c r="D6" s="505">
        <v>1</v>
      </c>
      <c r="E6" s="505">
        <v>216</v>
      </c>
      <c r="F6" s="505">
        <v>339</v>
      </c>
      <c r="G6" s="505">
        <v>-22</v>
      </c>
      <c r="H6" s="505">
        <v>-1</v>
      </c>
      <c r="I6" s="505">
        <v>-59</v>
      </c>
      <c r="J6" s="505">
        <v>-17</v>
      </c>
      <c r="K6" s="505">
        <v>5</v>
      </c>
      <c r="L6" s="505">
        <v>0</v>
      </c>
      <c r="M6" s="505">
        <f t="shared" si="0"/>
        <v>561</v>
      </c>
      <c r="N6" s="505">
        <f t="shared" si="1"/>
        <v>99</v>
      </c>
      <c r="O6" s="366"/>
      <c r="P6" s="366"/>
      <c r="Q6" s="366"/>
    </row>
    <row r="7" spans="1:25">
      <c r="A7" s="446" t="s">
        <v>157</v>
      </c>
      <c r="B7" s="446">
        <v>2004</v>
      </c>
      <c r="C7" s="505">
        <v>0</v>
      </c>
      <c r="D7" s="505">
        <v>2</v>
      </c>
      <c r="E7" s="505">
        <v>279</v>
      </c>
      <c r="F7" s="505">
        <v>315</v>
      </c>
      <c r="G7" s="505">
        <v>-15</v>
      </c>
      <c r="H7" s="505">
        <v>0</v>
      </c>
      <c r="I7" s="505">
        <v>-50</v>
      </c>
      <c r="J7" s="505">
        <v>-33</v>
      </c>
      <c r="K7" s="505">
        <v>0</v>
      </c>
      <c r="L7" s="505">
        <v>0</v>
      </c>
      <c r="M7" s="505">
        <f t="shared" si="0"/>
        <v>596</v>
      </c>
      <c r="N7" s="505">
        <f t="shared" si="1"/>
        <v>98</v>
      </c>
      <c r="O7" s="366"/>
      <c r="P7" s="366"/>
      <c r="Q7" s="366"/>
    </row>
    <row r="8" spans="1:25">
      <c r="A8" s="446" t="s">
        <v>157</v>
      </c>
      <c r="B8" s="446">
        <v>2005</v>
      </c>
      <c r="C8" s="505">
        <v>0</v>
      </c>
      <c r="D8" s="505">
        <v>5</v>
      </c>
      <c r="E8" s="505">
        <v>210</v>
      </c>
      <c r="F8" s="505">
        <v>291</v>
      </c>
      <c r="G8" s="505">
        <v>-15</v>
      </c>
      <c r="H8" s="505">
        <v>0</v>
      </c>
      <c r="I8" s="505">
        <v>-54</v>
      </c>
      <c r="J8" s="505">
        <v>-36</v>
      </c>
      <c r="K8" s="505">
        <v>2</v>
      </c>
      <c r="L8" s="505">
        <v>0</v>
      </c>
      <c r="M8" s="505">
        <f t="shared" si="0"/>
        <v>508</v>
      </c>
      <c r="N8" s="505">
        <f t="shared" si="1"/>
        <v>105</v>
      </c>
      <c r="O8" s="366"/>
      <c r="P8" s="366"/>
      <c r="Q8" s="366"/>
    </row>
    <row r="9" spans="1:25">
      <c r="A9" s="446" t="s">
        <v>157</v>
      </c>
      <c r="B9" s="446">
        <v>2006</v>
      </c>
      <c r="C9" s="505">
        <v>3</v>
      </c>
      <c r="D9" s="505">
        <v>6</v>
      </c>
      <c r="E9" s="505">
        <v>139</v>
      </c>
      <c r="F9" s="505">
        <v>280</v>
      </c>
      <c r="G9" s="505">
        <v>-23</v>
      </c>
      <c r="H9" s="505">
        <v>0</v>
      </c>
      <c r="I9" s="505">
        <v>-47</v>
      </c>
      <c r="J9" s="505">
        <v>-35</v>
      </c>
      <c r="K9" s="505">
        <v>0</v>
      </c>
      <c r="L9" s="505">
        <v>-1</v>
      </c>
      <c r="M9" s="505">
        <f t="shared" si="0"/>
        <v>428</v>
      </c>
      <c r="N9" s="505">
        <f t="shared" si="1"/>
        <v>106</v>
      </c>
      <c r="O9" s="366"/>
      <c r="P9" s="366"/>
      <c r="Q9" s="366"/>
    </row>
    <row r="10" spans="1:25">
      <c r="A10" s="446" t="s">
        <v>157</v>
      </c>
      <c r="B10" s="446">
        <v>2007</v>
      </c>
      <c r="C10" s="505">
        <v>10</v>
      </c>
      <c r="D10" s="505">
        <v>5</v>
      </c>
      <c r="E10" s="505">
        <v>184</v>
      </c>
      <c r="F10" s="505">
        <v>464</v>
      </c>
      <c r="G10" s="505">
        <v>-19</v>
      </c>
      <c r="H10" s="505">
        <v>-1</v>
      </c>
      <c r="I10" s="505">
        <v>-64</v>
      </c>
      <c r="J10" s="505">
        <v>-57</v>
      </c>
      <c r="K10" s="505">
        <v>2</v>
      </c>
      <c r="L10" s="505">
        <v>-3</v>
      </c>
      <c r="M10" s="505">
        <f t="shared" si="0"/>
        <v>665</v>
      </c>
      <c r="N10" s="505">
        <f t="shared" si="1"/>
        <v>144</v>
      </c>
      <c r="O10" s="366"/>
      <c r="P10" s="366"/>
      <c r="Q10" s="366"/>
    </row>
    <row r="11" spans="1:25">
      <c r="A11" s="446" t="s">
        <v>157</v>
      </c>
      <c r="B11" s="446">
        <v>2008</v>
      </c>
      <c r="C11" s="505">
        <v>0</v>
      </c>
      <c r="D11" s="505">
        <v>5</v>
      </c>
      <c r="E11" s="505">
        <v>275</v>
      </c>
      <c r="F11" s="505">
        <v>349</v>
      </c>
      <c r="G11" s="505">
        <v>-15</v>
      </c>
      <c r="H11" s="505">
        <v>0</v>
      </c>
      <c r="I11" s="505">
        <v>-68</v>
      </c>
      <c r="J11" s="505">
        <v>-40</v>
      </c>
      <c r="K11" s="505">
        <v>32</v>
      </c>
      <c r="L11" s="505">
        <v>-28</v>
      </c>
      <c r="M11" s="505">
        <f t="shared" si="0"/>
        <v>661</v>
      </c>
      <c r="N11" s="505">
        <f t="shared" si="1"/>
        <v>151</v>
      </c>
      <c r="O11" s="366"/>
      <c r="P11" s="366"/>
      <c r="Q11" s="366"/>
    </row>
    <row r="12" spans="1:25">
      <c r="A12" s="446" t="s">
        <v>157</v>
      </c>
      <c r="B12" s="446">
        <v>2009</v>
      </c>
      <c r="C12" s="505">
        <v>0</v>
      </c>
      <c r="D12" s="505">
        <v>0</v>
      </c>
      <c r="E12" s="505">
        <v>394</v>
      </c>
      <c r="F12" s="505">
        <v>48</v>
      </c>
      <c r="G12" s="505">
        <v>-9</v>
      </c>
      <c r="H12" s="505">
        <v>-3</v>
      </c>
      <c r="I12" s="505">
        <v>-80</v>
      </c>
      <c r="J12" s="505">
        <v>-39</v>
      </c>
      <c r="K12" s="505">
        <v>23</v>
      </c>
      <c r="L12" s="505">
        <v>-23</v>
      </c>
      <c r="M12" s="505">
        <f t="shared" si="0"/>
        <v>465</v>
      </c>
      <c r="N12" s="505">
        <f t="shared" si="1"/>
        <v>154</v>
      </c>
      <c r="O12" s="366"/>
      <c r="P12" s="366"/>
      <c r="Q12" s="366"/>
    </row>
    <row r="13" spans="1:25">
      <c r="A13" s="446" t="s">
        <v>157</v>
      </c>
      <c r="B13" s="446">
        <v>2010</v>
      </c>
      <c r="C13" s="505">
        <v>0</v>
      </c>
      <c r="D13" s="505">
        <v>1</v>
      </c>
      <c r="E13" s="505">
        <v>245</v>
      </c>
      <c r="F13" s="505">
        <v>47</v>
      </c>
      <c r="G13" s="505">
        <v>-21</v>
      </c>
      <c r="H13" s="505">
        <v>0</v>
      </c>
      <c r="I13" s="505">
        <v>-84</v>
      </c>
      <c r="J13" s="505">
        <v>-59</v>
      </c>
      <c r="K13" s="505">
        <v>0</v>
      </c>
      <c r="L13" s="505">
        <v>0</v>
      </c>
      <c r="M13" s="505">
        <f t="shared" si="0"/>
        <v>293</v>
      </c>
      <c r="N13" s="505">
        <f t="shared" si="1"/>
        <v>164</v>
      </c>
      <c r="O13" s="366"/>
      <c r="P13" s="366"/>
      <c r="Q13" s="366"/>
    </row>
    <row r="14" spans="1:25">
      <c r="A14" s="446" t="s">
        <v>157</v>
      </c>
      <c r="B14" s="446">
        <v>2011</v>
      </c>
      <c r="C14" s="505">
        <v>0</v>
      </c>
      <c r="D14" s="505">
        <v>3</v>
      </c>
      <c r="E14" s="505">
        <v>313</v>
      </c>
      <c r="F14" s="505">
        <v>19</v>
      </c>
      <c r="G14" s="505">
        <v>-24</v>
      </c>
      <c r="H14" s="505">
        <v>-1</v>
      </c>
      <c r="I14" s="505">
        <v>-135</v>
      </c>
      <c r="J14" s="505">
        <v>-75</v>
      </c>
      <c r="K14" s="505">
        <v>0</v>
      </c>
      <c r="L14" s="505">
        <v>-1</v>
      </c>
      <c r="M14" s="505">
        <f t="shared" si="0"/>
        <v>335</v>
      </c>
      <c r="N14" s="505">
        <f t="shared" si="1"/>
        <v>236</v>
      </c>
      <c r="O14" s="366"/>
      <c r="P14" s="366"/>
      <c r="Q14" s="366"/>
    </row>
    <row r="15" spans="1:25">
      <c r="A15" s="446" t="s">
        <v>157</v>
      </c>
      <c r="B15" s="446">
        <v>2012</v>
      </c>
      <c r="C15" s="505">
        <v>0</v>
      </c>
      <c r="D15" s="505">
        <v>1</v>
      </c>
      <c r="E15" s="505">
        <v>299</v>
      </c>
      <c r="F15" s="505">
        <v>60</v>
      </c>
      <c r="G15" s="505">
        <v>-11</v>
      </c>
      <c r="H15" s="505">
        <v>-3</v>
      </c>
      <c r="I15" s="505">
        <v>-162</v>
      </c>
      <c r="J15" s="505">
        <v>-57</v>
      </c>
      <c r="K15" s="505">
        <v>0</v>
      </c>
      <c r="L15" s="505">
        <v>-3</v>
      </c>
      <c r="M15" s="505">
        <f t="shared" si="0"/>
        <v>360</v>
      </c>
      <c r="N15" s="505">
        <f t="shared" si="1"/>
        <v>236</v>
      </c>
      <c r="O15" s="366"/>
      <c r="P15" s="366"/>
      <c r="Q15" s="366"/>
    </row>
    <row r="16" spans="1:25">
      <c r="A16" s="446" t="s">
        <v>157</v>
      </c>
      <c r="B16" s="446">
        <v>2013</v>
      </c>
      <c r="C16" s="505">
        <v>0</v>
      </c>
      <c r="D16" s="505">
        <v>3</v>
      </c>
      <c r="E16" s="505">
        <v>307</v>
      </c>
      <c r="F16" s="505">
        <v>124</v>
      </c>
      <c r="G16" s="505">
        <v>-9</v>
      </c>
      <c r="H16" s="505">
        <v>-2</v>
      </c>
      <c r="I16" s="505">
        <v>-111</v>
      </c>
      <c r="J16" s="505">
        <v>-86</v>
      </c>
      <c r="K16" s="505">
        <v>0</v>
      </c>
      <c r="L16" s="505">
        <v>0</v>
      </c>
      <c r="M16" s="505">
        <f t="shared" si="0"/>
        <v>434</v>
      </c>
      <c r="N16" s="505">
        <f t="shared" si="1"/>
        <v>208</v>
      </c>
      <c r="O16" s="366"/>
      <c r="P16" s="366"/>
      <c r="Q16" s="366"/>
    </row>
    <row r="17" spans="1:27">
      <c r="A17" s="446" t="s">
        <v>157</v>
      </c>
      <c r="B17" s="446">
        <v>2014</v>
      </c>
      <c r="C17" s="505">
        <v>0</v>
      </c>
      <c r="D17" s="505">
        <v>5</v>
      </c>
      <c r="E17" s="505">
        <v>312</v>
      </c>
      <c r="F17" s="505">
        <v>87</v>
      </c>
      <c r="G17" s="505">
        <v>-3</v>
      </c>
      <c r="H17" s="505">
        <v>0</v>
      </c>
      <c r="I17" s="505">
        <v>-84</v>
      </c>
      <c r="J17" s="505">
        <v>-77</v>
      </c>
      <c r="K17" s="505">
        <v>0</v>
      </c>
      <c r="L17" s="505">
        <v>0</v>
      </c>
      <c r="M17" s="505">
        <f t="shared" si="0"/>
        <v>404</v>
      </c>
      <c r="N17" s="505">
        <f t="shared" si="1"/>
        <v>164</v>
      </c>
      <c r="O17" s="366"/>
      <c r="P17" s="366"/>
      <c r="Q17" s="366"/>
    </row>
    <row r="18" spans="1:27">
      <c r="A18" t="s">
        <v>158</v>
      </c>
      <c r="B18">
        <v>2001</v>
      </c>
      <c r="C18" s="366">
        <v>4</v>
      </c>
      <c r="D18" s="366">
        <v>37</v>
      </c>
      <c r="E18" s="366">
        <v>2573</v>
      </c>
      <c r="F18" s="366">
        <v>2773</v>
      </c>
      <c r="G18" s="366">
        <v>-615</v>
      </c>
      <c r="H18" s="366">
        <v>-12</v>
      </c>
      <c r="I18" s="366">
        <v>-2211</v>
      </c>
      <c r="J18" s="366">
        <v>-611</v>
      </c>
      <c r="K18" s="366">
        <v>0</v>
      </c>
      <c r="L18" s="366">
        <v>0</v>
      </c>
      <c r="M18" s="366">
        <f t="shared" ref="M18:M31" si="2">SUM(C18:F18)</f>
        <v>5387</v>
      </c>
      <c r="N18" s="366">
        <f t="shared" si="1"/>
        <v>3449</v>
      </c>
      <c r="O18" s="366"/>
      <c r="P18" s="366"/>
      <c r="Q18" s="366">
        <f t="shared" ref="Q18:Q31" si="3">SUM(C18:J18)</f>
        <v>1938</v>
      </c>
    </row>
    <row r="19" spans="1:27">
      <c r="A19" t="s">
        <v>158</v>
      </c>
      <c r="B19">
        <v>2002</v>
      </c>
      <c r="C19" s="366">
        <v>27</v>
      </c>
      <c r="D19" s="366">
        <v>39</v>
      </c>
      <c r="E19" s="366">
        <v>3147</v>
      </c>
      <c r="F19" s="366">
        <v>3814</v>
      </c>
      <c r="G19" s="366">
        <v>-530</v>
      </c>
      <c r="H19" s="366">
        <v>-17</v>
      </c>
      <c r="I19" s="366">
        <v>-2141</v>
      </c>
      <c r="J19" s="366">
        <v>-647</v>
      </c>
      <c r="K19" s="366">
        <v>0</v>
      </c>
      <c r="L19" s="366">
        <v>0</v>
      </c>
      <c r="M19" s="366">
        <f t="shared" si="2"/>
        <v>7027</v>
      </c>
      <c r="N19" s="366">
        <f t="shared" si="1"/>
        <v>3335</v>
      </c>
      <c r="O19" s="366"/>
      <c r="P19" s="366"/>
      <c r="Q19" s="366">
        <f t="shared" si="3"/>
        <v>3692</v>
      </c>
    </row>
    <row r="20" spans="1:27">
      <c r="A20" t="s">
        <v>158</v>
      </c>
      <c r="B20">
        <v>2003</v>
      </c>
      <c r="C20" s="366">
        <v>8</v>
      </c>
      <c r="D20" s="366">
        <v>31</v>
      </c>
      <c r="E20" s="366">
        <v>3723</v>
      </c>
      <c r="F20" s="366">
        <v>4872</v>
      </c>
      <c r="G20" s="366">
        <v>-435</v>
      </c>
      <c r="H20" s="366">
        <v>-15</v>
      </c>
      <c r="I20" s="366">
        <v>-2305</v>
      </c>
      <c r="J20" s="366">
        <v>-765</v>
      </c>
      <c r="K20" s="366">
        <v>0</v>
      </c>
      <c r="L20" s="366">
        <v>0</v>
      </c>
      <c r="M20" s="366">
        <f t="shared" si="2"/>
        <v>8634</v>
      </c>
      <c r="N20" s="366">
        <f t="shared" si="1"/>
        <v>3520</v>
      </c>
      <c r="O20" s="366"/>
      <c r="P20" s="366"/>
      <c r="Q20" s="366">
        <f t="shared" si="3"/>
        <v>5114</v>
      </c>
    </row>
    <row r="21" spans="1:27">
      <c r="A21" t="s">
        <v>158</v>
      </c>
      <c r="B21">
        <v>2004</v>
      </c>
      <c r="C21" s="366">
        <v>14</v>
      </c>
      <c r="D21" s="366">
        <v>50</v>
      </c>
      <c r="E21" s="366">
        <v>4258</v>
      </c>
      <c r="F21" s="366">
        <v>6098</v>
      </c>
      <c r="G21" s="366">
        <v>-379</v>
      </c>
      <c r="H21" s="366">
        <v>-15</v>
      </c>
      <c r="I21" s="366">
        <v>-2346</v>
      </c>
      <c r="J21" s="366">
        <v>-877</v>
      </c>
      <c r="K21" s="366">
        <v>0</v>
      </c>
      <c r="L21" s="366">
        <v>0</v>
      </c>
      <c r="M21" s="366">
        <f t="shared" si="2"/>
        <v>10420</v>
      </c>
      <c r="N21" s="366">
        <f t="shared" si="1"/>
        <v>3617</v>
      </c>
      <c r="O21" s="366"/>
      <c r="P21" s="366"/>
      <c r="Q21" s="366">
        <f t="shared" si="3"/>
        <v>6803</v>
      </c>
    </row>
    <row r="22" spans="1:27">
      <c r="A22" t="s">
        <v>158</v>
      </c>
      <c r="B22">
        <v>2005</v>
      </c>
      <c r="C22" s="366">
        <v>17</v>
      </c>
      <c r="D22" s="366">
        <v>63</v>
      </c>
      <c r="E22" s="366">
        <v>4558</v>
      </c>
      <c r="F22" s="366">
        <v>5269</v>
      </c>
      <c r="G22" s="366">
        <v>-407</v>
      </c>
      <c r="H22" s="366">
        <v>-17</v>
      </c>
      <c r="I22" s="366">
        <v>-2377</v>
      </c>
      <c r="J22" s="366">
        <v>-996</v>
      </c>
      <c r="K22" s="366">
        <v>0</v>
      </c>
      <c r="L22" s="366">
        <v>0</v>
      </c>
      <c r="M22" s="366">
        <f t="shared" si="2"/>
        <v>9907</v>
      </c>
      <c r="N22" s="366">
        <f t="shared" si="1"/>
        <v>3797</v>
      </c>
      <c r="O22" s="366"/>
      <c r="P22" s="366"/>
      <c r="Q22" s="366">
        <f t="shared" si="3"/>
        <v>6110</v>
      </c>
    </row>
    <row r="23" spans="1:27">
      <c r="A23" t="s">
        <v>158</v>
      </c>
      <c r="B23">
        <v>2006</v>
      </c>
      <c r="C23" s="366">
        <v>9</v>
      </c>
      <c r="D23" s="366">
        <v>43</v>
      </c>
      <c r="E23" s="366">
        <v>3733</v>
      </c>
      <c r="F23" s="366">
        <v>4734</v>
      </c>
      <c r="G23" s="366">
        <v>-309</v>
      </c>
      <c r="H23" s="366">
        <v>-23</v>
      </c>
      <c r="I23" s="366">
        <v>-2440</v>
      </c>
      <c r="J23" s="366">
        <v>-1082</v>
      </c>
      <c r="K23" s="366">
        <v>0</v>
      </c>
      <c r="L23" s="366">
        <v>0</v>
      </c>
      <c r="M23" s="366">
        <f t="shared" si="2"/>
        <v>8519</v>
      </c>
      <c r="N23" s="366">
        <f t="shared" si="1"/>
        <v>3854</v>
      </c>
      <c r="O23" s="366"/>
      <c r="P23" s="366"/>
      <c r="Q23" s="366">
        <f t="shared" si="3"/>
        <v>4665</v>
      </c>
    </row>
    <row r="24" spans="1:27">
      <c r="A24" t="s">
        <v>158</v>
      </c>
      <c r="B24">
        <v>2007</v>
      </c>
      <c r="C24" s="366">
        <v>7</v>
      </c>
      <c r="D24" s="366">
        <v>54</v>
      </c>
      <c r="E24" s="366">
        <v>3920</v>
      </c>
      <c r="F24" s="366">
        <v>4556</v>
      </c>
      <c r="G24" s="366">
        <v>-305</v>
      </c>
      <c r="H24" s="366">
        <v>-17</v>
      </c>
      <c r="I24" s="366">
        <v>-2478</v>
      </c>
      <c r="J24" s="366">
        <v>-1250</v>
      </c>
      <c r="K24" s="366">
        <v>0</v>
      </c>
      <c r="L24" s="366">
        <v>0</v>
      </c>
      <c r="M24" s="366">
        <f t="shared" si="2"/>
        <v>8537</v>
      </c>
      <c r="N24" s="366">
        <f t="shared" si="1"/>
        <v>4050</v>
      </c>
      <c r="O24" s="366"/>
      <c r="P24" s="366"/>
      <c r="Q24" s="366">
        <f t="shared" si="3"/>
        <v>4487</v>
      </c>
    </row>
    <row r="25" spans="1:27">
      <c r="A25" t="s">
        <v>158</v>
      </c>
      <c r="B25">
        <v>2008</v>
      </c>
      <c r="C25" s="366">
        <v>2</v>
      </c>
      <c r="D25" s="366">
        <v>57</v>
      </c>
      <c r="E25" s="366">
        <v>4105</v>
      </c>
      <c r="F25" s="366">
        <v>2557</v>
      </c>
      <c r="G25" s="366">
        <v>-275</v>
      </c>
      <c r="H25" s="366">
        <v>-17</v>
      </c>
      <c r="I25" s="366">
        <v>-2491</v>
      </c>
      <c r="J25" s="366">
        <v>-1377</v>
      </c>
      <c r="K25" s="366">
        <v>0</v>
      </c>
      <c r="L25" s="366">
        <v>0</v>
      </c>
      <c r="M25" s="366">
        <f t="shared" si="2"/>
        <v>6721</v>
      </c>
      <c r="N25" s="366">
        <f t="shared" si="1"/>
        <v>4160</v>
      </c>
      <c r="O25" s="366"/>
      <c r="P25" s="366"/>
      <c r="Q25" s="366">
        <f t="shared" si="3"/>
        <v>2561</v>
      </c>
    </row>
    <row r="26" spans="1:27">
      <c r="A26" t="s">
        <v>158</v>
      </c>
      <c r="B26">
        <v>2009</v>
      </c>
      <c r="C26" s="366">
        <v>1</v>
      </c>
      <c r="D26" s="366">
        <v>30</v>
      </c>
      <c r="E26" s="366">
        <v>2237</v>
      </c>
      <c r="F26" s="366">
        <v>582</v>
      </c>
      <c r="G26" s="366">
        <v>-238</v>
      </c>
      <c r="H26" s="366">
        <v>-19</v>
      </c>
      <c r="I26" s="366">
        <v>-2460</v>
      </c>
      <c r="J26" s="366">
        <v>-1349</v>
      </c>
      <c r="K26" s="366">
        <v>0</v>
      </c>
      <c r="L26" s="366">
        <v>0</v>
      </c>
      <c r="M26" s="366">
        <f t="shared" si="2"/>
        <v>2850</v>
      </c>
      <c r="N26" s="366">
        <f t="shared" si="1"/>
        <v>4066</v>
      </c>
      <c r="O26" s="366"/>
      <c r="P26" s="366"/>
      <c r="Q26" s="366">
        <f t="shared" si="3"/>
        <v>-1216</v>
      </c>
    </row>
    <row r="27" spans="1:27">
      <c r="A27" t="s">
        <v>158</v>
      </c>
      <c r="B27">
        <v>2010</v>
      </c>
      <c r="C27" s="366">
        <v>2</v>
      </c>
      <c r="D27" s="366">
        <v>32</v>
      </c>
      <c r="E27" s="366">
        <v>2227</v>
      </c>
      <c r="F27" s="366">
        <v>495</v>
      </c>
      <c r="G27" s="366">
        <v>-239</v>
      </c>
      <c r="H27" s="366">
        <v>-23</v>
      </c>
      <c r="I27" s="366">
        <v>-2614</v>
      </c>
      <c r="J27" s="366">
        <v>-1464</v>
      </c>
      <c r="K27" s="366">
        <v>0</v>
      </c>
      <c r="L27" s="366">
        <v>0</v>
      </c>
      <c r="M27" s="366">
        <f t="shared" si="2"/>
        <v>2756</v>
      </c>
      <c r="N27" s="366">
        <f t="shared" si="1"/>
        <v>4340</v>
      </c>
      <c r="O27" s="366"/>
      <c r="P27" s="366"/>
      <c r="Q27" s="366">
        <f t="shared" si="3"/>
        <v>-1584</v>
      </c>
    </row>
    <row r="28" spans="1:27">
      <c r="A28" t="s">
        <v>158</v>
      </c>
      <c r="B28">
        <v>2011</v>
      </c>
      <c r="C28" s="366">
        <v>0</v>
      </c>
      <c r="D28" s="366">
        <v>28</v>
      </c>
      <c r="E28" s="366">
        <v>2717</v>
      </c>
      <c r="F28" s="366">
        <v>509</v>
      </c>
      <c r="G28" s="366">
        <v>-189</v>
      </c>
      <c r="H28" s="366">
        <v>-30</v>
      </c>
      <c r="I28" s="366">
        <v>-2649</v>
      </c>
      <c r="J28" s="366">
        <v>-1817</v>
      </c>
      <c r="K28" s="366">
        <v>0</v>
      </c>
      <c r="L28" s="366">
        <v>0</v>
      </c>
      <c r="M28" s="366">
        <f t="shared" si="2"/>
        <v>3254</v>
      </c>
      <c r="N28" s="366">
        <f t="shared" si="1"/>
        <v>4685</v>
      </c>
      <c r="O28" s="718"/>
      <c r="P28" s="718"/>
      <c r="Q28" s="366">
        <f t="shared" si="3"/>
        <v>-1431</v>
      </c>
    </row>
    <row r="29" spans="1:27">
      <c r="A29" s="64" t="s">
        <v>158</v>
      </c>
      <c r="B29" s="64">
        <v>2012</v>
      </c>
      <c r="C29" s="640">
        <v>3</v>
      </c>
      <c r="D29" s="640">
        <v>21</v>
      </c>
      <c r="E29" s="640">
        <v>2878</v>
      </c>
      <c r="F29" s="640">
        <v>578</v>
      </c>
      <c r="G29" s="640">
        <v>-147</v>
      </c>
      <c r="H29" s="640">
        <v>-19</v>
      </c>
      <c r="I29" s="640">
        <v>-2123</v>
      </c>
      <c r="J29" s="640">
        <v>-1488</v>
      </c>
      <c r="K29" s="640">
        <v>0</v>
      </c>
      <c r="L29" s="640">
        <v>0</v>
      </c>
      <c r="M29" s="640">
        <f t="shared" si="2"/>
        <v>3480</v>
      </c>
      <c r="N29" s="640">
        <f t="shared" si="1"/>
        <v>3777</v>
      </c>
      <c r="O29" s="718"/>
      <c r="P29" s="718"/>
      <c r="Q29" s="366">
        <f t="shared" si="3"/>
        <v>-297</v>
      </c>
      <c r="Z29" s="366"/>
      <c r="AA29" s="366" t="s">
        <v>1333</v>
      </c>
    </row>
    <row r="30" spans="1:27">
      <c r="A30" s="64" t="s">
        <v>158</v>
      </c>
      <c r="B30" s="64">
        <v>2013</v>
      </c>
      <c r="C30" s="640">
        <v>9</v>
      </c>
      <c r="D30" s="640">
        <v>21</v>
      </c>
      <c r="E30" s="640">
        <v>3771</v>
      </c>
      <c r="F30" s="640">
        <v>1043</v>
      </c>
      <c r="G30" s="640">
        <v>-62</v>
      </c>
      <c r="H30" s="640">
        <v>-13</v>
      </c>
      <c r="I30" s="640">
        <v>-1709</v>
      </c>
      <c r="J30" s="640">
        <v>-1212</v>
      </c>
      <c r="K30" s="640">
        <v>0</v>
      </c>
      <c r="L30" s="640">
        <v>0</v>
      </c>
      <c r="M30" s="640">
        <f t="shared" si="2"/>
        <v>4844</v>
      </c>
      <c r="N30" s="640">
        <f t="shared" si="1"/>
        <v>2996</v>
      </c>
      <c r="O30" s="718"/>
      <c r="P30" s="718"/>
      <c r="Q30" s="366">
        <f t="shared" si="3"/>
        <v>1848</v>
      </c>
      <c r="Z30" s="505">
        <v>2001</v>
      </c>
      <c r="AA30" s="366">
        <f t="shared" ref="AA30:AA43" si="4">-SUM(G32:J32)-SUM(G46:J46)</f>
        <v>141560</v>
      </c>
    </row>
    <row r="31" spans="1:27">
      <c r="A31" t="s">
        <v>158</v>
      </c>
      <c r="B31">
        <v>2014</v>
      </c>
      <c r="C31" s="366">
        <v>3</v>
      </c>
      <c r="D31" s="366">
        <v>23</v>
      </c>
      <c r="E31" s="366">
        <v>4777</v>
      </c>
      <c r="F31" s="366">
        <v>1270</v>
      </c>
      <c r="G31" s="366">
        <v>-60</v>
      </c>
      <c r="H31" s="366">
        <v>-14</v>
      </c>
      <c r="I31" s="366">
        <v>-1688</v>
      </c>
      <c r="J31" s="366">
        <v>-1252</v>
      </c>
      <c r="K31" s="366">
        <v>0</v>
      </c>
      <c r="L31" s="366">
        <v>0</v>
      </c>
      <c r="M31" s="640">
        <f t="shared" si="2"/>
        <v>6073</v>
      </c>
      <c r="N31" s="640">
        <f t="shared" si="1"/>
        <v>3014</v>
      </c>
      <c r="O31" s="366"/>
      <c r="P31" s="366"/>
      <c r="Q31" s="366">
        <f t="shared" si="3"/>
        <v>3059</v>
      </c>
      <c r="Z31" s="505">
        <v>2002</v>
      </c>
      <c r="AA31" s="366">
        <f t="shared" si="4"/>
        <v>137683</v>
      </c>
    </row>
    <row r="32" spans="1:27">
      <c r="A32" s="446" t="s">
        <v>159</v>
      </c>
      <c r="B32" s="446">
        <v>2001</v>
      </c>
      <c r="C32" s="505">
        <v>3412</v>
      </c>
      <c r="D32" s="505">
        <v>1634</v>
      </c>
      <c r="E32" s="505">
        <v>10866</v>
      </c>
      <c r="F32" s="505">
        <v>2798</v>
      </c>
      <c r="G32" s="505">
        <v>-10450</v>
      </c>
      <c r="H32" s="505">
        <v>-2210</v>
      </c>
      <c r="I32" s="505">
        <v>-1674</v>
      </c>
      <c r="J32" s="505">
        <v>-2802</v>
      </c>
      <c r="K32" s="505">
        <v>0</v>
      </c>
      <c r="L32" s="505">
        <v>0</v>
      </c>
      <c r="M32" s="505">
        <f t="shared" ref="M32:M51" si="5">SUM(C32:F32)</f>
        <v>18710</v>
      </c>
      <c r="N32" s="505">
        <f t="shared" si="1"/>
        <v>17136</v>
      </c>
      <c r="O32" s="719">
        <f t="shared" ref="O32:O43" si="6">(E32+F32)/SUM(C32:F32)</f>
        <v>0.73030464991982902</v>
      </c>
      <c r="P32" s="719">
        <f t="shared" ref="P32:P43" si="7">E32/(C32+E32)</f>
        <v>0.76103095671662702</v>
      </c>
      <c r="Q32" s="505">
        <f>SUM(C32:J32)</f>
        <v>1574</v>
      </c>
      <c r="Z32" s="505">
        <v>2003</v>
      </c>
      <c r="AA32" s="366">
        <f t="shared" si="4"/>
        <v>139505</v>
      </c>
    </row>
    <row r="33" spans="1:29">
      <c r="A33" s="446" t="s">
        <v>159</v>
      </c>
      <c r="B33" s="446">
        <v>2002</v>
      </c>
      <c r="C33" s="505">
        <v>4385</v>
      </c>
      <c r="D33" s="505">
        <v>2162</v>
      </c>
      <c r="E33" s="505">
        <v>11860</v>
      </c>
      <c r="F33" s="505">
        <v>4188</v>
      </c>
      <c r="G33" s="505">
        <v>-9754</v>
      </c>
      <c r="H33" s="505">
        <v>-2227</v>
      </c>
      <c r="I33" s="505">
        <v>-1856</v>
      </c>
      <c r="J33" s="505">
        <v>-2988</v>
      </c>
      <c r="K33" s="505">
        <v>0</v>
      </c>
      <c r="L33" s="505">
        <v>0</v>
      </c>
      <c r="M33" s="505">
        <f t="shared" si="5"/>
        <v>22595</v>
      </c>
      <c r="N33" s="505">
        <f t="shared" si="1"/>
        <v>16825</v>
      </c>
      <c r="O33" s="719">
        <f t="shared" si="6"/>
        <v>0.7102456295640629</v>
      </c>
      <c r="P33" s="719">
        <f t="shared" si="7"/>
        <v>0.73007079101261929</v>
      </c>
      <c r="Q33" s="505">
        <f t="shared" ref="Q33:Q44" si="8">SUM(C33:J33)</f>
        <v>5770</v>
      </c>
      <c r="Z33" s="505">
        <v>2004</v>
      </c>
      <c r="AA33" s="366">
        <f t="shared" si="4"/>
        <v>147307</v>
      </c>
    </row>
    <row r="34" spans="1:29">
      <c r="A34" s="446" t="s">
        <v>159</v>
      </c>
      <c r="B34" s="446">
        <v>2003</v>
      </c>
      <c r="C34" s="505">
        <v>4897</v>
      </c>
      <c r="D34" s="505">
        <v>1768</v>
      </c>
      <c r="E34" s="505">
        <v>12734</v>
      </c>
      <c r="F34" s="505">
        <v>5951</v>
      </c>
      <c r="G34" s="505">
        <v>-9036</v>
      </c>
      <c r="H34" s="505">
        <v>-2240</v>
      </c>
      <c r="I34" s="505">
        <v>-1997</v>
      </c>
      <c r="J34" s="505">
        <v>-3343</v>
      </c>
      <c r="K34" s="505">
        <v>0</v>
      </c>
      <c r="L34" s="505">
        <v>0</v>
      </c>
      <c r="M34" s="505">
        <f t="shared" si="5"/>
        <v>25350</v>
      </c>
      <c r="N34" s="505">
        <f t="shared" si="1"/>
        <v>16616</v>
      </c>
      <c r="O34" s="719">
        <f t="shared" si="6"/>
        <v>0.73708086785009863</v>
      </c>
      <c r="P34" s="719">
        <f t="shared" si="7"/>
        <v>0.72225058136237308</v>
      </c>
      <c r="Q34" s="505">
        <f t="shared" si="8"/>
        <v>8734</v>
      </c>
      <c r="Z34" s="505">
        <v>2005</v>
      </c>
      <c r="AA34" s="366">
        <f t="shared" si="4"/>
        <v>155327</v>
      </c>
    </row>
    <row r="35" spans="1:29">
      <c r="A35" s="446" t="s">
        <v>159</v>
      </c>
      <c r="B35" s="446">
        <v>2004</v>
      </c>
      <c r="C35" s="505">
        <v>5409</v>
      </c>
      <c r="D35" s="505">
        <v>1682</v>
      </c>
      <c r="E35" s="505">
        <v>14300</v>
      </c>
      <c r="F35" s="505">
        <v>7294</v>
      </c>
      <c r="G35" s="505">
        <v>-8815</v>
      </c>
      <c r="H35" s="505">
        <v>-2321</v>
      </c>
      <c r="I35" s="505">
        <v>-2054</v>
      </c>
      <c r="J35" s="505">
        <v>-3669</v>
      </c>
      <c r="K35" s="505">
        <v>0</v>
      </c>
      <c r="L35" s="505">
        <v>0</v>
      </c>
      <c r="M35" s="505">
        <f t="shared" si="5"/>
        <v>28685</v>
      </c>
      <c r="N35" s="505">
        <f t="shared" si="1"/>
        <v>16859</v>
      </c>
      <c r="O35" s="719">
        <f t="shared" si="6"/>
        <v>0.7527976294230434</v>
      </c>
      <c r="P35" s="719">
        <f t="shared" si="7"/>
        <v>0.72555685219950272</v>
      </c>
      <c r="Q35" s="505">
        <f t="shared" si="8"/>
        <v>11826</v>
      </c>
      <c r="Z35" s="505">
        <v>2006</v>
      </c>
      <c r="AA35" s="366">
        <f t="shared" si="4"/>
        <v>160975</v>
      </c>
    </row>
    <row r="36" spans="1:29">
      <c r="A36" s="446" t="s">
        <v>159</v>
      </c>
      <c r="B36" s="446">
        <v>2005</v>
      </c>
      <c r="C36" s="505">
        <v>5027</v>
      </c>
      <c r="D36" s="505">
        <v>2118</v>
      </c>
      <c r="E36" s="505">
        <v>16209</v>
      </c>
      <c r="F36" s="505">
        <v>6393</v>
      </c>
      <c r="G36" s="505">
        <v>-8406</v>
      </c>
      <c r="H36" s="505">
        <v>-2285</v>
      </c>
      <c r="I36" s="505">
        <v>-2188</v>
      </c>
      <c r="J36" s="505">
        <v>-4154</v>
      </c>
      <c r="K36" s="505">
        <v>0</v>
      </c>
      <c r="L36" s="505">
        <v>0</v>
      </c>
      <c r="M36" s="505">
        <f t="shared" si="5"/>
        <v>29747</v>
      </c>
      <c r="N36" s="505">
        <f t="shared" si="1"/>
        <v>17033</v>
      </c>
      <c r="O36" s="719">
        <f t="shared" si="6"/>
        <v>0.75980771170202033</v>
      </c>
      <c r="P36" s="719">
        <f t="shared" si="7"/>
        <v>0.76327933697494821</v>
      </c>
      <c r="Q36" s="505">
        <f t="shared" si="8"/>
        <v>12714</v>
      </c>
      <c r="Z36" s="505">
        <v>2007</v>
      </c>
      <c r="AA36" s="366">
        <f t="shared" si="4"/>
        <v>165496</v>
      </c>
    </row>
    <row r="37" spans="1:29">
      <c r="A37" s="446" t="s">
        <v>159</v>
      </c>
      <c r="B37" s="446">
        <v>2006</v>
      </c>
      <c r="C37" s="505">
        <v>4068</v>
      </c>
      <c r="D37" s="505">
        <v>1786</v>
      </c>
      <c r="E37" s="505">
        <v>15666</v>
      </c>
      <c r="F37" s="505">
        <v>5479</v>
      </c>
      <c r="G37" s="505">
        <v>-8141</v>
      </c>
      <c r="H37" s="505">
        <v>-2214</v>
      </c>
      <c r="I37" s="505">
        <v>-2417</v>
      </c>
      <c r="J37" s="505">
        <v>-4511</v>
      </c>
      <c r="K37" s="505">
        <v>0</v>
      </c>
      <c r="L37" s="505">
        <v>0</v>
      </c>
      <c r="M37" s="505">
        <f t="shared" si="5"/>
        <v>26999</v>
      </c>
      <c r="N37" s="505">
        <f t="shared" si="1"/>
        <v>17283</v>
      </c>
      <c r="O37" s="719">
        <f t="shared" si="6"/>
        <v>0.78317715470943372</v>
      </c>
      <c r="P37" s="719">
        <f t="shared" si="7"/>
        <v>0.79385831559744602</v>
      </c>
      <c r="Q37" s="505">
        <f t="shared" si="8"/>
        <v>9716</v>
      </c>
      <c r="Z37" s="505">
        <v>2008</v>
      </c>
      <c r="AA37" s="366">
        <f t="shared" si="4"/>
        <v>166574</v>
      </c>
    </row>
    <row r="38" spans="1:29">
      <c r="A38" s="446" t="s">
        <v>159</v>
      </c>
      <c r="B38" s="446">
        <v>2007</v>
      </c>
      <c r="C38" s="505">
        <v>3410</v>
      </c>
      <c r="D38" s="505">
        <v>2443</v>
      </c>
      <c r="E38" s="505">
        <v>17583</v>
      </c>
      <c r="F38" s="505">
        <v>5111</v>
      </c>
      <c r="G38" s="505">
        <v>-7777</v>
      </c>
      <c r="H38" s="505">
        <v>-2165</v>
      </c>
      <c r="I38" s="505">
        <v>-2682</v>
      </c>
      <c r="J38" s="505">
        <v>-4506</v>
      </c>
      <c r="K38" s="505">
        <v>0</v>
      </c>
      <c r="L38" s="505">
        <v>0</v>
      </c>
      <c r="M38" s="505">
        <f t="shared" si="5"/>
        <v>28547</v>
      </c>
      <c r="N38" s="505">
        <f t="shared" si="1"/>
        <v>17130</v>
      </c>
      <c r="O38" s="719">
        <f t="shared" si="6"/>
        <v>0.7949696990927243</v>
      </c>
      <c r="P38" s="719">
        <f t="shared" si="7"/>
        <v>0.83756490258657645</v>
      </c>
      <c r="Q38" s="505">
        <f t="shared" si="8"/>
        <v>11417</v>
      </c>
      <c r="Z38" s="505">
        <v>2009</v>
      </c>
      <c r="AA38" s="366">
        <f t="shared" si="4"/>
        <v>147060</v>
      </c>
    </row>
    <row r="39" spans="1:29">
      <c r="A39" s="446" t="s">
        <v>159</v>
      </c>
      <c r="B39" s="446">
        <v>2008</v>
      </c>
      <c r="C39" s="505">
        <v>2730</v>
      </c>
      <c r="D39" s="505">
        <v>2582</v>
      </c>
      <c r="E39" s="505">
        <v>16732</v>
      </c>
      <c r="F39" s="505">
        <v>2333</v>
      </c>
      <c r="G39" s="505">
        <v>-7431</v>
      </c>
      <c r="H39" s="505">
        <v>-2139</v>
      </c>
      <c r="I39" s="505">
        <v>-3230</v>
      </c>
      <c r="J39" s="505">
        <v>-4869</v>
      </c>
      <c r="K39" s="505">
        <v>0</v>
      </c>
      <c r="L39" s="505">
        <v>0</v>
      </c>
      <c r="M39" s="505">
        <f t="shared" si="5"/>
        <v>24377</v>
      </c>
      <c r="N39" s="505">
        <f t="shared" si="1"/>
        <v>17669</v>
      </c>
      <c r="O39" s="719">
        <f t="shared" si="6"/>
        <v>0.78208967469335844</v>
      </c>
      <c r="P39" s="719">
        <f t="shared" si="7"/>
        <v>0.8597266467988901</v>
      </c>
      <c r="Q39" s="505">
        <f t="shared" si="8"/>
        <v>6708</v>
      </c>
      <c r="Z39" s="505">
        <v>2010</v>
      </c>
      <c r="AA39" s="366">
        <f t="shared" si="4"/>
        <v>146063</v>
      </c>
    </row>
    <row r="40" spans="1:29">
      <c r="A40" s="446" t="s">
        <v>159</v>
      </c>
      <c r="B40" s="446">
        <v>2009</v>
      </c>
      <c r="C40" s="505">
        <v>1501</v>
      </c>
      <c r="D40" s="505">
        <v>1491</v>
      </c>
      <c r="E40" s="505">
        <v>11387</v>
      </c>
      <c r="F40" s="505">
        <v>863</v>
      </c>
      <c r="G40" s="505">
        <v>-6283</v>
      </c>
      <c r="H40" s="505">
        <v>-1829</v>
      </c>
      <c r="I40" s="505">
        <v>-3262</v>
      </c>
      <c r="J40" s="505">
        <v>-4291</v>
      </c>
      <c r="K40" s="505">
        <v>0</v>
      </c>
      <c r="L40" s="505">
        <v>0</v>
      </c>
      <c r="M40" s="505">
        <f t="shared" si="5"/>
        <v>15242</v>
      </c>
      <c r="N40" s="505">
        <f t="shared" si="1"/>
        <v>15665</v>
      </c>
      <c r="O40" s="719">
        <f t="shared" si="6"/>
        <v>0.80370030179766438</v>
      </c>
      <c r="P40" s="719">
        <f t="shared" si="7"/>
        <v>0.88353507138423337</v>
      </c>
      <c r="Q40" s="505">
        <f t="shared" si="8"/>
        <v>-423</v>
      </c>
      <c r="Z40" s="505">
        <v>2011</v>
      </c>
      <c r="AA40" s="366">
        <f t="shared" si="4"/>
        <v>169773</v>
      </c>
    </row>
    <row r="41" spans="1:29">
      <c r="A41" s="446" t="s">
        <v>159</v>
      </c>
      <c r="B41" s="446">
        <v>2010</v>
      </c>
      <c r="C41" s="505">
        <v>1856</v>
      </c>
      <c r="D41" s="505">
        <v>1768</v>
      </c>
      <c r="E41" s="505">
        <v>14047</v>
      </c>
      <c r="F41" s="505">
        <v>482</v>
      </c>
      <c r="G41" s="505">
        <v>-6133</v>
      </c>
      <c r="H41" s="505">
        <v>-1711</v>
      </c>
      <c r="I41" s="505">
        <v>-3705</v>
      </c>
      <c r="J41" s="505">
        <v>-4287</v>
      </c>
      <c r="K41" s="505">
        <v>0</v>
      </c>
      <c r="L41" s="505">
        <v>0</v>
      </c>
      <c r="M41" s="505">
        <f t="shared" si="5"/>
        <v>18153</v>
      </c>
      <c r="N41" s="505">
        <f t="shared" si="1"/>
        <v>15836</v>
      </c>
      <c r="O41" s="719">
        <f t="shared" si="6"/>
        <v>0.80036357626838539</v>
      </c>
      <c r="P41" s="719">
        <f t="shared" si="7"/>
        <v>0.88329246054203614</v>
      </c>
      <c r="Q41" s="505">
        <f t="shared" si="8"/>
        <v>2317</v>
      </c>
      <c r="Z41" s="505">
        <v>2012</v>
      </c>
      <c r="AA41" s="366">
        <f t="shared" si="4"/>
        <v>133562</v>
      </c>
    </row>
    <row r="42" spans="1:29">
      <c r="A42" s="446" t="s">
        <v>159</v>
      </c>
      <c r="B42" s="446">
        <v>2011</v>
      </c>
      <c r="C42" s="505">
        <v>1802</v>
      </c>
      <c r="D42" s="505">
        <v>2394</v>
      </c>
      <c r="E42" s="505">
        <v>15842</v>
      </c>
      <c r="F42" s="505">
        <v>277</v>
      </c>
      <c r="G42" s="505">
        <v>-6549</v>
      </c>
      <c r="H42" s="505">
        <v>-1913</v>
      </c>
      <c r="I42" s="505">
        <v>-4773</v>
      </c>
      <c r="J42" s="505">
        <v>-4884</v>
      </c>
      <c r="K42" s="505">
        <v>0</v>
      </c>
      <c r="L42" s="505">
        <v>0</v>
      </c>
      <c r="M42" s="505">
        <f t="shared" si="5"/>
        <v>20315</v>
      </c>
      <c r="N42" s="505">
        <f t="shared" si="1"/>
        <v>18119</v>
      </c>
      <c r="O42" s="719">
        <f t="shared" si="6"/>
        <v>0.79345311346295844</v>
      </c>
      <c r="P42" s="719">
        <f t="shared" si="7"/>
        <v>0.89786896395375193</v>
      </c>
      <c r="Q42" s="505">
        <f t="shared" si="8"/>
        <v>2196</v>
      </c>
      <c r="Z42" s="505">
        <v>2013</v>
      </c>
      <c r="AA42" s="366">
        <f t="shared" si="4"/>
        <v>135345</v>
      </c>
    </row>
    <row r="43" spans="1:29">
      <c r="A43" s="446" t="s">
        <v>159</v>
      </c>
      <c r="B43" s="446">
        <v>2012</v>
      </c>
      <c r="C43" s="505">
        <v>2042</v>
      </c>
      <c r="D43" s="505">
        <v>2267</v>
      </c>
      <c r="E43" s="505">
        <v>18561</v>
      </c>
      <c r="F43" s="505">
        <v>620</v>
      </c>
      <c r="G43" s="505">
        <v>-4656</v>
      </c>
      <c r="H43" s="505">
        <v>-1493</v>
      </c>
      <c r="I43" s="505">
        <v>-4210</v>
      </c>
      <c r="J43" s="505">
        <v>-3783</v>
      </c>
      <c r="K43" s="505">
        <v>0</v>
      </c>
      <c r="L43" s="505">
        <v>0</v>
      </c>
      <c r="M43" s="505">
        <f t="shared" si="5"/>
        <v>23490</v>
      </c>
      <c r="N43" s="505">
        <f t="shared" si="1"/>
        <v>14142</v>
      </c>
      <c r="O43" s="719">
        <f t="shared" si="6"/>
        <v>0.81656023839931891</v>
      </c>
      <c r="P43" s="719">
        <f t="shared" si="7"/>
        <v>0.90088822016211234</v>
      </c>
      <c r="Q43" s="505">
        <f t="shared" si="8"/>
        <v>9348</v>
      </c>
      <c r="Z43" s="505">
        <v>2014</v>
      </c>
      <c r="AA43" s="366">
        <f t="shared" si="4"/>
        <v>157849</v>
      </c>
    </row>
    <row r="44" spans="1:29">
      <c r="A44" s="446" t="s">
        <v>159</v>
      </c>
      <c r="B44" s="446">
        <v>2013</v>
      </c>
      <c r="C44" s="505">
        <v>2136</v>
      </c>
      <c r="D44" s="505">
        <v>2941</v>
      </c>
      <c r="E44" s="505">
        <v>24427</v>
      </c>
      <c r="F44" s="505">
        <v>1977</v>
      </c>
      <c r="G44" s="505">
        <v>-3958</v>
      </c>
      <c r="H44" s="505">
        <v>-1303</v>
      </c>
      <c r="I44" s="505">
        <v>-4180</v>
      </c>
      <c r="J44" s="505">
        <v>-3240</v>
      </c>
      <c r="K44" s="505">
        <v>0</v>
      </c>
      <c r="L44" s="505">
        <v>0</v>
      </c>
      <c r="M44" s="505">
        <f t="shared" si="5"/>
        <v>31481</v>
      </c>
      <c r="N44" s="505">
        <f t="shared" si="1"/>
        <v>12681</v>
      </c>
      <c r="O44" s="719">
        <f>(E44+F44)/SUM(C44:F44)</f>
        <v>0.83872812172421463</v>
      </c>
      <c r="P44" s="719">
        <f>E44/(C44+E44)</f>
        <v>0.9195873960019576</v>
      </c>
      <c r="Q44" s="505">
        <f t="shared" si="8"/>
        <v>18800</v>
      </c>
    </row>
    <row r="45" spans="1:29">
      <c r="A45" s="446" t="s">
        <v>159</v>
      </c>
      <c r="B45" s="446">
        <v>2014</v>
      </c>
      <c r="C45" s="505">
        <v>2408</v>
      </c>
      <c r="D45" s="505">
        <v>3981</v>
      </c>
      <c r="E45" s="505">
        <v>29095</v>
      </c>
      <c r="F45" s="505">
        <v>2594</v>
      </c>
      <c r="G45" s="505">
        <v>-4324</v>
      </c>
      <c r="H45" s="505">
        <v>-1530</v>
      </c>
      <c r="I45" s="505">
        <v>-5123</v>
      </c>
      <c r="J45" s="505">
        <v>-3482</v>
      </c>
      <c r="K45" s="505">
        <v>0</v>
      </c>
      <c r="L45" s="505">
        <v>0</v>
      </c>
      <c r="M45" s="505">
        <f t="shared" si="5"/>
        <v>38078</v>
      </c>
      <c r="N45" s="505">
        <f t="shared" si="1"/>
        <v>14459</v>
      </c>
      <c r="O45" s="719">
        <f>(E45+F45)/SUM(C45:F45)</f>
        <v>0.83221282630390248</v>
      </c>
      <c r="P45" s="719">
        <f>E45/(C45+E45)</f>
        <v>0.92356283528552841</v>
      </c>
      <c r="Q45" s="505">
        <f>SUM(C45:J45)</f>
        <v>23619</v>
      </c>
      <c r="Z45" s="366"/>
      <c r="AA45" s="366" t="s">
        <v>1334</v>
      </c>
      <c r="AB45" s="366"/>
    </row>
    <row r="46" spans="1:29">
      <c r="A46" s="64" t="s">
        <v>160</v>
      </c>
      <c r="B46" s="64">
        <v>2001</v>
      </c>
      <c r="C46" s="640">
        <v>55518</v>
      </c>
      <c r="D46" s="640">
        <v>115164</v>
      </c>
      <c r="E46" s="640">
        <v>2539</v>
      </c>
      <c r="F46" s="640">
        <v>13146</v>
      </c>
      <c r="G46" s="640">
        <v>-82126</v>
      </c>
      <c r="H46" s="640">
        <v>-37549</v>
      </c>
      <c r="I46" s="640">
        <v>-564</v>
      </c>
      <c r="J46" s="640">
        <v>-4185</v>
      </c>
      <c r="K46" s="640">
        <v>0</v>
      </c>
      <c r="L46" s="640">
        <v>0</v>
      </c>
      <c r="M46" s="640">
        <f t="shared" si="5"/>
        <v>186367</v>
      </c>
      <c r="N46" s="640">
        <f t="shared" si="1"/>
        <v>124424</v>
      </c>
      <c r="O46" s="718">
        <f t="shared" ref="O46:O59" si="9">(E46+F46)/SUM(C46:F46)</f>
        <v>8.4161895614566953E-2</v>
      </c>
      <c r="P46" s="718">
        <f t="shared" ref="P46:P59" si="10">E46/(C46+E46)</f>
        <v>4.3732883200992126E-2</v>
      </c>
      <c r="Q46" s="366">
        <f t="shared" ref="Q46:Q59" si="11">SUM(C46:J46)</f>
        <v>61943</v>
      </c>
      <c r="Z46" s="366"/>
      <c r="AA46" s="506" t="s">
        <v>53</v>
      </c>
      <c r="AB46" s="506" t="s">
        <v>54</v>
      </c>
      <c r="AC46" s="506" t="s">
        <v>641</v>
      </c>
    </row>
    <row r="47" spans="1:29">
      <c r="A47" s="64" t="s">
        <v>160</v>
      </c>
      <c r="B47" s="64">
        <v>2002</v>
      </c>
      <c r="C47" s="640">
        <v>61502</v>
      </c>
      <c r="D47" s="640">
        <v>118671</v>
      </c>
      <c r="E47" s="640">
        <v>2481</v>
      </c>
      <c r="F47" s="640">
        <v>17350</v>
      </c>
      <c r="G47" s="640">
        <v>-74923</v>
      </c>
      <c r="H47" s="640">
        <v>-40406</v>
      </c>
      <c r="I47" s="640">
        <v>-500</v>
      </c>
      <c r="J47" s="640">
        <v>-5029</v>
      </c>
      <c r="K47" s="640">
        <v>0</v>
      </c>
      <c r="L47" s="640">
        <v>0</v>
      </c>
      <c r="M47" s="640">
        <f t="shared" si="5"/>
        <v>200004</v>
      </c>
      <c r="N47" s="640">
        <f t="shared" si="1"/>
        <v>120858</v>
      </c>
      <c r="O47" s="718">
        <f t="shared" si="9"/>
        <v>9.9153016939661207E-2</v>
      </c>
      <c r="P47" s="718">
        <f t="shared" si="10"/>
        <v>3.8775924855039619E-2</v>
      </c>
      <c r="Q47" s="366">
        <f t="shared" si="11"/>
        <v>79146</v>
      </c>
      <c r="Z47" s="505">
        <v>2001</v>
      </c>
      <c r="AA47" s="506">
        <f t="shared" ref="AA47:AA60" si="12">SUM(C32,E32,C46,E46)</f>
        <v>72335</v>
      </c>
      <c r="AB47" s="506">
        <f t="shared" ref="AB47:AB60" si="13">SUM(D32,F32,D46,F46)</f>
        <v>132742</v>
      </c>
      <c r="AC47" s="506">
        <f t="shared" ref="AC47:AC59" si="14">SUM(AA47:AB47)</f>
        <v>205077</v>
      </c>
    </row>
    <row r="48" spans="1:29">
      <c r="A48" s="64" t="s">
        <v>160</v>
      </c>
      <c r="B48" s="64">
        <v>2003</v>
      </c>
      <c r="C48" s="640">
        <v>67857</v>
      </c>
      <c r="D48" s="640">
        <v>132969</v>
      </c>
      <c r="E48" s="640">
        <v>2340</v>
      </c>
      <c r="F48" s="640">
        <v>23518</v>
      </c>
      <c r="G48" s="640">
        <v>-70753</v>
      </c>
      <c r="H48" s="640">
        <v>-45435</v>
      </c>
      <c r="I48" s="640">
        <v>-520</v>
      </c>
      <c r="J48" s="640">
        <v>-6181</v>
      </c>
      <c r="K48" s="640">
        <v>0</v>
      </c>
      <c r="L48" s="640">
        <v>0</v>
      </c>
      <c r="M48" s="640">
        <f t="shared" si="5"/>
        <v>226684</v>
      </c>
      <c r="N48" s="640">
        <f t="shared" si="1"/>
        <v>122889</v>
      </c>
      <c r="O48" s="718">
        <f t="shared" si="9"/>
        <v>0.11407068871203967</v>
      </c>
      <c r="P48" s="718">
        <f t="shared" si="10"/>
        <v>3.3334757895636564E-2</v>
      </c>
      <c r="Q48" s="366">
        <f t="shared" si="11"/>
        <v>103795</v>
      </c>
      <c r="Z48" s="505">
        <v>2002</v>
      </c>
      <c r="AA48" s="506">
        <f t="shared" si="12"/>
        <v>80228</v>
      </c>
      <c r="AB48" s="506">
        <f t="shared" si="13"/>
        <v>142371</v>
      </c>
      <c r="AC48" s="506">
        <f t="shared" si="14"/>
        <v>222599</v>
      </c>
    </row>
    <row r="49" spans="1:29">
      <c r="A49" t="s">
        <v>160</v>
      </c>
      <c r="B49">
        <v>2004</v>
      </c>
      <c r="C49" s="366">
        <v>71624</v>
      </c>
      <c r="D49" s="366">
        <v>133099</v>
      </c>
      <c r="E49" s="366">
        <v>2692</v>
      </c>
      <c r="F49" s="366">
        <v>20419</v>
      </c>
      <c r="G49" s="366">
        <v>-70019</v>
      </c>
      <c r="H49" s="366">
        <v>-52607</v>
      </c>
      <c r="I49" s="366">
        <v>-488</v>
      </c>
      <c r="J49" s="366">
        <v>-7334</v>
      </c>
      <c r="K49" s="366">
        <v>0</v>
      </c>
      <c r="L49" s="366">
        <v>0</v>
      </c>
      <c r="M49" s="366">
        <f t="shared" si="5"/>
        <v>227834</v>
      </c>
      <c r="N49" s="366">
        <f t="shared" si="1"/>
        <v>130448</v>
      </c>
      <c r="O49" s="718">
        <f t="shared" si="9"/>
        <v>0.1014378889893519</v>
      </c>
      <c r="P49" s="718">
        <f t="shared" si="10"/>
        <v>3.6223693417299099E-2</v>
      </c>
      <c r="Q49" s="366">
        <f t="shared" si="11"/>
        <v>97386</v>
      </c>
      <c r="Z49" s="505">
        <v>2003</v>
      </c>
      <c r="AA49" s="506">
        <f t="shared" si="12"/>
        <v>87828</v>
      </c>
      <c r="AB49" s="506">
        <f t="shared" si="13"/>
        <v>164206</v>
      </c>
      <c r="AC49" s="506">
        <f t="shared" si="14"/>
        <v>252034</v>
      </c>
    </row>
    <row r="50" spans="1:29">
      <c r="A50" t="s">
        <v>160</v>
      </c>
      <c r="B50">
        <v>2005</v>
      </c>
      <c r="C50" s="366">
        <v>72879</v>
      </c>
      <c r="D50" s="366">
        <v>132695</v>
      </c>
      <c r="E50" s="366">
        <v>4308</v>
      </c>
      <c r="F50" s="366">
        <v>19251</v>
      </c>
      <c r="G50" s="366">
        <v>-68277</v>
      </c>
      <c r="H50" s="366">
        <v>-60745</v>
      </c>
      <c r="I50" s="366">
        <v>-463</v>
      </c>
      <c r="J50" s="366">
        <v>-8809</v>
      </c>
      <c r="K50" s="366">
        <v>0</v>
      </c>
      <c r="L50" s="366">
        <v>0</v>
      </c>
      <c r="M50" s="366">
        <f t="shared" si="5"/>
        <v>229133</v>
      </c>
      <c r="N50" s="366">
        <f t="shared" si="1"/>
        <v>138294</v>
      </c>
      <c r="O50" s="718">
        <f t="shared" si="9"/>
        <v>0.10281801399187372</v>
      </c>
      <c r="P50" s="718">
        <f t="shared" si="10"/>
        <v>5.58125072874966E-2</v>
      </c>
      <c r="Q50" s="366">
        <f t="shared" si="11"/>
        <v>90839</v>
      </c>
      <c r="Z50" s="505">
        <v>2004</v>
      </c>
      <c r="AA50" s="506">
        <f t="shared" si="12"/>
        <v>94025</v>
      </c>
      <c r="AB50" s="506">
        <f t="shared" si="13"/>
        <v>162494</v>
      </c>
      <c r="AC50" s="506">
        <f t="shared" si="14"/>
        <v>256519</v>
      </c>
    </row>
    <row r="51" spans="1:29">
      <c r="A51" t="s">
        <v>160</v>
      </c>
      <c r="B51">
        <v>2006</v>
      </c>
      <c r="C51" s="366">
        <v>70223</v>
      </c>
      <c r="D51" s="366">
        <v>112259</v>
      </c>
      <c r="E51" s="366">
        <v>5919</v>
      </c>
      <c r="F51" s="366">
        <v>10724</v>
      </c>
      <c r="G51" s="366">
        <v>-65601</v>
      </c>
      <c r="H51" s="366">
        <v>-67478</v>
      </c>
      <c r="I51" s="366">
        <v>-497</v>
      </c>
      <c r="J51" s="366">
        <v>-10116</v>
      </c>
      <c r="K51" s="366">
        <v>0</v>
      </c>
      <c r="L51" s="366">
        <v>0</v>
      </c>
      <c r="M51" s="366">
        <f t="shared" si="5"/>
        <v>199125</v>
      </c>
      <c r="N51" s="366">
        <f t="shared" si="1"/>
        <v>143692</v>
      </c>
      <c r="O51" s="718">
        <f t="shared" si="9"/>
        <v>8.3580665411173885E-2</v>
      </c>
      <c r="P51" s="718">
        <f t="shared" si="10"/>
        <v>7.7736334742980223E-2</v>
      </c>
      <c r="Q51" s="366">
        <f t="shared" si="11"/>
        <v>55433</v>
      </c>
      <c r="Z51" s="505">
        <v>2005</v>
      </c>
      <c r="AA51" s="506">
        <f t="shared" si="12"/>
        <v>98423</v>
      </c>
      <c r="AB51" s="506">
        <f t="shared" si="13"/>
        <v>160457</v>
      </c>
      <c r="AC51" s="506">
        <f t="shared" si="14"/>
        <v>258880</v>
      </c>
    </row>
    <row r="52" spans="1:29">
      <c r="A52" t="s">
        <v>160</v>
      </c>
      <c r="B52">
        <v>2007</v>
      </c>
      <c r="C52" s="366">
        <v>69321</v>
      </c>
      <c r="D52" s="366">
        <v>112445</v>
      </c>
      <c r="E52" s="366">
        <v>7846</v>
      </c>
      <c r="F52" s="366">
        <v>7584</v>
      </c>
      <c r="G52" s="366">
        <v>-63456</v>
      </c>
      <c r="H52" s="366">
        <v>-73568</v>
      </c>
      <c r="I52" s="366">
        <v>-580</v>
      </c>
      <c r="J52" s="366">
        <v>-10762</v>
      </c>
      <c r="K52" s="366">
        <v>0</v>
      </c>
      <c r="L52" s="366">
        <v>0</v>
      </c>
      <c r="M52" s="366">
        <f t="shared" ref="M52:M58" si="15">SUM(C52:F52)</f>
        <v>197196</v>
      </c>
      <c r="N52" s="366">
        <f t="shared" si="1"/>
        <v>148366</v>
      </c>
      <c r="O52" s="718">
        <f t="shared" si="9"/>
        <v>7.8247023266192012E-2</v>
      </c>
      <c r="P52" s="718">
        <f t="shared" si="10"/>
        <v>0.10167558671452823</v>
      </c>
      <c r="Q52" s="366">
        <f t="shared" si="11"/>
        <v>48830</v>
      </c>
      <c r="Z52" s="505">
        <v>2006</v>
      </c>
      <c r="AA52" s="506">
        <f t="shared" si="12"/>
        <v>95876</v>
      </c>
      <c r="AB52" s="506">
        <f t="shared" si="13"/>
        <v>130248</v>
      </c>
      <c r="AC52" s="506">
        <f t="shared" si="14"/>
        <v>226124</v>
      </c>
    </row>
    <row r="53" spans="1:29">
      <c r="A53" t="s">
        <v>160</v>
      </c>
      <c r="B53">
        <v>2008</v>
      </c>
      <c r="C53" s="366">
        <v>63650</v>
      </c>
      <c r="D53" s="366">
        <v>87851</v>
      </c>
      <c r="E53" s="366">
        <v>9651</v>
      </c>
      <c r="F53" s="366">
        <v>2818</v>
      </c>
      <c r="G53" s="366">
        <v>-60692</v>
      </c>
      <c r="H53" s="366">
        <v>-76353</v>
      </c>
      <c r="I53" s="366">
        <v>-631</v>
      </c>
      <c r="J53" s="366">
        <v>-11229</v>
      </c>
      <c r="K53" s="366">
        <v>0</v>
      </c>
      <c r="L53" s="366">
        <v>0</v>
      </c>
      <c r="M53" s="366">
        <f t="shared" si="15"/>
        <v>163970</v>
      </c>
      <c r="N53" s="366">
        <f t="shared" si="1"/>
        <v>148905</v>
      </c>
      <c r="O53" s="718">
        <f t="shared" si="9"/>
        <v>7.6044398365554669E-2</v>
      </c>
      <c r="P53" s="718">
        <f t="shared" si="10"/>
        <v>0.13166259669035893</v>
      </c>
      <c r="Q53" s="366">
        <f t="shared" si="11"/>
        <v>15065</v>
      </c>
      <c r="Z53" s="505">
        <v>2007</v>
      </c>
      <c r="AA53" s="506">
        <f t="shared" si="12"/>
        <v>98160</v>
      </c>
      <c r="AB53" s="506">
        <f t="shared" si="13"/>
        <v>127583</v>
      </c>
      <c r="AC53" s="506">
        <f t="shared" si="14"/>
        <v>225743</v>
      </c>
    </row>
    <row r="54" spans="1:29">
      <c r="A54" t="s">
        <v>160</v>
      </c>
      <c r="B54">
        <v>2009</v>
      </c>
      <c r="C54" s="366">
        <v>45734</v>
      </c>
      <c r="D54" s="366">
        <v>67853</v>
      </c>
      <c r="E54" s="366">
        <v>8660</v>
      </c>
      <c r="F54" s="366">
        <v>807</v>
      </c>
      <c r="G54" s="366">
        <v>-51501</v>
      </c>
      <c r="H54" s="366">
        <v>-69107</v>
      </c>
      <c r="I54" s="366">
        <v>-631</v>
      </c>
      <c r="J54" s="366">
        <v>-10156</v>
      </c>
      <c r="K54" s="366">
        <v>0</v>
      </c>
      <c r="L54" s="366">
        <v>0</v>
      </c>
      <c r="M54" s="366">
        <f t="shared" si="15"/>
        <v>123054</v>
      </c>
      <c r="N54" s="366">
        <f t="shared" si="1"/>
        <v>131395</v>
      </c>
      <c r="O54" s="718">
        <f t="shared" si="9"/>
        <v>7.693370390235181E-2</v>
      </c>
      <c r="P54" s="718">
        <f t="shared" si="10"/>
        <v>0.15920873625767548</v>
      </c>
      <c r="Q54" s="366">
        <f t="shared" si="11"/>
        <v>-8341</v>
      </c>
      <c r="Z54" s="505">
        <v>2008</v>
      </c>
      <c r="AA54" s="506">
        <f t="shared" si="12"/>
        <v>92763</v>
      </c>
      <c r="AB54" s="506">
        <f t="shared" si="13"/>
        <v>95584</v>
      </c>
      <c r="AC54" s="506">
        <f t="shared" si="14"/>
        <v>188347</v>
      </c>
    </row>
    <row r="55" spans="1:29">
      <c r="A55" t="s">
        <v>160</v>
      </c>
      <c r="B55">
        <v>2010</v>
      </c>
      <c r="C55" s="366">
        <v>52275</v>
      </c>
      <c r="D55" s="366">
        <v>88071</v>
      </c>
      <c r="E55" s="366">
        <v>9720</v>
      </c>
      <c r="F55" s="366">
        <v>390</v>
      </c>
      <c r="G55" s="366">
        <v>-49417</v>
      </c>
      <c r="H55" s="366">
        <v>-69789</v>
      </c>
      <c r="I55" s="366">
        <v>-714</v>
      </c>
      <c r="J55" s="366">
        <v>-10307</v>
      </c>
      <c r="K55" s="366">
        <v>0</v>
      </c>
      <c r="L55" s="366">
        <v>0</v>
      </c>
      <c r="M55" s="366">
        <f t="shared" si="15"/>
        <v>150456</v>
      </c>
      <c r="N55" s="366">
        <f t="shared" si="1"/>
        <v>130227</v>
      </c>
      <c r="O55" s="718">
        <f t="shared" si="9"/>
        <v>6.7195724996012118E-2</v>
      </c>
      <c r="P55" s="718">
        <f t="shared" si="10"/>
        <v>0.15678683764819742</v>
      </c>
      <c r="Q55" s="366">
        <f t="shared" si="11"/>
        <v>20229</v>
      </c>
      <c r="Z55" s="505">
        <v>2009</v>
      </c>
      <c r="AA55" s="506">
        <f t="shared" si="12"/>
        <v>67282</v>
      </c>
      <c r="AB55" s="506">
        <f t="shared" si="13"/>
        <v>71014</v>
      </c>
      <c r="AC55" s="506">
        <f t="shared" si="14"/>
        <v>138296</v>
      </c>
    </row>
    <row r="56" spans="1:29">
      <c r="A56" t="s">
        <v>160</v>
      </c>
      <c r="B56">
        <v>2011</v>
      </c>
      <c r="C56" s="366">
        <v>52955</v>
      </c>
      <c r="D56" s="366">
        <v>79874</v>
      </c>
      <c r="E56" s="366">
        <v>10900</v>
      </c>
      <c r="F56" s="366">
        <v>725</v>
      </c>
      <c r="G56" s="366">
        <v>-54494</v>
      </c>
      <c r="H56" s="366">
        <v>-83935</v>
      </c>
      <c r="I56" s="366">
        <v>-921</v>
      </c>
      <c r="J56" s="366">
        <v>-12304</v>
      </c>
      <c r="K56" s="366">
        <v>0</v>
      </c>
      <c r="L56" s="366">
        <v>0</v>
      </c>
      <c r="M56" s="366">
        <f t="shared" si="15"/>
        <v>144454</v>
      </c>
      <c r="N56" s="366">
        <f t="shared" si="1"/>
        <v>151654</v>
      </c>
      <c r="O56" s="718">
        <f t="shared" si="9"/>
        <v>8.0475445470530413E-2</v>
      </c>
      <c r="P56" s="718">
        <f t="shared" si="10"/>
        <v>0.17069924046668233</v>
      </c>
      <c r="Q56" s="366">
        <f t="shared" si="11"/>
        <v>-7200</v>
      </c>
      <c r="Z56" s="505">
        <v>2010</v>
      </c>
      <c r="AA56" s="506">
        <f t="shared" si="12"/>
        <v>77898</v>
      </c>
      <c r="AB56" s="506">
        <f t="shared" si="13"/>
        <v>90711</v>
      </c>
      <c r="AC56" s="506">
        <f t="shared" si="14"/>
        <v>168609</v>
      </c>
    </row>
    <row r="57" spans="1:29">
      <c r="A57" t="s">
        <v>160</v>
      </c>
      <c r="B57">
        <v>2012</v>
      </c>
      <c r="C57" s="366">
        <v>62708</v>
      </c>
      <c r="D57" s="366">
        <v>76642</v>
      </c>
      <c r="E57" s="366">
        <v>14104</v>
      </c>
      <c r="F57" s="366">
        <v>1548</v>
      </c>
      <c r="G57" s="366">
        <v>-42344</v>
      </c>
      <c r="H57" s="366">
        <v>-66713</v>
      </c>
      <c r="I57" s="366">
        <v>-818</v>
      </c>
      <c r="J57" s="366">
        <v>-9545</v>
      </c>
      <c r="K57" s="366">
        <v>0</v>
      </c>
      <c r="L57" s="366">
        <v>0</v>
      </c>
      <c r="M57" s="366">
        <f t="shared" si="15"/>
        <v>155002</v>
      </c>
      <c r="N57" s="366">
        <f t="shared" si="1"/>
        <v>119420</v>
      </c>
      <c r="O57" s="718">
        <f t="shared" si="9"/>
        <v>0.1009793422020361</v>
      </c>
      <c r="P57" s="718">
        <f t="shared" si="10"/>
        <v>0.18361714315471542</v>
      </c>
      <c r="Q57" s="366">
        <f t="shared" si="11"/>
        <v>35582</v>
      </c>
      <c r="Z57" s="505">
        <v>2011</v>
      </c>
      <c r="AA57" s="506">
        <f t="shared" si="12"/>
        <v>81499</v>
      </c>
      <c r="AB57" s="506">
        <f t="shared" si="13"/>
        <v>83270</v>
      </c>
      <c r="AC57" s="506">
        <f t="shared" si="14"/>
        <v>164769</v>
      </c>
    </row>
    <row r="58" spans="1:29">
      <c r="A58" t="s">
        <v>160</v>
      </c>
      <c r="B58">
        <v>2013</v>
      </c>
      <c r="C58" s="366">
        <v>67113</v>
      </c>
      <c r="D58" s="366">
        <v>96783</v>
      </c>
      <c r="E58" s="366">
        <v>15318</v>
      </c>
      <c r="F58" s="366">
        <v>2042</v>
      </c>
      <c r="G58" s="366">
        <v>-42369</v>
      </c>
      <c r="H58" s="366">
        <v>-70704</v>
      </c>
      <c r="I58" s="366">
        <v>-903</v>
      </c>
      <c r="J58" s="366">
        <v>-8688</v>
      </c>
      <c r="K58" s="366">
        <v>0</v>
      </c>
      <c r="L58" s="366">
        <v>0</v>
      </c>
      <c r="M58" s="366">
        <f t="shared" si="15"/>
        <v>181256</v>
      </c>
      <c r="N58" s="366">
        <f t="shared" si="1"/>
        <v>122664</v>
      </c>
      <c r="O58" s="718">
        <f t="shared" si="9"/>
        <v>9.5776139824336845E-2</v>
      </c>
      <c r="P58" s="718">
        <f t="shared" si="10"/>
        <v>0.18582814717763949</v>
      </c>
      <c r="Q58" s="366">
        <f t="shared" si="11"/>
        <v>58592</v>
      </c>
      <c r="Z58" s="505">
        <v>2012</v>
      </c>
      <c r="AA58" s="506">
        <f t="shared" si="12"/>
        <v>97415</v>
      </c>
      <c r="AB58" s="506">
        <f t="shared" si="13"/>
        <v>81077</v>
      </c>
      <c r="AC58" s="506">
        <f t="shared" si="14"/>
        <v>178492</v>
      </c>
    </row>
    <row r="59" spans="1:29">
      <c r="A59" t="s">
        <v>160</v>
      </c>
      <c r="B59">
        <v>2014</v>
      </c>
      <c r="C59" s="366">
        <v>75313</v>
      </c>
      <c r="D59" s="366">
        <v>127817</v>
      </c>
      <c r="E59" s="366">
        <v>14972</v>
      </c>
      <c r="F59" s="366">
        <v>1927</v>
      </c>
      <c r="G59" s="366">
        <v>-49317</v>
      </c>
      <c r="H59" s="366">
        <v>-83739</v>
      </c>
      <c r="I59" s="366">
        <v>-1174</v>
      </c>
      <c r="J59" s="366">
        <v>-9160</v>
      </c>
      <c r="K59" s="366">
        <v>0</v>
      </c>
      <c r="L59" s="366">
        <v>0</v>
      </c>
      <c r="M59" s="366">
        <f>SUM(C59:F59)</f>
        <v>220029</v>
      </c>
      <c r="N59" s="366">
        <f t="shared" si="1"/>
        <v>143390</v>
      </c>
      <c r="O59" s="718">
        <f t="shared" si="9"/>
        <v>7.6803512264292439E-2</v>
      </c>
      <c r="P59" s="718">
        <f t="shared" si="10"/>
        <v>0.16583042587362243</v>
      </c>
      <c r="Q59" s="366">
        <f t="shared" si="11"/>
        <v>76639</v>
      </c>
      <c r="Z59" s="505">
        <v>2013</v>
      </c>
      <c r="AA59" s="506">
        <f t="shared" si="12"/>
        <v>108994</v>
      </c>
      <c r="AB59" s="506">
        <f t="shared" si="13"/>
        <v>103743</v>
      </c>
      <c r="AC59" s="506">
        <f t="shared" si="14"/>
        <v>212737</v>
      </c>
    </row>
    <row r="60" spans="1:29">
      <c r="A60" s="446" t="s">
        <v>161</v>
      </c>
      <c r="B60" s="446">
        <v>2001</v>
      </c>
      <c r="C60" s="505">
        <v>3335</v>
      </c>
      <c r="D60" s="505">
        <v>1762</v>
      </c>
      <c r="E60" s="505">
        <v>0</v>
      </c>
      <c r="F60" s="505">
        <v>0</v>
      </c>
      <c r="G60" s="505">
        <v>-3705</v>
      </c>
      <c r="H60" s="505">
        <v>-1754</v>
      </c>
      <c r="I60" s="505">
        <v>0</v>
      </c>
      <c r="J60" s="505">
        <v>0</v>
      </c>
      <c r="K60" s="505">
        <v>0</v>
      </c>
      <c r="L60" s="505">
        <v>0</v>
      </c>
      <c r="M60" s="505">
        <f t="shared" ref="M60:M73" si="16">SUM(C60:F60)</f>
        <v>5097</v>
      </c>
      <c r="N60" s="505">
        <f t="shared" si="1"/>
        <v>5459</v>
      </c>
      <c r="O60" s="366"/>
      <c r="P60" s="366"/>
      <c r="Q60" s="366"/>
      <c r="Z60" s="505">
        <v>2014</v>
      </c>
      <c r="AA60" s="506">
        <f t="shared" si="12"/>
        <v>121788</v>
      </c>
      <c r="AB60" s="506">
        <f t="shared" si="13"/>
        <v>136319</v>
      </c>
      <c r="AC60" s="506">
        <f>SUM(AA60:AB60)</f>
        <v>258107</v>
      </c>
    </row>
    <row r="61" spans="1:29">
      <c r="A61" s="446" t="s">
        <v>161</v>
      </c>
      <c r="B61" s="446">
        <v>2002</v>
      </c>
      <c r="C61" s="505">
        <v>3655</v>
      </c>
      <c r="D61" s="505">
        <v>2125</v>
      </c>
      <c r="E61" s="505">
        <v>0</v>
      </c>
      <c r="F61" s="505">
        <v>0</v>
      </c>
      <c r="G61" s="505">
        <v>-2975</v>
      </c>
      <c r="H61" s="505">
        <v>-1533</v>
      </c>
      <c r="I61" s="505">
        <v>0</v>
      </c>
      <c r="J61" s="505">
        <v>0</v>
      </c>
      <c r="K61" s="505">
        <v>0</v>
      </c>
      <c r="L61" s="505">
        <v>0</v>
      </c>
      <c r="M61" s="505">
        <f t="shared" si="16"/>
        <v>5780</v>
      </c>
      <c r="N61" s="505">
        <f t="shared" si="1"/>
        <v>4508</v>
      </c>
      <c r="O61" s="366"/>
      <c r="P61" s="366"/>
      <c r="Q61" s="366"/>
    </row>
    <row r="62" spans="1:29">
      <c r="A62" s="446" t="s">
        <v>161</v>
      </c>
      <c r="B62" s="446">
        <v>2003</v>
      </c>
      <c r="C62" s="505">
        <v>4720</v>
      </c>
      <c r="D62" s="505">
        <v>2506</v>
      </c>
      <c r="E62" s="505">
        <v>0</v>
      </c>
      <c r="F62" s="505">
        <v>0</v>
      </c>
      <c r="G62" s="505">
        <v>-2738</v>
      </c>
      <c r="H62" s="505">
        <v>-1560</v>
      </c>
      <c r="I62" s="505">
        <v>0</v>
      </c>
      <c r="J62" s="505">
        <v>0</v>
      </c>
      <c r="K62" s="505">
        <v>0</v>
      </c>
      <c r="L62" s="505">
        <v>0</v>
      </c>
      <c r="M62" s="505">
        <f t="shared" si="16"/>
        <v>7226</v>
      </c>
      <c r="N62" s="505">
        <f t="shared" si="1"/>
        <v>4298</v>
      </c>
      <c r="O62" s="366"/>
      <c r="P62" s="366"/>
      <c r="Q62" s="366"/>
    </row>
    <row r="63" spans="1:29">
      <c r="A63" s="446" t="s">
        <v>161</v>
      </c>
      <c r="B63" s="446">
        <v>2004</v>
      </c>
      <c r="C63" s="505">
        <v>6596</v>
      </c>
      <c r="D63" s="505">
        <v>2623</v>
      </c>
      <c r="E63" s="505">
        <v>0</v>
      </c>
      <c r="F63" s="505">
        <v>0</v>
      </c>
      <c r="G63" s="505">
        <v>-2819</v>
      </c>
      <c r="H63" s="505">
        <v>-1476</v>
      </c>
      <c r="I63" s="505">
        <v>0</v>
      </c>
      <c r="J63" s="505">
        <v>0</v>
      </c>
      <c r="K63" s="505">
        <v>0</v>
      </c>
      <c r="L63" s="505">
        <v>0</v>
      </c>
      <c r="M63" s="505">
        <f t="shared" si="16"/>
        <v>9219</v>
      </c>
      <c r="N63" s="505">
        <f t="shared" si="1"/>
        <v>4295</v>
      </c>
      <c r="O63" s="366"/>
      <c r="P63" s="366"/>
      <c r="Q63" s="366"/>
    </row>
    <row r="64" spans="1:29">
      <c r="A64" s="446" t="s">
        <v>161</v>
      </c>
      <c r="B64" s="446">
        <v>2005</v>
      </c>
      <c r="C64" s="505">
        <v>10141</v>
      </c>
      <c r="D64" s="505">
        <v>3192</v>
      </c>
      <c r="E64" s="505">
        <v>0</v>
      </c>
      <c r="F64" s="505">
        <v>0</v>
      </c>
      <c r="G64" s="505">
        <v>-2762</v>
      </c>
      <c r="H64" s="505">
        <v>-1435</v>
      </c>
      <c r="I64" s="505">
        <v>0</v>
      </c>
      <c r="J64" s="505">
        <v>0</v>
      </c>
      <c r="K64" s="505">
        <v>0</v>
      </c>
      <c r="L64" s="505">
        <v>0</v>
      </c>
      <c r="M64" s="505">
        <f t="shared" si="16"/>
        <v>13333</v>
      </c>
      <c r="N64" s="505">
        <f t="shared" si="1"/>
        <v>4197</v>
      </c>
      <c r="O64" s="366"/>
      <c r="P64" s="366"/>
      <c r="Q64" s="366"/>
    </row>
    <row r="65" spans="1:17">
      <c r="A65" s="446" t="s">
        <v>161</v>
      </c>
      <c r="B65" s="446">
        <v>2006</v>
      </c>
      <c r="C65" s="505">
        <v>11968</v>
      </c>
      <c r="D65" s="505">
        <v>3810</v>
      </c>
      <c r="E65" s="505">
        <v>0</v>
      </c>
      <c r="F65" s="505">
        <v>0</v>
      </c>
      <c r="G65" s="505">
        <v>-3495</v>
      </c>
      <c r="H65" s="505">
        <v>-1499</v>
      </c>
      <c r="I65" s="505">
        <v>0</v>
      </c>
      <c r="J65" s="505">
        <v>0</v>
      </c>
      <c r="K65" s="505">
        <v>0</v>
      </c>
      <c r="L65" s="505">
        <v>0</v>
      </c>
      <c r="M65" s="505">
        <f t="shared" si="16"/>
        <v>15778</v>
      </c>
      <c r="N65" s="505">
        <f t="shared" si="1"/>
        <v>4994</v>
      </c>
      <c r="O65" s="366"/>
      <c r="P65" s="366"/>
      <c r="Q65" s="366"/>
    </row>
    <row r="66" spans="1:17">
      <c r="A66" s="446" t="s">
        <v>161</v>
      </c>
      <c r="B66" s="446">
        <v>2007</v>
      </c>
      <c r="C66" s="505">
        <v>13084</v>
      </c>
      <c r="D66" s="505">
        <v>4227</v>
      </c>
      <c r="E66" s="505">
        <v>0</v>
      </c>
      <c r="F66" s="505">
        <v>0</v>
      </c>
      <c r="G66" s="505">
        <v>-3868</v>
      </c>
      <c r="H66" s="505">
        <v>-1594</v>
      </c>
      <c r="I66" s="505">
        <v>0</v>
      </c>
      <c r="J66" s="505">
        <v>0</v>
      </c>
      <c r="K66" s="505">
        <v>0</v>
      </c>
      <c r="L66" s="505">
        <v>0</v>
      </c>
      <c r="M66" s="505">
        <f t="shared" si="16"/>
        <v>17311</v>
      </c>
      <c r="N66" s="505">
        <f t="shared" si="1"/>
        <v>5462</v>
      </c>
      <c r="O66" s="366"/>
      <c r="P66" s="366"/>
      <c r="Q66" s="366"/>
    </row>
    <row r="67" spans="1:17">
      <c r="A67" s="446" t="s">
        <v>161</v>
      </c>
      <c r="B67" s="446">
        <v>2008</v>
      </c>
      <c r="C67" s="505">
        <v>14962</v>
      </c>
      <c r="D67" s="505">
        <v>4682</v>
      </c>
      <c r="E67" s="505">
        <v>0</v>
      </c>
      <c r="F67" s="505">
        <v>0</v>
      </c>
      <c r="G67" s="505">
        <v>-4114</v>
      </c>
      <c r="H67" s="505">
        <v>-1625</v>
      </c>
      <c r="I67" s="505">
        <v>0</v>
      </c>
      <c r="J67" s="505">
        <v>0</v>
      </c>
      <c r="K67" s="505">
        <v>0</v>
      </c>
      <c r="L67" s="505">
        <v>0</v>
      </c>
      <c r="M67" s="505">
        <f t="shared" si="16"/>
        <v>19644</v>
      </c>
      <c r="N67" s="505">
        <f t="shared" si="1"/>
        <v>5739</v>
      </c>
      <c r="O67" s="366"/>
      <c r="P67" s="366"/>
      <c r="Q67" s="366"/>
    </row>
    <row r="68" spans="1:17">
      <c r="A68" s="446" t="s">
        <v>161</v>
      </c>
      <c r="B68" s="446">
        <v>2009</v>
      </c>
      <c r="C68" s="505">
        <v>8491</v>
      </c>
      <c r="D68" s="505">
        <v>2917</v>
      </c>
      <c r="E68" s="505">
        <v>0</v>
      </c>
      <c r="F68" s="505">
        <v>0</v>
      </c>
      <c r="G68" s="505">
        <v>-4654</v>
      </c>
      <c r="H68" s="505">
        <v>-1717</v>
      </c>
      <c r="I68" s="505">
        <v>0</v>
      </c>
      <c r="J68" s="505">
        <v>0</v>
      </c>
      <c r="K68" s="505">
        <v>0</v>
      </c>
      <c r="L68" s="505">
        <v>0</v>
      </c>
      <c r="M68" s="505">
        <f t="shared" si="16"/>
        <v>11408</v>
      </c>
      <c r="N68" s="505">
        <f t="shared" si="1"/>
        <v>6371</v>
      </c>
      <c r="O68" s="366"/>
      <c r="P68" s="366"/>
      <c r="Q68" s="366"/>
    </row>
    <row r="69" spans="1:17">
      <c r="A69" s="446" t="s">
        <v>161</v>
      </c>
      <c r="B69" s="446">
        <v>2010</v>
      </c>
      <c r="C69" s="505">
        <v>6527</v>
      </c>
      <c r="D69" s="505">
        <v>2583</v>
      </c>
      <c r="E69" s="505">
        <v>0</v>
      </c>
      <c r="F69" s="505">
        <v>0</v>
      </c>
      <c r="G69" s="505">
        <v>-5030</v>
      </c>
      <c r="H69" s="505">
        <v>-1976</v>
      </c>
      <c r="I69" s="505">
        <v>0</v>
      </c>
      <c r="J69" s="505">
        <v>0</v>
      </c>
      <c r="K69" s="505">
        <v>0</v>
      </c>
      <c r="L69" s="505">
        <v>0</v>
      </c>
      <c r="M69" s="505">
        <f t="shared" si="16"/>
        <v>9110</v>
      </c>
      <c r="N69" s="505">
        <f>-SUM(G69:J69,L69)</f>
        <v>7006</v>
      </c>
      <c r="O69" s="366"/>
      <c r="P69" s="366"/>
      <c r="Q69" s="366"/>
    </row>
    <row r="70" spans="1:17">
      <c r="A70" s="446" t="s">
        <v>161</v>
      </c>
      <c r="B70" s="446">
        <v>2011</v>
      </c>
      <c r="C70" s="505">
        <v>6531</v>
      </c>
      <c r="D70" s="505">
        <v>2218</v>
      </c>
      <c r="E70" s="505">
        <v>0</v>
      </c>
      <c r="F70" s="505">
        <v>0</v>
      </c>
      <c r="G70" s="505">
        <v>-5825</v>
      </c>
      <c r="H70" s="505">
        <v>-2153</v>
      </c>
      <c r="I70" s="505">
        <v>0</v>
      </c>
      <c r="J70" s="505">
        <v>0</v>
      </c>
      <c r="K70" s="505">
        <v>0</v>
      </c>
      <c r="L70" s="505">
        <v>0</v>
      </c>
      <c r="M70" s="505">
        <f t="shared" si="16"/>
        <v>8749</v>
      </c>
      <c r="N70" s="505">
        <f>-SUM(G70:J70,L70)</f>
        <v>7978</v>
      </c>
      <c r="O70" s="366"/>
      <c r="P70" s="366"/>
      <c r="Q70" s="366"/>
    </row>
    <row r="71" spans="1:17">
      <c r="A71" s="446" t="s">
        <v>161</v>
      </c>
      <c r="B71" s="446">
        <v>2012</v>
      </c>
      <c r="C71" s="505">
        <v>5793</v>
      </c>
      <c r="D71" s="505">
        <v>1792</v>
      </c>
      <c r="E71" s="505">
        <v>0</v>
      </c>
      <c r="F71" s="505">
        <v>0</v>
      </c>
      <c r="G71" s="505">
        <v>-3835</v>
      </c>
      <c r="H71" s="505">
        <v>-1384</v>
      </c>
      <c r="I71" s="505">
        <v>0</v>
      </c>
      <c r="J71" s="505">
        <v>0</v>
      </c>
      <c r="K71" s="505">
        <v>0</v>
      </c>
      <c r="L71" s="505">
        <v>0</v>
      </c>
      <c r="M71" s="505">
        <f t="shared" si="16"/>
        <v>7585</v>
      </c>
      <c r="N71" s="505">
        <f>-SUM(G71:J71,L71)</f>
        <v>5219</v>
      </c>
      <c r="O71" s="366"/>
      <c r="P71" s="366"/>
      <c r="Q71" s="366"/>
    </row>
    <row r="72" spans="1:17">
      <c r="A72" s="446" t="s">
        <v>161</v>
      </c>
      <c r="B72" s="446">
        <v>2013</v>
      </c>
      <c r="C72" s="505">
        <v>6970</v>
      </c>
      <c r="D72" s="505">
        <v>2226</v>
      </c>
      <c r="E72" s="505">
        <v>0</v>
      </c>
      <c r="F72" s="505">
        <v>0</v>
      </c>
      <c r="G72" s="505">
        <v>-3875</v>
      </c>
      <c r="H72" s="505">
        <v>-1349</v>
      </c>
      <c r="I72" s="505">
        <v>0</v>
      </c>
      <c r="J72" s="505">
        <v>0</v>
      </c>
      <c r="K72" s="505">
        <v>0</v>
      </c>
      <c r="L72" s="505">
        <v>0</v>
      </c>
      <c r="M72" s="505">
        <f t="shared" si="16"/>
        <v>9196</v>
      </c>
      <c r="N72" s="505">
        <f>-SUM(G72:J72,L72)</f>
        <v>5224</v>
      </c>
      <c r="O72" s="366"/>
      <c r="P72" s="366"/>
      <c r="Q72" s="366"/>
    </row>
    <row r="73" spans="1:17">
      <c r="A73" s="446" t="s">
        <v>161</v>
      </c>
      <c r="B73" s="446">
        <v>2014</v>
      </c>
      <c r="C73" s="505">
        <v>7551</v>
      </c>
      <c r="D73" s="505">
        <v>2638</v>
      </c>
      <c r="E73" s="505">
        <v>0</v>
      </c>
      <c r="F73" s="505">
        <v>0</v>
      </c>
      <c r="G73" s="505">
        <v>-4696</v>
      </c>
      <c r="H73" s="505">
        <v>-1499</v>
      </c>
      <c r="I73" s="505">
        <v>0</v>
      </c>
      <c r="J73" s="505">
        <v>0</v>
      </c>
      <c r="K73" s="505">
        <v>0</v>
      </c>
      <c r="L73" s="505">
        <v>0</v>
      </c>
      <c r="M73" s="505">
        <f t="shared" si="16"/>
        <v>10189</v>
      </c>
      <c r="N73" s="505">
        <f>-SUM(G73:J73,L73)</f>
        <v>6195</v>
      </c>
      <c r="O73" s="366"/>
      <c r="P73" s="366"/>
      <c r="Q73" s="366"/>
    </row>
    <row r="77" spans="1:17">
      <c r="A77" s="720" t="s">
        <v>1338</v>
      </c>
      <c r="B77" s="720"/>
      <c r="C77" s="720"/>
      <c r="D77" s="720"/>
    </row>
    <row r="78" spans="1:17">
      <c r="A78" s="720"/>
      <c r="B78" s="432" t="s">
        <v>587</v>
      </c>
      <c r="C78" s="432" t="s">
        <v>427</v>
      </c>
      <c r="D78" s="432" t="s">
        <v>1339</v>
      </c>
      <c r="F78" t="s">
        <v>1346</v>
      </c>
    </row>
    <row r="79" spans="1:17">
      <c r="A79" s="720"/>
      <c r="B79" s="432">
        <v>2001</v>
      </c>
      <c r="C79" s="432">
        <f t="shared" ref="C79:C92" si="17">SUM(C32:F32,C46:F46)</f>
        <v>205077</v>
      </c>
      <c r="D79" s="432">
        <f t="shared" ref="D79:D92" si="18">-SUM(G32:J32,G46:J46)</f>
        <v>141560</v>
      </c>
    </row>
    <row r="80" spans="1:17">
      <c r="A80" s="720"/>
      <c r="B80" s="432">
        <v>2002</v>
      </c>
      <c r="C80" s="432">
        <f t="shared" si="17"/>
        <v>222599</v>
      </c>
      <c r="D80" s="432">
        <f t="shared" si="18"/>
        <v>137683</v>
      </c>
    </row>
    <row r="81" spans="1:4">
      <c r="A81" s="720"/>
      <c r="B81" s="432">
        <v>2003</v>
      </c>
      <c r="C81" s="432">
        <f t="shared" si="17"/>
        <v>252034</v>
      </c>
      <c r="D81" s="432">
        <f t="shared" si="18"/>
        <v>139505</v>
      </c>
    </row>
    <row r="82" spans="1:4">
      <c r="A82" s="720"/>
      <c r="B82" s="432">
        <v>2004</v>
      </c>
      <c r="C82" s="432">
        <f t="shared" si="17"/>
        <v>256519</v>
      </c>
      <c r="D82" s="432">
        <f t="shared" si="18"/>
        <v>147307</v>
      </c>
    </row>
    <row r="83" spans="1:4">
      <c r="A83" s="720"/>
      <c r="B83" s="432">
        <v>2005</v>
      </c>
      <c r="C83" s="432">
        <f t="shared" si="17"/>
        <v>258880</v>
      </c>
      <c r="D83" s="432">
        <f t="shared" si="18"/>
        <v>155327</v>
      </c>
    </row>
    <row r="84" spans="1:4">
      <c r="A84" s="720"/>
      <c r="B84" s="432">
        <v>2006</v>
      </c>
      <c r="C84" s="432">
        <f t="shared" si="17"/>
        <v>226124</v>
      </c>
      <c r="D84" s="432">
        <f t="shared" si="18"/>
        <v>160975</v>
      </c>
    </row>
    <row r="85" spans="1:4">
      <c r="A85" s="720"/>
      <c r="B85" s="432">
        <v>2007</v>
      </c>
      <c r="C85" s="432">
        <f t="shared" si="17"/>
        <v>225743</v>
      </c>
      <c r="D85" s="432">
        <f t="shared" si="18"/>
        <v>165496</v>
      </c>
    </row>
    <row r="86" spans="1:4">
      <c r="A86" s="720"/>
      <c r="B86" s="432">
        <v>2008</v>
      </c>
      <c r="C86" s="432">
        <f t="shared" si="17"/>
        <v>188347</v>
      </c>
      <c r="D86" s="432">
        <f t="shared" si="18"/>
        <v>166574</v>
      </c>
    </row>
    <row r="87" spans="1:4">
      <c r="A87" s="720"/>
      <c r="B87" s="432">
        <v>2009</v>
      </c>
      <c r="C87" s="432">
        <f t="shared" si="17"/>
        <v>138296</v>
      </c>
      <c r="D87" s="432">
        <f t="shared" si="18"/>
        <v>147060</v>
      </c>
    </row>
    <row r="88" spans="1:4">
      <c r="A88" s="720"/>
      <c r="B88" s="432">
        <v>2010</v>
      </c>
      <c r="C88" s="432">
        <f t="shared" si="17"/>
        <v>168609</v>
      </c>
      <c r="D88" s="432">
        <f t="shared" si="18"/>
        <v>146063</v>
      </c>
    </row>
    <row r="89" spans="1:4">
      <c r="A89" s="720"/>
      <c r="B89" s="432">
        <v>2011</v>
      </c>
      <c r="C89" s="432">
        <f t="shared" si="17"/>
        <v>164769</v>
      </c>
      <c r="D89" s="432">
        <f t="shared" si="18"/>
        <v>169773</v>
      </c>
    </row>
    <row r="90" spans="1:4">
      <c r="A90" s="720"/>
      <c r="B90" s="432">
        <v>2012</v>
      </c>
      <c r="C90" s="432">
        <f t="shared" si="17"/>
        <v>178492</v>
      </c>
      <c r="D90" s="432">
        <f t="shared" si="18"/>
        <v>133562</v>
      </c>
    </row>
    <row r="91" spans="1:4">
      <c r="A91" s="720"/>
      <c r="B91" s="432">
        <v>2013</v>
      </c>
      <c r="C91" s="432">
        <f t="shared" si="17"/>
        <v>212737</v>
      </c>
      <c r="D91" s="432">
        <f t="shared" si="18"/>
        <v>135345</v>
      </c>
    </row>
    <row r="92" spans="1:4">
      <c r="A92" s="720"/>
      <c r="B92" s="432">
        <v>2014</v>
      </c>
      <c r="C92" s="432">
        <f t="shared" si="17"/>
        <v>258107</v>
      </c>
      <c r="D92" s="432">
        <f t="shared" si="18"/>
        <v>157849</v>
      </c>
    </row>
  </sheetData>
  <mergeCells count="1">
    <mergeCell ref="M1:O1"/>
  </mergeCells>
  <phoneticPr fontId="5" type="noConversion"/>
  <hyperlinks>
    <hyperlink ref="M1:O1" location="Contents!A1" display="Back to Contents"/>
  </hyperlinks>
  <pageMargins left="0.45" right="0.41" top="0.35" bottom="0.38" header="0.31496062992125984" footer="0.31496062992125984"/>
  <pageSetup paperSize="8" scale="6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Z44"/>
  <sheetViews>
    <sheetView topLeftCell="A49" workbookViewId="0">
      <selection activeCell="C22" sqref="C22"/>
    </sheetView>
  </sheetViews>
  <sheetFormatPr defaultColWidth="8.85546875" defaultRowHeight="12.75"/>
  <sheetData>
    <row r="1" spans="1:26" ht="27" customHeight="1">
      <c r="A1" s="42" t="s">
        <v>190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783"/>
      <c r="P1" s="783"/>
      <c r="Q1" s="783"/>
      <c r="R1" s="783"/>
      <c r="S1" s="43"/>
      <c r="T1" s="43"/>
      <c r="U1" s="43"/>
      <c r="V1" s="43"/>
      <c r="W1" s="43"/>
      <c r="X1" s="43"/>
    </row>
    <row r="2" spans="1:26" ht="22.5">
      <c r="A2" s="599" t="s">
        <v>559</v>
      </c>
      <c r="B2" s="600" t="s">
        <v>303</v>
      </c>
      <c r="C2" s="600" t="s">
        <v>304</v>
      </c>
      <c r="D2" s="600" t="s">
        <v>311</v>
      </c>
      <c r="E2" s="600" t="s">
        <v>312</v>
      </c>
      <c r="F2" s="600" t="s">
        <v>305</v>
      </c>
      <c r="G2" s="600" t="s">
        <v>306</v>
      </c>
      <c r="H2" s="600" t="s">
        <v>313</v>
      </c>
      <c r="I2" s="600" t="s">
        <v>314</v>
      </c>
      <c r="J2" s="600" t="s">
        <v>307</v>
      </c>
      <c r="K2" s="600" t="s">
        <v>308</v>
      </c>
      <c r="L2" s="600" t="s">
        <v>315</v>
      </c>
      <c r="M2" s="600" t="s">
        <v>316</v>
      </c>
      <c r="N2" s="600" t="s">
        <v>309</v>
      </c>
      <c r="O2" s="600" t="s">
        <v>310</v>
      </c>
      <c r="P2" s="600" t="s">
        <v>317</v>
      </c>
      <c r="Q2" s="600" t="s">
        <v>318</v>
      </c>
      <c r="R2" s="600" t="s">
        <v>559</v>
      </c>
      <c r="Y2" s="23"/>
      <c r="Z2" s="23"/>
    </row>
    <row r="3" spans="1:26">
      <c r="A3" s="506">
        <v>1980</v>
      </c>
      <c r="B3" s="506">
        <v>891</v>
      </c>
      <c r="C3" s="506">
        <v>-139</v>
      </c>
      <c r="D3" s="506">
        <v>0</v>
      </c>
      <c r="E3" s="506">
        <v>-820</v>
      </c>
      <c r="F3" s="506">
        <v>179</v>
      </c>
      <c r="G3" s="506">
        <v>-42</v>
      </c>
      <c r="H3" s="506">
        <v>44</v>
      </c>
      <c r="I3" s="506">
        <v>-70</v>
      </c>
      <c r="J3" s="506">
        <v>3</v>
      </c>
      <c r="K3" s="506">
        <v>-8</v>
      </c>
      <c r="L3" s="506">
        <v>0</v>
      </c>
      <c r="M3" s="506">
        <v>-155</v>
      </c>
      <c r="N3" s="506">
        <v>0</v>
      </c>
      <c r="O3" s="506">
        <v>-3</v>
      </c>
      <c r="P3" s="506">
        <v>0</v>
      </c>
      <c r="Q3" s="506">
        <v>-16</v>
      </c>
      <c r="R3" s="601" t="s">
        <v>133</v>
      </c>
    </row>
    <row r="4" spans="1:26">
      <c r="A4" s="506">
        <v>1981</v>
      </c>
      <c r="B4" s="506">
        <v>8</v>
      </c>
      <c r="C4" s="506">
        <v>-40</v>
      </c>
      <c r="D4" s="506">
        <v>0</v>
      </c>
      <c r="E4" s="506">
        <v>-182</v>
      </c>
      <c r="F4" s="506">
        <v>18</v>
      </c>
      <c r="G4" s="506">
        <v>-13</v>
      </c>
      <c r="H4" s="506">
        <v>0</v>
      </c>
      <c r="I4" s="506">
        <v>-19</v>
      </c>
      <c r="J4" s="506">
        <v>1</v>
      </c>
      <c r="K4" s="506">
        <v>-2</v>
      </c>
      <c r="L4" s="506">
        <v>0</v>
      </c>
      <c r="M4" s="506">
        <v>-33</v>
      </c>
      <c r="N4" s="506">
        <v>0</v>
      </c>
      <c r="O4" s="506">
        <v>0</v>
      </c>
      <c r="P4" s="506">
        <v>0</v>
      </c>
      <c r="Q4" s="506">
        <v>-2</v>
      </c>
      <c r="R4" s="599">
        <v>1981</v>
      </c>
    </row>
    <row r="5" spans="1:26">
      <c r="A5" s="506">
        <v>1982</v>
      </c>
      <c r="B5" s="506">
        <v>11</v>
      </c>
      <c r="C5" s="506">
        <v>-56</v>
      </c>
      <c r="D5" s="506">
        <v>0</v>
      </c>
      <c r="E5" s="506">
        <v>-265</v>
      </c>
      <c r="F5" s="506">
        <v>14</v>
      </c>
      <c r="G5" s="506">
        <v>-22</v>
      </c>
      <c r="H5" s="506">
        <v>0</v>
      </c>
      <c r="I5" s="506">
        <v>-11</v>
      </c>
      <c r="J5" s="506">
        <v>0</v>
      </c>
      <c r="K5" s="506">
        <v>-5</v>
      </c>
      <c r="L5" s="506">
        <v>0</v>
      </c>
      <c r="M5" s="506">
        <v>-56</v>
      </c>
      <c r="N5" s="506">
        <v>0</v>
      </c>
      <c r="O5" s="506">
        <v>-1</v>
      </c>
      <c r="P5" s="506">
        <v>0</v>
      </c>
      <c r="Q5" s="506">
        <v>0</v>
      </c>
      <c r="R5" s="599">
        <v>1982</v>
      </c>
    </row>
    <row r="6" spans="1:26">
      <c r="A6" s="506">
        <v>1983</v>
      </c>
      <c r="B6" s="506">
        <v>3</v>
      </c>
      <c r="C6" s="506">
        <v>-127</v>
      </c>
      <c r="D6" s="506">
        <v>0</v>
      </c>
      <c r="E6" s="506">
        <v>-296</v>
      </c>
      <c r="F6" s="506">
        <v>8</v>
      </c>
      <c r="G6" s="506">
        <v>-24</v>
      </c>
      <c r="H6" s="506">
        <v>0</v>
      </c>
      <c r="I6" s="506">
        <v>-18</v>
      </c>
      <c r="J6" s="506">
        <v>1</v>
      </c>
      <c r="K6" s="506">
        <v>-14</v>
      </c>
      <c r="L6" s="506">
        <v>0</v>
      </c>
      <c r="M6" s="506">
        <v>-61</v>
      </c>
      <c r="N6" s="506">
        <v>0</v>
      </c>
      <c r="O6" s="506">
        <v>0</v>
      </c>
      <c r="P6" s="506">
        <v>0</v>
      </c>
      <c r="Q6" s="506">
        <v>-6</v>
      </c>
      <c r="R6" s="599">
        <v>1983</v>
      </c>
    </row>
    <row r="7" spans="1:26">
      <c r="A7" s="506">
        <v>1984</v>
      </c>
      <c r="B7" s="506">
        <v>10</v>
      </c>
      <c r="C7" s="506">
        <v>-250</v>
      </c>
      <c r="D7" s="506">
        <v>0</v>
      </c>
      <c r="E7" s="506">
        <v>-526</v>
      </c>
      <c r="F7" s="506">
        <v>8</v>
      </c>
      <c r="G7" s="506">
        <v>-23</v>
      </c>
      <c r="H7" s="506">
        <v>0</v>
      </c>
      <c r="I7" s="506">
        <v>-19</v>
      </c>
      <c r="J7" s="506">
        <v>2</v>
      </c>
      <c r="K7" s="506">
        <v>-13</v>
      </c>
      <c r="L7" s="506">
        <v>0</v>
      </c>
      <c r="M7" s="506">
        <v>-71</v>
      </c>
      <c r="N7" s="506">
        <v>0</v>
      </c>
      <c r="O7" s="506">
        <v>-4</v>
      </c>
      <c r="P7" s="506">
        <v>0</v>
      </c>
      <c r="Q7" s="506">
        <v>-3</v>
      </c>
      <c r="R7" s="599">
        <v>1984</v>
      </c>
    </row>
    <row r="8" spans="1:26">
      <c r="A8" s="506">
        <v>1985</v>
      </c>
      <c r="B8" s="506">
        <v>13</v>
      </c>
      <c r="C8" s="506">
        <v>-435</v>
      </c>
      <c r="D8" s="506">
        <v>0</v>
      </c>
      <c r="E8" s="506">
        <v>-708</v>
      </c>
      <c r="F8" s="506">
        <v>17</v>
      </c>
      <c r="G8" s="506">
        <v>-32</v>
      </c>
      <c r="H8" s="506">
        <v>0</v>
      </c>
      <c r="I8" s="506">
        <v>-22</v>
      </c>
      <c r="J8" s="506">
        <v>0</v>
      </c>
      <c r="K8" s="506">
        <v>-27</v>
      </c>
      <c r="L8" s="506">
        <v>0</v>
      </c>
      <c r="M8" s="506">
        <v>-85</v>
      </c>
      <c r="N8" s="506">
        <v>0</v>
      </c>
      <c r="O8" s="506">
        <v>-2</v>
      </c>
      <c r="P8" s="506">
        <v>0</v>
      </c>
      <c r="Q8" s="506">
        <v>-4</v>
      </c>
      <c r="R8" s="599">
        <v>1985</v>
      </c>
    </row>
    <row r="9" spans="1:26">
      <c r="A9" s="506">
        <v>1986</v>
      </c>
      <c r="B9" s="506">
        <v>16</v>
      </c>
      <c r="C9" s="506">
        <v>-564</v>
      </c>
      <c r="D9" s="506">
        <v>0</v>
      </c>
      <c r="E9" s="506">
        <v>-877</v>
      </c>
      <c r="F9" s="506">
        <v>19</v>
      </c>
      <c r="G9" s="506">
        <v>-47</v>
      </c>
      <c r="H9" s="506">
        <v>0</v>
      </c>
      <c r="I9" s="506">
        <v>-44</v>
      </c>
      <c r="J9" s="506">
        <v>0</v>
      </c>
      <c r="K9" s="506">
        <v>-48</v>
      </c>
      <c r="L9" s="506">
        <v>0</v>
      </c>
      <c r="M9" s="506">
        <v>-72</v>
      </c>
      <c r="N9" s="506">
        <v>0</v>
      </c>
      <c r="O9" s="506">
        <v>-10</v>
      </c>
      <c r="P9" s="506">
        <v>0</v>
      </c>
      <c r="Q9" s="506">
        <v>-6</v>
      </c>
      <c r="R9" s="599">
        <v>1986</v>
      </c>
    </row>
    <row r="10" spans="1:26">
      <c r="A10" s="506">
        <v>1987</v>
      </c>
      <c r="B10" s="506">
        <v>15</v>
      </c>
      <c r="C10" s="506">
        <v>-939</v>
      </c>
      <c r="D10" s="506">
        <v>0</v>
      </c>
      <c r="E10" s="506">
        <v>-1141</v>
      </c>
      <c r="F10" s="506">
        <v>10</v>
      </c>
      <c r="G10" s="506">
        <v>-36</v>
      </c>
      <c r="H10" s="506">
        <v>0</v>
      </c>
      <c r="I10" s="506">
        <v>-56</v>
      </c>
      <c r="J10" s="506">
        <v>2</v>
      </c>
      <c r="K10" s="506">
        <v>-69</v>
      </c>
      <c r="L10" s="506">
        <v>0</v>
      </c>
      <c r="M10" s="506">
        <v>-94</v>
      </c>
      <c r="N10" s="506">
        <v>0</v>
      </c>
      <c r="O10" s="506">
        <v>-8</v>
      </c>
      <c r="P10" s="506">
        <v>0</v>
      </c>
      <c r="Q10" s="506">
        <v>-7</v>
      </c>
      <c r="R10" s="599">
        <v>1987</v>
      </c>
    </row>
    <row r="11" spans="1:26">
      <c r="A11" s="506">
        <v>1988</v>
      </c>
      <c r="B11" s="506">
        <v>35</v>
      </c>
      <c r="C11" s="506">
        <v>-1682</v>
      </c>
      <c r="D11" s="506">
        <v>0</v>
      </c>
      <c r="E11" s="506">
        <v>-1599</v>
      </c>
      <c r="F11" s="506">
        <v>17</v>
      </c>
      <c r="G11" s="506">
        <v>-50</v>
      </c>
      <c r="H11" s="506">
        <v>0</v>
      </c>
      <c r="I11" s="506">
        <v>-48</v>
      </c>
      <c r="J11" s="506">
        <v>0</v>
      </c>
      <c r="K11" s="506">
        <v>-99</v>
      </c>
      <c r="L11" s="506">
        <v>0</v>
      </c>
      <c r="M11" s="506">
        <v>-64</v>
      </c>
      <c r="N11" s="506">
        <v>0</v>
      </c>
      <c r="O11" s="506">
        <v>-6</v>
      </c>
      <c r="P11" s="506">
        <v>0</v>
      </c>
      <c r="Q11" s="506">
        <v>-10</v>
      </c>
      <c r="R11" s="599">
        <v>1988</v>
      </c>
    </row>
    <row r="12" spans="1:26">
      <c r="A12" s="506">
        <v>1989</v>
      </c>
      <c r="B12" s="506">
        <v>63</v>
      </c>
      <c r="C12" s="506">
        <v>-2832</v>
      </c>
      <c r="D12" s="506">
        <v>0</v>
      </c>
      <c r="E12" s="506">
        <v>-2674</v>
      </c>
      <c r="F12" s="506">
        <v>20</v>
      </c>
      <c r="G12" s="506">
        <v>-47</v>
      </c>
      <c r="H12" s="506">
        <v>0</v>
      </c>
      <c r="I12" s="506">
        <v>-60</v>
      </c>
      <c r="J12" s="506">
        <v>3</v>
      </c>
      <c r="K12" s="506">
        <v>-88</v>
      </c>
      <c r="L12" s="506">
        <v>0</v>
      </c>
      <c r="M12" s="506">
        <v>-72</v>
      </c>
      <c r="N12" s="506">
        <v>1</v>
      </c>
      <c r="O12" s="506">
        <v>-15</v>
      </c>
      <c r="P12" s="506">
        <v>0</v>
      </c>
      <c r="Q12" s="506">
        <v>-4</v>
      </c>
      <c r="R12" s="599">
        <v>1989</v>
      </c>
    </row>
    <row r="13" spans="1:26">
      <c r="A13" s="506">
        <v>1990</v>
      </c>
      <c r="B13" s="506">
        <v>103</v>
      </c>
      <c r="C13" s="506">
        <v>-4041</v>
      </c>
      <c r="D13" s="506">
        <v>0</v>
      </c>
      <c r="E13" s="506">
        <v>-3341</v>
      </c>
      <c r="F13" s="506">
        <v>50</v>
      </c>
      <c r="G13" s="506">
        <v>-67</v>
      </c>
      <c r="H13" s="506">
        <v>0</v>
      </c>
      <c r="I13" s="506">
        <v>-32</v>
      </c>
      <c r="J13" s="506">
        <v>2</v>
      </c>
      <c r="K13" s="506">
        <v>-104</v>
      </c>
      <c r="L13" s="506">
        <v>0</v>
      </c>
      <c r="M13" s="506">
        <v>-65</v>
      </c>
      <c r="N13" s="506">
        <v>0</v>
      </c>
      <c r="O13" s="506">
        <v>-3</v>
      </c>
      <c r="P13" s="506">
        <v>0</v>
      </c>
      <c r="Q13" s="506">
        <v>0</v>
      </c>
      <c r="R13" s="599">
        <v>1990</v>
      </c>
    </row>
    <row r="14" spans="1:26">
      <c r="A14" s="506">
        <v>1991</v>
      </c>
      <c r="B14" s="506">
        <v>159</v>
      </c>
      <c r="C14" s="506">
        <v>-5874</v>
      </c>
      <c r="D14" s="506">
        <v>0</v>
      </c>
      <c r="E14" s="506">
        <v>-2870</v>
      </c>
      <c r="F14" s="506">
        <v>16</v>
      </c>
      <c r="G14" s="506">
        <v>-68</v>
      </c>
      <c r="H14" s="506">
        <v>0</v>
      </c>
      <c r="I14" s="506">
        <v>-27</v>
      </c>
      <c r="J14" s="506">
        <v>1</v>
      </c>
      <c r="K14" s="506">
        <v>-111</v>
      </c>
      <c r="L14" s="506">
        <v>0</v>
      </c>
      <c r="M14" s="506">
        <v>-60</v>
      </c>
      <c r="N14" s="506">
        <v>0</v>
      </c>
      <c r="O14" s="506">
        <v>-1</v>
      </c>
      <c r="P14" s="506">
        <v>0</v>
      </c>
      <c r="Q14" s="506">
        <v>0</v>
      </c>
      <c r="R14" s="599">
        <v>1991</v>
      </c>
    </row>
    <row r="15" spans="1:26">
      <c r="A15" s="506">
        <v>1992</v>
      </c>
      <c r="B15" s="506">
        <v>215</v>
      </c>
      <c r="C15" s="506">
        <v>-8069</v>
      </c>
      <c r="D15" s="506">
        <v>0</v>
      </c>
      <c r="E15" s="506">
        <v>-3048</v>
      </c>
      <c r="F15" s="506">
        <v>29</v>
      </c>
      <c r="G15" s="506">
        <v>-57</v>
      </c>
      <c r="H15" s="506">
        <v>0</v>
      </c>
      <c r="I15" s="506">
        <v>-15</v>
      </c>
      <c r="J15" s="506">
        <v>6</v>
      </c>
      <c r="K15" s="506">
        <v>-102</v>
      </c>
      <c r="L15" s="506">
        <v>0</v>
      </c>
      <c r="M15" s="506">
        <v>-53</v>
      </c>
      <c r="N15" s="506">
        <v>0</v>
      </c>
      <c r="O15" s="506">
        <v>-3</v>
      </c>
      <c r="P15" s="506">
        <v>0</v>
      </c>
      <c r="Q15" s="506">
        <v>0</v>
      </c>
      <c r="R15" s="599">
        <v>1992</v>
      </c>
    </row>
    <row r="16" spans="1:26">
      <c r="A16" s="506">
        <v>1993</v>
      </c>
      <c r="B16" s="506">
        <v>268</v>
      </c>
      <c r="C16" s="506">
        <v>-7444</v>
      </c>
      <c r="D16" s="506">
        <v>0</v>
      </c>
      <c r="E16" s="506">
        <v>-3434</v>
      </c>
      <c r="F16" s="506">
        <v>34</v>
      </c>
      <c r="G16" s="506">
        <v>-33</v>
      </c>
      <c r="H16" s="506">
        <v>0</v>
      </c>
      <c r="I16" s="506">
        <v>-20</v>
      </c>
      <c r="J16" s="506">
        <v>2</v>
      </c>
      <c r="K16" s="506">
        <v>-67</v>
      </c>
      <c r="L16" s="506">
        <v>0</v>
      </c>
      <c r="M16" s="506">
        <v>-73</v>
      </c>
      <c r="N16" s="506">
        <v>0</v>
      </c>
      <c r="O16" s="506">
        <v>-3</v>
      </c>
      <c r="P16" s="506">
        <v>0</v>
      </c>
      <c r="Q16" s="506">
        <v>-3</v>
      </c>
      <c r="R16" s="599">
        <v>1993</v>
      </c>
    </row>
    <row r="17" spans="1:18">
      <c r="A17" s="506">
        <v>1994</v>
      </c>
      <c r="B17" s="506">
        <v>214</v>
      </c>
      <c r="C17" s="506">
        <v>-9713</v>
      </c>
      <c r="D17" s="506">
        <v>0</v>
      </c>
      <c r="E17" s="506">
        <v>-4299</v>
      </c>
      <c r="F17" s="506">
        <v>51</v>
      </c>
      <c r="G17" s="506">
        <v>-41</v>
      </c>
      <c r="H17" s="506">
        <v>0</v>
      </c>
      <c r="I17" s="506">
        <v>-28</v>
      </c>
      <c r="J17" s="506">
        <v>3</v>
      </c>
      <c r="K17" s="506">
        <v>-109</v>
      </c>
      <c r="L17" s="506">
        <v>0</v>
      </c>
      <c r="M17" s="506">
        <v>-58</v>
      </c>
      <c r="N17" s="506">
        <v>1</v>
      </c>
      <c r="O17" s="506">
        <v>-4</v>
      </c>
      <c r="P17" s="506">
        <v>0</v>
      </c>
      <c r="Q17" s="506">
        <v>-3</v>
      </c>
      <c r="R17" s="599">
        <v>1994</v>
      </c>
    </row>
    <row r="18" spans="1:18">
      <c r="A18" s="506">
        <v>1995</v>
      </c>
      <c r="B18" s="506">
        <v>24</v>
      </c>
      <c r="C18" s="506">
        <v>-10862</v>
      </c>
      <c r="D18" s="506">
        <v>0</v>
      </c>
      <c r="E18" s="506">
        <v>-3480</v>
      </c>
      <c r="F18" s="506">
        <v>46</v>
      </c>
      <c r="G18" s="506">
        <v>-46</v>
      </c>
      <c r="H18" s="506">
        <v>0</v>
      </c>
      <c r="I18" s="506">
        <v>-30</v>
      </c>
      <c r="J18" s="506">
        <v>2</v>
      </c>
      <c r="K18" s="506">
        <v>-107</v>
      </c>
      <c r="L18" s="506">
        <v>0</v>
      </c>
      <c r="M18" s="506">
        <v>-55</v>
      </c>
      <c r="N18" s="506">
        <v>0</v>
      </c>
      <c r="O18" s="506">
        <v>-9</v>
      </c>
      <c r="P18" s="506">
        <v>0</v>
      </c>
      <c r="Q18" s="506">
        <v>-5</v>
      </c>
      <c r="R18" s="599">
        <v>1995</v>
      </c>
    </row>
    <row r="19" spans="1:18">
      <c r="A19" s="506">
        <v>1996</v>
      </c>
      <c r="B19" s="506">
        <v>35</v>
      </c>
      <c r="C19" s="506">
        <v>-13057</v>
      </c>
      <c r="D19" s="506">
        <v>0</v>
      </c>
      <c r="E19" s="506">
        <v>-4252</v>
      </c>
      <c r="F19" s="506">
        <v>64</v>
      </c>
      <c r="G19" s="506">
        <v>-42</v>
      </c>
      <c r="H19" s="506">
        <v>0</v>
      </c>
      <c r="I19" s="506">
        <v>-35</v>
      </c>
      <c r="J19" s="506">
        <v>1</v>
      </c>
      <c r="K19" s="506">
        <v>-92</v>
      </c>
      <c r="L19" s="506">
        <v>0</v>
      </c>
      <c r="M19" s="506">
        <v>-46</v>
      </c>
      <c r="N19" s="506">
        <v>1</v>
      </c>
      <c r="O19" s="506">
        <v>-2</v>
      </c>
      <c r="P19" s="506">
        <v>0</v>
      </c>
      <c r="Q19" s="506">
        <v>-2</v>
      </c>
      <c r="R19" s="599">
        <v>1996</v>
      </c>
    </row>
    <row r="20" spans="1:18">
      <c r="A20" s="506">
        <v>1997</v>
      </c>
      <c r="B20" s="506">
        <v>36</v>
      </c>
      <c r="C20" s="506">
        <v>-9623</v>
      </c>
      <c r="D20" s="506">
        <v>0</v>
      </c>
      <c r="E20" s="506">
        <v>-3919</v>
      </c>
      <c r="F20" s="506">
        <v>53</v>
      </c>
      <c r="G20" s="506">
        <v>-55</v>
      </c>
      <c r="H20" s="506">
        <v>0</v>
      </c>
      <c r="I20" s="506">
        <v>-57</v>
      </c>
      <c r="J20" s="506">
        <v>4</v>
      </c>
      <c r="K20" s="506">
        <v>-76</v>
      </c>
      <c r="L20" s="506">
        <v>0</v>
      </c>
      <c r="M20" s="506">
        <v>-57</v>
      </c>
      <c r="N20" s="506">
        <v>0</v>
      </c>
      <c r="O20" s="506">
        <v>-1</v>
      </c>
      <c r="P20" s="506">
        <v>0</v>
      </c>
      <c r="Q20" s="506">
        <v>-1</v>
      </c>
      <c r="R20" s="599">
        <v>1997</v>
      </c>
    </row>
    <row r="21" spans="1:18">
      <c r="A21" s="506">
        <v>1998</v>
      </c>
      <c r="B21" s="506">
        <v>56</v>
      </c>
      <c r="C21" s="506">
        <v>-6227</v>
      </c>
      <c r="D21" s="506">
        <v>0</v>
      </c>
      <c r="E21" s="506">
        <v>-3365</v>
      </c>
      <c r="F21" s="506">
        <v>64</v>
      </c>
      <c r="G21" s="506">
        <v>-52</v>
      </c>
      <c r="H21" s="506">
        <v>0</v>
      </c>
      <c r="I21" s="506">
        <v>-65</v>
      </c>
      <c r="J21" s="506">
        <v>2</v>
      </c>
      <c r="K21" s="506">
        <v>-43</v>
      </c>
      <c r="L21" s="506">
        <v>0</v>
      </c>
      <c r="M21" s="506">
        <v>-38</v>
      </c>
      <c r="N21" s="506">
        <v>0</v>
      </c>
      <c r="O21" s="506">
        <v>0</v>
      </c>
      <c r="P21" s="506">
        <v>0</v>
      </c>
      <c r="Q21" s="506">
        <v>-1</v>
      </c>
      <c r="R21" s="599">
        <v>1998</v>
      </c>
    </row>
    <row r="22" spans="1:18">
      <c r="A22" s="506">
        <v>1999</v>
      </c>
      <c r="B22" s="506">
        <v>48</v>
      </c>
      <c r="C22" s="506">
        <v>-4226</v>
      </c>
      <c r="D22" s="506">
        <v>0</v>
      </c>
      <c r="E22" s="506">
        <v>-3064</v>
      </c>
      <c r="F22" s="506">
        <v>69</v>
      </c>
      <c r="G22" s="506">
        <v>-52</v>
      </c>
      <c r="H22" s="506">
        <v>0</v>
      </c>
      <c r="I22" s="506">
        <v>-80</v>
      </c>
      <c r="J22" s="506">
        <v>3</v>
      </c>
      <c r="K22" s="506">
        <v>-15</v>
      </c>
      <c r="L22" s="506">
        <v>0</v>
      </c>
      <c r="M22" s="506">
        <v>-33</v>
      </c>
      <c r="N22" s="506">
        <v>0</v>
      </c>
      <c r="O22" s="506">
        <v>-1</v>
      </c>
      <c r="P22" s="506">
        <v>0</v>
      </c>
      <c r="Q22" s="506">
        <v>-1</v>
      </c>
      <c r="R22" s="599">
        <v>1999</v>
      </c>
    </row>
    <row r="23" spans="1:18">
      <c r="A23" s="506">
        <v>2000</v>
      </c>
      <c r="B23" s="506">
        <v>90</v>
      </c>
      <c r="C23" s="506">
        <v>-2961</v>
      </c>
      <c r="D23" s="506">
        <v>0</v>
      </c>
      <c r="E23" s="506">
        <v>-2558</v>
      </c>
      <c r="F23" s="506">
        <v>88</v>
      </c>
      <c r="G23" s="506">
        <v>-55</v>
      </c>
      <c r="H23" s="506">
        <v>0</v>
      </c>
      <c r="I23" s="506">
        <v>-66</v>
      </c>
      <c r="J23" s="506">
        <v>1</v>
      </c>
      <c r="K23" s="506">
        <v>-11</v>
      </c>
      <c r="L23" s="506">
        <v>0</v>
      </c>
      <c r="M23" s="506">
        <v>-55</v>
      </c>
      <c r="N23" s="506">
        <v>0</v>
      </c>
      <c r="O23" s="506">
        <v>0</v>
      </c>
      <c r="P23" s="506">
        <v>0</v>
      </c>
      <c r="Q23" s="506">
        <v>0</v>
      </c>
      <c r="R23" s="599">
        <v>2000</v>
      </c>
    </row>
    <row r="24" spans="1:18">
      <c r="A24" s="506">
        <v>2001</v>
      </c>
      <c r="B24" s="506">
        <v>96</v>
      </c>
      <c r="C24" s="506">
        <v>-2423</v>
      </c>
      <c r="D24" s="506">
        <v>0</v>
      </c>
      <c r="E24" s="506">
        <v>-2205</v>
      </c>
      <c r="F24" s="506">
        <v>75</v>
      </c>
      <c r="G24" s="506">
        <v>-45</v>
      </c>
      <c r="H24" s="506">
        <v>0</v>
      </c>
      <c r="I24" s="506">
        <v>-84</v>
      </c>
      <c r="J24" s="506">
        <v>12</v>
      </c>
      <c r="K24" s="506">
        <v>-8</v>
      </c>
      <c r="L24" s="506">
        <v>0</v>
      </c>
      <c r="M24" s="506">
        <v>-58</v>
      </c>
      <c r="N24" s="506">
        <v>0</v>
      </c>
      <c r="O24" s="506">
        <v>0</v>
      </c>
      <c r="P24" s="506">
        <v>0</v>
      </c>
      <c r="Q24" s="506">
        <v>-8</v>
      </c>
      <c r="R24" s="599">
        <v>2001</v>
      </c>
    </row>
    <row r="25" spans="1:18">
      <c r="A25" s="506">
        <v>2002</v>
      </c>
      <c r="B25" s="506">
        <v>173</v>
      </c>
      <c r="C25" s="506">
        <v>-1774</v>
      </c>
      <c r="D25" s="506">
        <v>0</v>
      </c>
      <c r="E25" s="506">
        <v>-2016</v>
      </c>
      <c r="F25" s="506">
        <v>116</v>
      </c>
      <c r="G25" s="506">
        <v>-67</v>
      </c>
      <c r="H25" s="506">
        <v>0</v>
      </c>
      <c r="I25" s="506">
        <v>-99</v>
      </c>
      <c r="J25" s="506">
        <v>3</v>
      </c>
      <c r="K25" s="506">
        <v>-8</v>
      </c>
      <c r="L25" s="506">
        <v>0</v>
      </c>
      <c r="M25" s="506">
        <v>-55</v>
      </c>
      <c r="N25" s="506">
        <v>0</v>
      </c>
      <c r="O25" s="506">
        <v>0</v>
      </c>
      <c r="P25" s="506">
        <v>0</v>
      </c>
      <c r="Q25" s="506">
        <v>0</v>
      </c>
      <c r="R25" s="599">
        <v>2002</v>
      </c>
    </row>
    <row r="26" spans="1:18">
      <c r="A26" s="506">
        <v>2003</v>
      </c>
      <c r="B26" s="506">
        <v>674</v>
      </c>
      <c r="C26" s="506">
        <v>-1158</v>
      </c>
      <c r="D26" s="506">
        <v>0</v>
      </c>
      <c r="E26" s="506">
        <v>-1641</v>
      </c>
      <c r="F26" s="506">
        <v>116</v>
      </c>
      <c r="G26" s="506">
        <v>-41</v>
      </c>
      <c r="H26" s="506">
        <v>0</v>
      </c>
      <c r="I26" s="506">
        <v>-145</v>
      </c>
      <c r="J26" s="506">
        <v>2</v>
      </c>
      <c r="K26" s="506">
        <v>-4</v>
      </c>
      <c r="L26" s="506">
        <v>0</v>
      </c>
      <c r="M26" s="506">
        <v>-53</v>
      </c>
      <c r="N26" s="506">
        <v>0</v>
      </c>
      <c r="O26" s="506">
        <v>0</v>
      </c>
      <c r="P26" s="506">
        <v>0</v>
      </c>
      <c r="Q26" s="506">
        <v>-1</v>
      </c>
      <c r="R26" s="599">
        <v>2003</v>
      </c>
    </row>
    <row r="27" spans="1:18">
      <c r="A27" s="506">
        <v>2004</v>
      </c>
      <c r="B27" s="506">
        <v>20143</v>
      </c>
      <c r="C27" s="506">
        <v>-1283</v>
      </c>
      <c r="D27" s="506">
        <v>0</v>
      </c>
      <c r="E27" s="506">
        <v>-1373</v>
      </c>
      <c r="F27" s="506">
        <v>160</v>
      </c>
      <c r="G27" s="506">
        <v>-66</v>
      </c>
      <c r="H27" s="506">
        <v>0</v>
      </c>
      <c r="I27" s="506">
        <v>-202</v>
      </c>
      <c r="J27" s="506">
        <v>3</v>
      </c>
      <c r="K27" s="506">
        <v>-2</v>
      </c>
      <c r="L27" s="506">
        <v>0</v>
      </c>
      <c r="M27" s="506">
        <v>-39</v>
      </c>
      <c r="N27" s="506">
        <v>1</v>
      </c>
      <c r="O27" s="506">
        <v>0</v>
      </c>
      <c r="P27" s="506">
        <v>0</v>
      </c>
      <c r="Q27" s="506">
        <v>-1</v>
      </c>
      <c r="R27" s="599">
        <v>2004</v>
      </c>
    </row>
    <row r="28" spans="1:18">
      <c r="A28" s="506">
        <v>2005</v>
      </c>
      <c r="B28" s="506">
        <v>40290</v>
      </c>
      <c r="C28" s="506">
        <v>-967</v>
      </c>
      <c r="D28" s="506">
        <v>0</v>
      </c>
      <c r="E28" s="506">
        <v>-1110</v>
      </c>
      <c r="F28" s="506">
        <v>164</v>
      </c>
      <c r="G28" s="506">
        <v>-84</v>
      </c>
      <c r="H28" s="506">
        <v>0</v>
      </c>
      <c r="I28" s="506">
        <v>-328</v>
      </c>
      <c r="J28" s="506">
        <v>9</v>
      </c>
      <c r="K28" s="506">
        <v>-7</v>
      </c>
      <c r="L28" s="506">
        <v>0</v>
      </c>
      <c r="M28" s="506">
        <v>-32</v>
      </c>
      <c r="N28" s="506">
        <v>0</v>
      </c>
      <c r="O28" s="506">
        <v>0</v>
      </c>
      <c r="P28" s="506">
        <v>0</v>
      </c>
      <c r="Q28" s="506">
        <v>-1</v>
      </c>
      <c r="R28" s="599">
        <v>2005</v>
      </c>
    </row>
    <row r="29" spans="1:18">
      <c r="A29" s="506">
        <v>2006</v>
      </c>
      <c r="B29" s="506">
        <v>21407</v>
      </c>
      <c r="C29" s="506">
        <v>-538</v>
      </c>
      <c r="D29" s="506">
        <v>0</v>
      </c>
      <c r="E29" s="506">
        <v>-872</v>
      </c>
      <c r="F29" s="506">
        <v>222</v>
      </c>
      <c r="G29" s="506">
        <v>-84</v>
      </c>
      <c r="H29" s="506">
        <v>0</v>
      </c>
      <c r="I29" s="506">
        <v>-328</v>
      </c>
      <c r="J29" s="506">
        <v>88</v>
      </c>
      <c r="K29" s="506">
        <v>-8</v>
      </c>
      <c r="L29" s="506">
        <v>0</v>
      </c>
      <c r="M29" s="506">
        <v>-26</v>
      </c>
      <c r="N29" s="506">
        <v>1</v>
      </c>
      <c r="O29" s="506">
        <v>0</v>
      </c>
      <c r="P29" s="506">
        <v>0</v>
      </c>
      <c r="Q29" s="506">
        <v>0</v>
      </c>
      <c r="R29" s="599">
        <v>2006</v>
      </c>
    </row>
    <row r="30" spans="1:18">
      <c r="A30" s="506">
        <v>2007</v>
      </c>
      <c r="B30" s="506">
        <v>21290</v>
      </c>
      <c r="C30" s="506">
        <v>-303</v>
      </c>
      <c r="D30" s="506">
        <v>0</v>
      </c>
      <c r="E30" s="506">
        <v>-744</v>
      </c>
      <c r="F30" s="506">
        <v>269</v>
      </c>
      <c r="G30" s="506">
        <v>-68</v>
      </c>
      <c r="H30" s="506">
        <v>0</v>
      </c>
      <c r="I30" s="506">
        <v>-466</v>
      </c>
      <c r="J30" s="506">
        <v>378</v>
      </c>
      <c r="K30" s="506">
        <v>-8</v>
      </c>
      <c r="L30" s="506">
        <v>0</v>
      </c>
      <c r="M30" s="506">
        <v>-28</v>
      </c>
      <c r="N30" s="506">
        <v>10</v>
      </c>
      <c r="O30" s="506">
        <v>0</v>
      </c>
      <c r="P30" s="506">
        <v>0</v>
      </c>
      <c r="Q30" s="506">
        <v>0</v>
      </c>
      <c r="R30" s="599">
        <v>2007</v>
      </c>
    </row>
    <row r="31" spans="1:18">
      <c r="A31" s="506">
        <v>2008</v>
      </c>
      <c r="B31" s="506">
        <v>12077</v>
      </c>
      <c r="C31" s="506">
        <v>-166</v>
      </c>
      <c r="D31" s="506">
        <v>0</v>
      </c>
      <c r="E31" s="506">
        <v>-571</v>
      </c>
      <c r="F31" s="506">
        <v>245</v>
      </c>
      <c r="G31" s="506">
        <v>-76</v>
      </c>
      <c r="H31" s="506">
        <v>0</v>
      </c>
      <c r="I31" s="506">
        <v>-625</v>
      </c>
      <c r="J31" s="506">
        <v>345</v>
      </c>
      <c r="K31" s="506">
        <v>-7</v>
      </c>
      <c r="L31" s="506">
        <v>0</v>
      </c>
      <c r="M31" s="506">
        <v>-30</v>
      </c>
      <c r="N31" s="506">
        <v>33</v>
      </c>
      <c r="O31" s="506">
        <v>0</v>
      </c>
      <c r="P31" s="506">
        <v>0</v>
      </c>
      <c r="Q31" s="506">
        <v>0</v>
      </c>
      <c r="R31" s="599">
        <v>2008</v>
      </c>
    </row>
    <row r="32" spans="1:18">
      <c r="A32" s="506">
        <v>2009</v>
      </c>
      <c r="B32" s="506">
        <v>7980</v>
      </c>
      <c r="C32" s="506">
        <v>-54</v>
      </c>
      <c r="D32" s="506">
        <v>0</v>
      </c>
      <c r="E32" s="506">
        <v>-331</v>
      </c>
      <c r="F32" s="506">
        <v>228</v>
      </c>
      <c r="G32" s="506">
        <v>-30</v>
      </c>
      <c r="H32" s="506">
        <v>0</v>
      </c>
      <c r="I32" s="506">
        <v>-383</v>
      </c>
      <c r="J32" s="506">
        <v>144</v>
      </c>
      <c r="K32" s="506">
        <v>-1</v>
      </c>
      <c r="L32" s="506">
        <v>0</v>
      </c>
      <c r="M32" s="506">
        <v>-10</v>
      </c>
      <c r="N32" s="506">
        <v>12</v>
      </c>
      <c r="O32" s="506">
        <v>0</v>
      </c>
      <c r="P32" s="506">
        <v>0</v>
      </c>
      <c r="Q32" s="506">
        <v>0</v>
      </c>
      <c r="R32" s="599">
        <v>2009</v>
      </c>
    </row>
    <row r="33" spans="1:24">
      <c r="A33" s="506">
        <v>2010</v>
      </c>
      <c r="B33" s="506">
        <v>3032</v>
      </c>
      <c r="C33" s="506">
        <v>-30</v>
      </c>
      <c r="D33" s="506">
        <v>0</v>
      </c>
      <c r="E33" s="506">
        <v>-417</v>
      </c>
      <c r="F33" s="506">
        <v>172</v>
      </c>
      <c r="G33" s="506">
        <v>-17</v>
      </c>
      <c r="H33" s="506">
        <v>0</v>
      </c>
      <c r="I33" s="506">
        <v>-293</v>
      </c>
      <c r="J33" s="506">
        <v>73</v>
      </c>
      <c r="K33" s="506">
        <v>0</v>
      </c>
      <c r="L33" s="506">
        <v>0</v>
      </c>
      <c r="M33" s="506">
        <v>-5</v>
      </c>
      <c r="N33" s="506">
        <v>15</v>
      </c>
      <c r="O33" s="506">
        <v>-1</v>
      </c>
      <c r="P33" s="506">
        <v>0</v>
      </c>
      <c r="Q33" s="506">
        <v>0</v>
      </c>
      <c r="R33" s="599">
        <v>2010</v>
      </c>
      <c r="S33" s="64"/>
      <c r="T33" s="64"/>
      <c r="U33" s="64"/>
      <c r="V33" s="64"/>
      <c r="W33" s="64"/>
      <c r="X33" s="64"/>
    </row>
    <row r="34" spans="1:24">
      <c r="A34" s="506">
        <v>2011</v>
      </c>
      <c r="B34" s="506">
        <v>2715</v>
      </c>
      <c r="C34" s="506">
        <v>-24</v>
      </c>
      <c r="D34" s="506">
        <v>0</v>
      </c>
      <c r="E34" s="506">
        <v>-389</v>
      </c>
      <c r="F34" s="506">
        <v>165</v>
      </c>
      <c r="G34" s="506">
        <v>-9</v>
      </c>
      <c r="H34" s="506">
        <v>0</v>
      </c>
      <c r="I34" s="506">
        <v>-300</v>
      </c>
      <c r="J34" s="506">
        <v>60</v>
      </c>
      <c r="K34" s="506">
        <v>0</v>
      </c>
      <c r="L34" s="506">
        <v>0</v>
      </c>
      <c r="M34" s="506">
        <v>-18</v>
      </c>
      <c r="N34" s="506">
        <v>5</v>
      </c>
      <c r="O34" s="506">
        <v>0</v>
      </c>
      <c r="P34" s="506">
        <v>0</v>
      </c>
      <c r="Q34" s="506">
        <v>-1</v>
      </c>
      <c r="R34" s="599">
        <v>2011</v>
      </c>
      <c r="S34" s="64"/>
      <c r="T34" s="64"/>
      <c r="U34" s="64"/>
      <c r="V34" s="64"/>
      <c r="W34" s="64"/>
      <c r="X34" s="64"/>
    </row>
    <row r="35" spans="1:24">
      <c r="A35" s="506">
        <v>2012</v>
      </c>
      <c r="B35" s="506">
        <v>1933</v>
      </c>
      <c r="C35" s="506">
        <v>-6</v>
      </c>
      <c r="D35" s="506">
        <v>0</v>
      </c>
      <c r="E35" s="506">
        <v>-674</v>
      </c>
      <c r="F35" s="506">
        <v>151</v>
      </c>
      <c r="G35" s="506">
        <v>-8</v>
      </c>
      <c r="H35" s="506">
        <v>0</v>
      </c>
      <c r="I35" s="506">
        <v>-268</v>
      </c>
      <c r="J35" s="506">
        <v>36</v>
      </c>
      <c r="K35" s="506">
        <v>-2</v>
      </c>
      <c r="L35" s="506">
        <v>0</v>
      </c>
      <c r="M35" s="506">
        <v>-23</v>
      </c>
      <c r="N35" s="506">
        <v>2</v>
      </c>
      <c r="O35" s="506">
        <v>0</v>
      </c>
      <c r="P35" s="506">
        <v>0</v>
      </c>
      <c r="Q35" s="506">
        <v>0</v>
      </c>
      <c r="R35" s="599">
        <v>2012</v>
      </c>
      <c r="S35" s="64"/>
      <c r="T35" s="64"/>
      <c r="U35" s="64"/>
      <c r="V35" s="64"/>
      <c r="W35" s="64"/>
      <c r="X35" s="64"/>
    </row>
    <row r="36" spans="1:24">
      <c r="A36" s="506">
        <v>2013</v>
      </c>
      <c r="B36" s="506">
        <v>1654</v>
      </c>
      <c r="C36" s="506">
        <v>-24</v>
      </c>
      <c r="D36" s="506">
        <v>0</v>
      </c>
      <c r="E36" s="506">
        <v>-877</v>
      </c>
      <c r="F36" s="506">
        <v>130</v>
      </c>
      <c r="G36" s="506">
        <v>-3</v>
      </c>
      <c r="H36" s="506">
        <v>13</v>
      </c>
      <c r="I36" s="506">
        <v>-390</v>
      </c>
      <c r="J36" s="506">
        <v>43</v>
      </c>
      <c r="K36" s="506">
        <v>-1</v>
      </c>
      <c r="L36" s="506">
        <v>0</v>
      </c>
      <c r="M36" s="506">
        <v>-15</v>
      </c>
      <c r="N36" s="506">
        <v>3</v>
      </c>
      <c r="O36" s="506">
        <v>0</v>
      </c>
      <c r="P36" s="506">
        <v>0</v>
      </c>
      <c r="Q36" s="506">
        <v>-1</v>
      </c>
      <c r="R36" s="599">
        <v>2013</v>
      </c>
      <c r="S36" s="64"/>
      <c r="T36" s="64"/>
      <c r="U36" s="64"/>
      <c r="V36" s="64"/>
      <c r="W36" s="64"/>
      <c r="X36" s="64"/>
    </row>
    <row r="37" spans="1:24">
      <c r="A37" s="506">
        <v>2014</v>
      </c>
      <c r="B37" s="506">
        <v>642</v>
      </c>
      <c r="C37" s="506">
        <v>0</v>
      </c>
      <c r="D37" s="506">
        <v>122042</v>
      </c>
      <c r="E37" s="506">
        <v>-1</v>
      </c>
      <c r="F37" s="506">
        <v>34</v>
      </c>
      <c r="G37" s="506">
        <v>0</v>
      </c>
      <c r="H37" s="506">
        <v>8145</v>
      </c>
      <c r="I37" s="506">
        <v>0</v>
      </c>
      <c r="J37" s="506">
        <v>58</v>
      </c>
      <c r="K37" s="506">
        <v>0</v>
      </c>
      <c r="L37" s="506">
        <v>4780</v>
      </c>
      <c r="M37" s="506">
        <v>0</v>
      </c>
      <c r="N37" s="506">
        <v>7</v>
      </c>
      <c r="O37" s="506">
        <v>0</v>
      </c>
      <c r="P37" s="506">
        <v>312</v>
      </c>
      <c r="Q37" s="506">
        <v>0</v>
      </c>
      <c r="R37" s="506">
        <v>2014</v>
      </c>
      <c r="S37" s="64"/>
      <c r="T37" s="64"/>
      <c r="U37" s="64"/>
      <c r="V37" s="64"/>
      <c r="W37" s="64"/>
      <c r="X37" s="64"/>
    </row>
    <row r="39" spans="1:24">
      <c r="B39" s="45" t="s">
        <v>795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54"/>
      <c r="N39" s="23"/>
      <c r="O39" s="23"/>
      <c r="P39" s="23"/>
      <c r="Q39" s="23"/>
    </row>
    <row r="40" spans="1:24">
      <c r="B40" s="122" t="s">
        <v>796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23"/>
      <c r="O40" s="23"/>
      <c r="P40" s="23"/>
      <c r="Q40" s="23"/>
    </row>
    <row r="41" spans="1:24">
      <c r="B41" s="61" t="s">
        <v>798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23"/>
      <c r="O41" s="23"/>
      <c r="P41" s="23"/>
      <c r="Q41" s="23"/>
    </row>
    <row r="42" spans="1:24">
      <c r="B42" s="61" t="s">
        <v>799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23"/>
      <c r="O42" s="23"/>
      <c r="P42" s="23"/>
      <c r="Q42" s="23"/>
    </row>
    <row r="43" spans="1:24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23"/>
      <c r="O43" s="23"/>
      <c r="P43" s="23"/>
      <c r="Q43" s="23"/>
    </row>
    <row r="44" spans="1:24">
      <c r="B44" s="49" t="s">
        <v>797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  <c r="N44" s="23"/>
      <c r="O44" s="23"/>
      <c r="P44" s="23"/>
      <c r="Q44" s="23"/>
    </row>
  </sheetData>
  <mergeCells count="1">
    <mergeCell ref="M1:R1"/>
  </mergeCells>
  <phoneticPr fontId="5" type="noConversion"/>
  <hyperlinks>
    <hyperlink ref="M1:R1" location="Contents!A1" display="Back to Contents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X36"/>
  <sheetViews>
    <sheetView zoomScaleNormal="100" workbookViewId="0">
      <pane ySplit="3" topLeftCell="A19" activePane="bottomLeft" state="frozen"/>
      <selection pane="bottomLeft"/>
    </sheetView>
  </sheetViews>
  <sheetFormatPr defaultColWidth="8.85546875" defaultRowHeight="12.75"/>
  <sheetData>
    <row r="1" spans="1:24" ht="21" customHeight="1">
      <c r="A1" s="42" t="s">
        <v>486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4" ht="38.25">
      <c r="A2" s="170" t="s">
        <v>587</v>
      </c>
      <c r="B2" s="154" t="s">
        <v>295</v>
      </c>
      <c r="C2" s="154" t="s">
        <v>299</v>
      </c>
      <c r="D2" s="154" t="s">
        <v>296</v>
      </c>
      <c r="E2" s="154" t="s">
        <v>300</v>
      </c>
      <c r="F2" s="154"/>
      <c r="G2" s="154"/>
      <c r="H2" s="154"/>
      <c r="I2" s="155"/>
    </row>
    <row r="3" spans="1:24" ht="38.25">
      <c r="A3" s="171" t="s">
        <v>515</v>
      </c>
      <c r="B3" s="157"/>
      <c r="C3" s="157"/>
      <c r="D3" s="157"/>
      <c r="E3" s="157"/>
      <c r="F3" s="157" t="s">
        <v>297</v>
      </c>
      <c r="G3" s="157" t="s">
        <v>301</v>
      </c>
      <c r="H3" s="157" t="s">
        <v>298</v>
      </c>
      <c r="I3" s="172" t="s">
        <v>302</v>
      </c>
    </row>
    <row r="5" spans="1:24">
      <c r="A5" s="233"/>
      <c r="B5" s="233">
        <v>799</v>
      </c>
      <c r="C5" s="233">
        <v>769</v>
      </c>
      <c r="D5" s="233">
        <v>0</v>
      </c>
      <c r="E5" s="233">
        <v>4</v>
      </c>
      <c r="F5" s="233"/>
      <c r="G5" s="233"/>
      <c r="H5" s="233"/>
      <c r="I5" s="233"/>
    </row>
    <row r="6" spans="1:24">
      <c r="A6" s="233" t="s">
        <v>737</v>
      </c>
      <c r="B6" s="233"/>
      <c r="C6" s="233"/>
      <c r="D6" s="233"/>
      <c r="E6" s="233"/>
      <c r="F6" s="233">
        <v>851</v>
      </c>
      <c r="G6" s="233">
        <v>481</v>
      </c>
      <c r="H6" s="233" t="s">
        <v>1175</v>
      </c>
      <c r="I6" s="233">
        <v>5</v>
      </c>
    </row>
    <row r="7" spans="1:24">
      <c r="A7" s="233"/>
      <c r="B7" s="233"/>
      <c r="C7" s="233"/>
      <c r="D7" s="233"/>
      <c r="E7" s="233"/>
      <c r="F7" s="233"/>
      <c r="G7" s="233"/>
      <c r="H7" s="233"/>
      <c r="I7" s="233"/>
    </row>
    <row r="8" spans="1:24">
      <c r="A8" s="233"/>
      <c r="B8" s="233">
        <v>2431</v>
      </c>
      <c r="C8" s="233">
        <v>3971</v>
      </c>
      <c r="D8" s="233">
        <v>9</v>
      </c>
      <c r="E8" s="233">
        <v>4</v>
      </c>
      <c r="F8" s="233"/>
      <c r="G8" s="233"/>
      <c r="H8" s="233"/>
      <c r="I8" s="233"/>
    </row>
    <row r="9" spans="1:24">
      <c r="A9" s="233" t="s">
        <v>738</v>
      </c>
      <c r="B9" s="233"/>
      <c r="C9" s="233"/>
      <c r="D9" s="233"/>
      <c r="E9" s="233"/>
      <c r="F9" s="233">
        <v>685</v>
      </c>
      <c r="G9" s="233">
        <v>277</v>
      </c>
      <c r="H9" s="233">
        <v>1</v>
      </c>
      <c r="I9" s="233">
        <v>1</v>
      </c>
    </row>
    <row r="10" spans="1:24">
      <c r="A10" s="233"/>
      <c r="B10" s="233"/>
      <c r="C10" s="233"/>
      <c r="D10" s="233"/>
      <c r="E10" s="233"/>
      <c r="F10" s="233"/>
      <c r="G10" s="233"/>
      <c r="H10" s="233"/>
      <c r="I10" s="233"/>
    </row>
    <row r="11" spans="1:24">
      <c r="A11" s="233"/>
      <c r="B11" s="233">
        <v>15017</v>
      </c>
      <c r="C11" s="233">
        <v>44117</v>
      </c>
      <c r="D11" s="233">
        <v>35</v>
      </c>
      <c r="E11" s="233">
        <v>9</v>
      </c>
      <c r="F11" s="233"/>
      <c r="G11" s="233"/>
      <c r="H11" s="233"/>
      <c r="I11" s="233"/>
    </row>
    <row r="12" spans="1:24">
      <c r="A12" s="233" t="s">
        <v>739</v>
      </c>
      <c r="B12" s="233"/>
      <c r="C12" s="233"/>
      <c r="D12" s="233"/>
      <c r="E12" s="233"/>
      <c r="F12" s="233">
        <v>8878</v>
      </c>
      <c r="G12" s="233">
        <v>18440</v>
      </c>
      <c r="H12" s="233">
        <v>10</v>
      </c>
      <c r="I12" s="233">
        <v>39</v>
      </c>
    </row>
    <row r="13" spans="1:24">
      <c r="A13" s="233"/>
      <c r="B13" s="233"/>
      <c r="C13" s="233"/>
      <c r="D13" s="233"/>
      <c r="E13" s="233"/>
      <c r="F13" s="233"/>
      <c r="G13" s="233"/>
      <c r="H13" s="233"/>
      <c r="I13" s="233"/>
    </row>
    <row r="14" spans="1:24">
      <c r="A14" s="233"/>
      <c r="B14" s="233">
        <v>7246</v>
      </c>
      <c r="C14" s="233">
        <v>4635</v>
      </c>
      <c r="D14" s="233">
        <v>777</v>
      </c>
      <c r="E14" s="233">
        <v>43</v>
      </c>
      <c r="F14" s="233"/>
      <c r="G14" s="233"/>
      <c r="H14" s="233"/>
      <c r="I14" s="233"/>
    </row>
    <row r="15" spans="1:24">
      <c r="A15" s="233" t="s">
        <v>740</v>
      </c>
      <c r="B15" s="233"/>
      <c r="C15" s="233"/>
      <c r="D15" s="233"/>
      <c r="E15" s="233"/>
      <c r="F15" s="233">
        <v>8625</v>
      </c>
      <c r="G15" s="233">
        <v>6790</v>
      </c>
      <c r="H15" s="233">
        <v>60</v>
      </c>
      <c r="I15" s="233">
        <v>85</v>
      </c>
    </row>
    <row r="16" spans="1:24">
      <c r="A16" s="233"/>
      <c r="B16" s="233"/>
      <c r="C16" s="233"/>
      <c r="D16" s="233"/>
      <c r="E16" s="233"/>
      <c r="F16" s="233"/>
      <c r="G16" s="233"/>
      <c r="H16" s="233"/>
      <c r="I16" s="233"/>
    </row>
    <row r="17" spans="1:9">
      <c r="A17" s="233"/>
      <c r="B17" s="233">
        <v>27043</v>
      </c>
      <c r="C17" s="233">
        <v>36595</v>
      </c>
      <c r="D17" s="233">
        <v>6053</v>
      </c>
      <c r="E17" s="233">
        <v>467</v>
      </c>
      <c r="F17" s="233"/>
      <c r="G17" s="233"/>
      <c r="H17" s="233"/>
      <c r="I17" s="233"/>
    </row>
    <row r="18" spans="1:9">
      <c r="A18" s="233" t="s">
        <v>741</v>
      </c>
      <c r="B18" s="233"/>
      <c r="C18" s="233"/>
      <c r="D18" s="233"/>
      <c r="E18" s="233"/>
      <c r="F18" s="233">
        <v>13023</v>
      </c>
      <c r="G18" s="233">
        <v>38618</v>
      </c>
      <c r="H18" s="233">
        <v>545</v>
      </c>
      <c r="I18" s="233">
        <v>1591</v>
      </c>
    </row>
    <row r="19" spans="1:9">
      <c r="A19" s="233"/>
      <c r="B19" s="233"/>
      <c r="C19" s="233"/>
      <c r="D19" s="233"/>
      <c r="E19" s="233"/>
      <c r="F19" s="233"/>
      <c r="G19" s="233"/>
      <c r="H19" s="233"/>
      <c r="I19" s="233"/>
    </row>
    <row r="20" spans="1:9">
      <c r="A20" s="233"/>
      <c r="B20" s="233">
        <v>11</v>
      </c>
      <c r="C20" s="233">
        <v>461</v>
      </c>
      <c r="D20" s="233">
        <v>5401</v>
      </c>
      <c r="E20" s="233">
        <v>324</v>
      </c>
      <c r="F20" s="233"/>
      <c r="G20" s="233"/>
      <c r="H20" s="233"/>
      <c r="I20" s="233"/>
    </row>
    <row r="21" spans="1:9">
      <c r="A21" s="233" t="s">
        <v>742</v>
      </c>
      <c r="B21" s="233"/>
      <c r="C21" s="233"/>
      <c r="D21" s="233"/>
      <c r="E21" s="233"/>
      <c r="F21" s="233">
        <v>4967</v>
      </c>
      <c r="G21" s="233">
        <v>3282</v>
      </c>
      <c r="H21" s="233">
        <v>241</v>
      </c>
      <c r="I21" s="233">
        <v>809</v>
      </c>
    </row>
    <row r="22" spans="1:9">
      <c r="A22" s="233"/>
      <c r="B22" s="233"/>
      <c r="C22" s="233"/>
      <c r="D22" s="233"/>
      <c r="E22" s="233"/>
      <c r="F22" s="233"/>
      <c r="G22" s="233"/>
      <c r="H22" s="233"/>
      <c r="I22" s="233"/>
    </row>
    <row r="23" spans="1:9">
      <c r="A23" s="233"/>
      <c r="B23" s="233">
        <v>13813</v>
      </c>
      <c r="C23" s="233">
        <v>26639</v>
      </c>
      <c r="D23" s="233">
        <v>6212</v>
      </c>
      <c r="E23" s="233">
        <v>340</v>
      </c>
      <c r="F23" s="233"/>
      <c r="G23" s="233"/>
      <c r="H23" s="233"/>
      <c r="I23" s="233"/>
    </row>
    <row r="24" spans="1:9">
      <c r="A24" s="233" t="s">
        <v>674</v>
      </c>
      <c r="B24" s="233"/>
      <c r="C24" s="233"/>
      <c r="D24" s="233"/>
      <c r="E24" s="233"/>
      <c r="F24" s="233">
        <v>3316</v>
      </c>
      <c r="G24" s="233">
        <v>10352</v>
      </c>
      <c r="H24" s="233">
        <v>2022</v>
      </c>
      <c r="I24" s="233">
        <v>2296</v>
      </c>
    </row>
    <row r="25" spans="1:9">
      <c r="A25" s="233"/>
      <c r="B25" s="233"/>
      <c r="C25" s="233"/>
      <c r="D25" s="233"/>
      <c r="E25" s="233"/>
      <c r="F25" s="233"/>
      <c r="G25" s="233"/>
      <c r="H25" s="233"/>
      <c r="I25" s="233"/>
    </row>
    <row r="26" spans="1:9">
      <c r="A26" s="233"/>
      <c r="B26" s="233">
        <v>1900</v>
      </c>
      <c r="C26" s="233">
        <v>4872</v>
      </c>
      <c r="D26" s="233">
        <v>16684</v>
      </c>
      <c r="E26" s="233">
        <v>2919</v>
      </c>
      <c r="F26" s="233"/>
      <c r="G26" s="233"/>
      <c r="H26" s="233"/>
      <c r="I26" s="233"/>
    </row>
    <row r="27" spans="1:9">
      <c r="A27" s="233" t="s">
        <v>675</v>
      </c>
      <c r="B27" s="233"/>
      <c r="C27" s="233"/>
      <c r="D27" s="233"/>
      <c r="E27" s="233"/>
      <c r="F27" s="233">
        <v>3826</v>
      </c>
      <c r="G27" s="233">
        <v>4329</v>
      </c>
      <c r="H27" s="233">
        <v>3090</v>
      </c>
      <c r="I27" s="233">
        <v>5634</v>
      </c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>
        <v>7943</v>
      </c>
      <c r="C29" s="233">
        <v>6232</v>
      </c>
      <c r="D29" s="233">
        <v>8247</v>
      </c>
      <c r="E29" s="233">
        <v>243</v>
      </c>
      <c r="F29" s="233"/>
      <c r="G29" s="233"/>
      <c r="H29" s="233"/>
      <c r="I29" s="233"/>
    </row>
    <row r="30" spans="1:9">
      <c r="A30" s="233" t="s">
        <v>538</v>
      </c>
      <c r="B30" s="233"/>
      <c r="C30" s="233"/>
      <c r="D30" s="233"/>
      <c r="E30" s="233"/>
      <c r="F30" s="233">
        <v>7638</v>
      </c>
      <c r="G30" s="233">
        <v>2052</v>
      </c>
      <c r="H30" s="233">
        <v>190</v>
      </c>
      <c r="I30" s="233">
        <v>1690</v>
      </c>
    </row>
    <row r="31" spans="1:9">
      <c r="A31" s="233"/>
      <c r="B31" s="233"/>
      <c r="C31" s="233"/>
      <c r="D31" s="233"/>
      <c r="E31" s="233"/>
      <c r="F31" s="233"/>
      <c r="G31" s="233"/>
      <c r="H31" s="233"/>
      <c r="I31" s="233"/>
    </row>
    <row r="32" spans="1:9">
      <c r="A32" s="233"/>
      <c r="B32" s="233">
        <v>1525</v>
      </c>
      <c r="C32" s="233">
        <v>3534</v>
      </c>
      <c r="D32" s="233">
        <v>673</v>
      </c>
      <c r="E32" s="233">
        <v>170</v>
      </c>
      <c r="F32" s="233"/>
      <c r="G32" s="233"/>
      <c r="H32" s="233"/>
      <c r="I32" s="233"/>
    </row>
    <row r="33" spans="1:9">
      <c r="A33" s="233" t="s">
        <v>539</v>
      </c>
      <c r="B33" s="233"/>
      <c r="C33" s="233"/>
      <c r="D33" s="233"/>
      <c r="E33" s="233"/>
      <c r="F33" s="233">
        <v>1827</v>
      </c>
      <c r="G33" s="233">
        <v>648</v>
      </c>
      <c r="H33" s="233">
        <v>137</v>
      </c>
      <c r="I33" s="233">
        <v>492</v>
      </c>
    </row>
    <row r="35" spans="1:9">
      <c r="B35">
        <v>0</v>
      </c>
      <c r="C35">
        <v>0</v>
      </c>
      <c r="D35">
        <v>0</v>
      </c>
      <c r="E35">
        <v>0</v>
      </c>
    </row>
    <row r="36" spans="1:9">
      <c r="A36" t="s">
        <v>1085</v>
      </c>
      <c r="F36">
        <v>5</v>
      </c>
      <c r="G36">
        <v>0</v>
      </c>
      <c r="H36">
        <v>1</v>
      </c>
      <c r="I36">
        <v>0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" right="0.7" top="0.75" bottom="0.75" header="0.3" footer="0.3"/>
  <pageSetup paperSize="9" orientation="landscape" horizontalDpi="4294967292" verticalDpi="4294967292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/>
  </sheetPr>
  <dimension ref="A1:U107"/>
  <sheetViews>
    <sheetView workbookViewId="0">
      <selection activeCell="Q16" sqref="Q16"/>
    </sheetView>
  </sheetViews>
  <sheetFormatPr defaultColWidth="8.85546875" defaultRowHeight="12.75"/>
  <cols>
    <col min="1" max="1" width="8.85546875" customWidth="1"/>
    <col min="2" max="2" width="11.140625" customWidth="1"/>
  </cols>
  <sheetData>
    <row r="1" spans="1:21" ht="24" customHeight="1">
      <c r="A1" s="42" t="s">
        <v>141</v>
      </c>
      <c r="B1" s="38"/>
      <c r="C1" s="38"/>
      <c r="D1" s="38"/>
      <c r="E1" s="38"/>
      <c r="F1" s="38"/>
      <c r="G1" s="38"/>
      <c r="H1" s="38"/>
      <c r="I1" s="214"/>
      <c r="J1" s="214"/>
      <c r="K1" s="214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</row>
    <row r="2" spans="1:21" ht="38.25">
      <c r="A2" s="9" t="s">
        <v>109</v>
      </c>
      <c r="B2" s="4" t="s">
        <v>110</v>
      </c>
      <c r="C2" s="563" t="s">
        <v>1541</v>
      </c>
      <c r="D2" s="167" t="s">
        <v>636</v>
      </c>
      <c r="E2" s="268" t="s">
        <v>1542</v>
      </c>
      <c r="F2" s="4" t="s">
        <v>749</v>
      </c>
      <c r="G2" s="4" t="s">
        <v>596</v>
      </c>
      <c r="H2" s="9"/>
    </row>
    <row r="3" spans="1:21">
      <c r="A3" s="446" t="s">
        <v>111</v>
      </c>
      <c r="B3" s="505">
        <v>2000</v>
      </c>
      <c r="C3" s="721">
        <v>1.5794392523</v>
      </c>
      <c r="D3" s="724">
        <v>107</v>
      </c>
      <c r="E3" s="721">
        <v>10.508333332999999</v>
      </c>
      <c r="F3" s="724">
        <v>180</v>
      </c>
      <c r="G3" s="721">
        <f t="shared" ref="G3:G15" si="0">F3/D3</f>
        <v>1.6822429906542056</v>
      </c>
    </row>
    <row r="4" spans="1:21">
      <c r="A4" s="446" t="s">
        <v>111</v>
      </c>
      <c r="B4" s="505">
        <v>2001</v>
      </c>
      <c r="C4" s="721">
        <v>0.59393939389999995</v>
      </c>
      <c r="D4" s="724">
        <v>165</v>
      </c>
      <c r="E4" s="721">
        <v>10.744813278000001</v>
      </c>
      <c r="F4" s="724">
        <v>241</v>
      </c>
      <c r="G4" s="721">
        <f t="shared" si="0"/>
        <v>1.4606060606060607</v>
      </c>
    </row>
    <row r="5" spans="1:21">
      <c r="A5" s="446" t="s">
        <v>111</v>
      </c>
      <c r="B5" s="505">
        <v>2002</v>
      </c>
      <c r="C5" s="721">
        <v>0.52515723270000003</v>
      </c>
      <c r="D5" s="724">
        <v>159</v>
      </c>
      <c r="E5" s="721">
        <v>11.378859857</v>
      </c>
      <c r="F5" s="724">
        <v>421</v>
      </c>
      <c r="G5" s="721">
        <f t="shared" si="0"/>
        <v>2.6477987421383649</v>
      </c>
    </row>
    <row r="6" spans="1:21">
      <c r="A6" s="446" t="s">
        <v>111</v>
      </c>
      <c r="B6" s="505">
        <v>2003</v>
      </c>
      <c r="C6" s="721">
        <v>0.51131221719999997</v>
      </c>
      <c r="D6" s="724">
        <v>221</v>
      </c>
      <c r="E6" s="721">
        <v>11.780882353000001</v>
      </c>
      <c r="F6" s="724">
        <v>340</v>
      </c>
      <c r="G6" s="721">
        <f t="shared" si="0"/>
        <v>1.5384615384615385</v>
      </c>
    </row>
    <row r="7" spans="1:21">
      <c r="A7" s="446" t="s">
        <v>111</v>
      </c>
      <c r="B7" s="505">
        <v>2004</v>
      </c>
      <c r="C7" s="721">
        <v>0.58064516129999999</v>
      </c>
      <c r="D7" s="724">
        <v>279</v>
      </c>
      <c r="E7" s="721">
        <v>11.451104101</v>
      </c>
      <c r="F7" s="724">
        <v>317</v>
      </c>
      <c r="G7" s="721">
        <f t="shared" si="0"/>
        <v>1.1362007168458781</v>
      </c>
    </row>
    <row r="8" spans="1:21">
      <c r="A8" s="446" t="s">
        <v>111</v>
      </c>
      <c r="B8" s="505">
        <v>2005</v>
      </c>
      <c r="C8" s="721">
        <v>0.53773584910000005</v>
      </c>
      <c r="D8" s="724">
        <v>212</v>
      </c>
      <c r="E8" s="721">
        <v>11.564189189</v>
      </c>
      <c r="F8" s="724">
        <v>296</v>
      </c>
      <c r="G8" s="721">
        <f t="shared" si="0"/>
        <v>1.3962264150943395</v>
      </c>
    </row>
    <row r="9" spans="1:21">
      <c r="A9" s="446" t="s">
        <v>111</v>
      </c>
      <c r="B9" s="505">
        <v>2006</v>
      </c>
      <c r="C9" s="721">
        <v>0.52112676059999996</v>
      </c>
      <c r="D9" s="724">
        <v>142</v>
      </c>
      <c r="E9" s="721">
        <v>11.980769231</v>
      </c>
      <c r="F9" s="724">
        <v>286</v>
      </c>
      <c r="G9" s="721">
        <f t="shared" si="0"/>
        <v>2.0140845070422535</v>
      </c>
    </row>
    <row r="10" spans="1:21">
      <c r="A10" s="446" t="s">
        <v>111</v>
      </c>
      <c r="B10" s="505">
        <v>2007</v>
      </c>
      <c r="C10" s="721">
        <v>0.5</v>
      </c>
      <c r="D10" s="724">
        <v>196</v>
      </c>
      <c r="E10" s="721">
        <v>11.900212313999999</v>
      </c>
      <c r="F10" s="724">
        <v>471</v>
      </c>
      <c r="G10" s="721">
        <f t="shared" si="0"/>
        <v>2.4030612244897958</v>
      </c>
    </row>
    <row r="11" spans="1:21">
      <c r="A11" s="446" t="s">
        <v>111</v>
      </c>
      <c r="B11" s="505">
        <v>2008</v>
      </c>
      <c r="C11" s="721">
        <v>0.5</v>
      </c>
      <c r="D11" s="724">
        <v>307</v>
      </c>
      <c r="E11" s="721">
        <v>12.112288136</v>
      </c>
      <c r="F11" s="724">
        <v>472</v>
      </c>
      <c r="G11" s="721">
        <f t="shared" si="0"/>
        <v>1.5374592833876222</v>
      </c>
    </row>
    <row r="12" spans="1:21">
      <c r="A12" s="446" t="s">
        <v>111</v>
      </c>
      <c r="B12" s="505">
        <v>2009</v>
      </c>
      <c r="C12" s="721">
        <v>0.5</v>
      </c>
      <c r="D12" s="724">
        <v>417</v>
      </c>
      <c r="E12" s="721">
        <v>4.7346938775999998</v>
      </c>
      <c r="F12" s="724">
        <v>49</v>
      </c>
      <c r="G12" s="721">
        <f t="shared" si="0"/>
        <v>0.11750599520383694</v>
      </c>
    </row>
    <row r="13" spans="1:21">
      <c r="A13" s="446" t="s">
        <v>111</v>
      </c>
      <c r="B13" s="505">
        <v>2010</v>
      </c>
      <c r="C13" s="721">
        <v>0.5</v>
      </c>
      <c r="D13" s="724">
        <v>245</v>
      </c>
      <c r="E13" s="721">
        <v>6.03125</v>
      </c>
      <c r="F13" s="724">
        <v>48</v>
      </c>
      <c r="G13" s="721">
        <f t="shared" si="0"/>
        <v>0.19591836734693877</v>
      </c>
    </row>
    <row r="14" spans="1:21">
      <c r="A14" s="446" t="s">
        <v>111</v>
      </c>
      <c r="B14" s="505">
        <v>2011</v>
      </c>
      <c r="C14" s="721">
        <v>0.5</v>
      </c>
      <c r="D14" s="724">
        <v>313</v>
      </c>
      <c r="E14" s="721">
        <v>4.9782608695999997</v>
      </c>
      <c r="F14" s="724">
        <v>23</v>
      </c>
      <c r="G14" s="721">
        <f t="shared" si="0"/>
        <v>7.3482428115015971E-2</v>
      </c>
    </row>
    <row r="15" spans="1:21">
      <c r="A15" s="446" t="s">
        <v>111</v>
      </c>
      <c r="B15" s="505">
        <v>2012</v>
      </c>
      <c r="C15" s="721">
        <v>0.5</v>
      </c>
      <c r="D15" s="724">
        <v>299</v>
      </c>
      <c r="E15" s="721">
        <v>3.6721311475</v>
      </c>
      <c r="F15" s="724">
        <v>61</v>
      </c>
      <c r="G15" s="721">
        <f t="shared" si="0"/>
        <v>0.20401337792642141</v>
      </c>
    </row>
    <row r="16" spans="1:21">
      <c r="A16" s="446" t="s">
        <v>111</v>
      </c>
      <c r="B16" s="505">
        <v>2013</v>
      </c>
      <c r="C16" s="721">
        <v>0.5</v>
      </c>
      <c r="D16" s="724">
        <v>307</v>
      </c>
      <c r="E16" s="721">
        <v>4.8346456693000004</v>
      </c>
      <c r="F16" s="724">
        <v>127</v>
      </c>
      <c r="G16" s="721">
        <f>F16/D16</f>
        <v>0.41368078175895767</v>
      </c>
    </row>
    <row r="17" spans="1:7">
      <c r="A17" s="446" t="s">
        <v>111</v>
      </c>
      <c r="B17" s="505">
        <v>2014</v>
      </c>
      <c r="C17" s="721">
        <v>0.5</v>
      </c>
      <c r="D17" s="724">
        <v>312</v>
      </c>
      <c r="E17" s="721">
        <v>5.375</v>
      </c>
      <c r="F17" s="724">
        <v>92</v>
      </c>
      <c r="G17" s="721">
        <f>F17/D17</f>
        <v>0.29487179487179488</v>
      </c>
    </row>
    <row r="18" spans="1:7">
      <c r="A18" s="64" t="s">
        <v>159</v>
      </c>
      <c r="B18" s="640">
        <v>2000</v>
      </c>
      <c r="C18" s="638">
        <v>1.5357364822999999</v>
      </c>
      <c r="D18" s="599">
        <v>14481</v>
      </c>
      <c r="E18" s="638">
        <v>7.5731102850000003</v>
      </c>
      <c r="F18" s="599">
        <v>4842</v>
      </c>
      <c r="G18" s="638">
        <f t="shared" ref="G18:G29" si="1">F18/D18</f>
        <v>0.33436917339962707</v>
      </c>
    </row>
    <row r="19" spans="1:7">
      <c r="A19" s="64" t="s">
        <v>159</v>
      </c>
      <c r="B19" s="640">
        <v>2001</v>
      </c>
      <c r="C19" s="638">
        <v>0.50762557720000001</v>
      </c>
      <c r="D19" s="599">
        <v>14294</v>
      </c>
      <c r="E19" s="638">
        <v>7.4747634069000002</v>
      </c>
      <c r="F19" s="599">
        <v>4438</v>
      </c>
      <c r="G19" s="638">
        <f t="shared" si="1"/>
        <v>0.31047992164544563</v>
      </c>
    </row>
    <row r="20" spans="1:7">
      <c r="A20" s="64" t="s">
        <v>159</v>
      </c>
      <c r="B20" s="640">
        <v>2002</v>
      </c>
      <c r="C20" s="638">
        <v>0.50436923079999996</v>
      </c>
      <c r="D20" s="599">
        <v>16250</v>
      </c>
      <c r="E20" s="638">
        <v>7.2689828642999998</v>
      </c>
      <c r="F20" s="599">
        <v>6361</v>
      </c>
      <c r="G20" s="638">
        <f t="shared" si="1"/>
        <v>0.39144615384615383</v>
      </c>
    </row>
    <row r="21" spans="1:7">
      <c r="A21" s="64" t="s">
        <v>159</v>
      </c>
      <c r="B21" s="640">
        <v>2003</v>
      </c>
      <c r="C21" s="638">
        <v>0.51110985149999999</v>
      </c>
      <c r="D21" s="599">
        <v>17642</v>
      </c>
      <c r="E21" s="638">
        <v>7.9816994309</v>
      </c>
      <c r="F21" s="599">
        <v>7732</v>
      </c>
      <c r="G21" s="638">
        <f t="shared" si="1"/>
        <v>0.43827230472735518</v>
      </c>
    </row>
    <row r="22" spans="1:7">
      <c r="A22" s="64" t="s">
        <v>159</v>
      </c>
      <c r="B22" s="640">
        <v>2004</v>
      </c>
      <c r="C22" s="638">
        <v>0.51219079479999996</v>
      </c>
      <c r="D22" s="599">
        <v>19728</v>
      </c>
      <c r="E22" s="638">
        <v>8.5443901897999996</v>
      </c>
      <c r="F22" s="599">
        <v>9011</v>
      </c>
      <c r="G22" s="638">
        <f t="shared" si="1"/>
        <v>0.45676196269261965</v>
      </c>
    </row>
    <row r="23" spans="1:7">
      <c r="A23" s="64" t="s">
        <v>159</v>
      </c>
      <c r="B23" s="640">
        <v>2005</v>
      </c>
      <c r="C23" s="638">
        <v>0.49373970350000002</v>
      </c>
      <c r="D23" s="599">
        <v>21245</v>
      </c>
      <c r="E23" s="638">
        <v>8.475117096</v>
      </c>
      <c r="F23" s="599">
        <v>8540</v>
      </c>
      <c r="G23" s="638">
        <f t="shared" si="1"/>
        <v>0.40197693574958815</v>
      </c>
    </row>
    <row r="24" spans="1:7">
      <c r="A24" s="64" t="s">
        <v>159</v>
      </c>
      <c r="B24" s="640">
        <v>2006</v>
      </c>
      <c r="C24" s="638">
        <v>0.51037501900000004</v>
      </c>
      <c r="D24" s="599">
        <v>19759</v>
      </c>
      <c r="E24" s="638">
        <v>8.6774811773000007</v>
      </c>
      <c r="F24" s="599">
        <v>7305</v>
      </c>
      <c r="G24" s="638">
        <f t="shared" si="1"/>
        <v>0.3697049445822157</v>
      </c>
    </row>
    <row r="25" spans="1:7">
      <c r="A25" s="64" t="s">
        <v>159</v>
      </c>
      <c r="B25" s="640">
        <v>2007</v>
      </c>
      <c r="C25" s="638">
        <v>0.49980956009999999</v>
      </c>
      <c r="D25" s="599">
        <v>21004</v>
      </c>
      <c r="E25" s="638">
        <v>7.6427064098999997</v>
      </c>
      <c r="F25" s="599">
        <v>7582</v>
      </c>
      <c r="G25" s="638">
        <f t="shared" si="1"/>
        <v>0.36097886116930111</v>
      </c>
    </row>
    <row r="26" spans="1:7">
      <c r="A26" s="64" t="s">
        <v>159</v>
      </c>
      <c r="B26" s="640">
        <v>2008</v>
      </c>
      <c r="C26" s="638">
        <v>0.50007699019999996</v>
      </c>
      <c r="D26" s="599">
        <v>19483</v>
      </c>
      <c r="E26" s="638">
        <v>7.6739612746999999</v>
      </c>
      <c r="F26" s="599">
        <v>4958</v>
      </c>
      <c r="G26" s="638">
        <f t="shared" si="1"/>
        <v>0.25447826310116511</v>
      </c>
    </row>
    <row r="27" spans="1:7">
      <c r="A27" s="64" t="s">
        <v>159</v>
      </c>
      <c r="B27" s="640">
        <v>2009</v>
      </c>
      <c r="C27" s="638">
        <v>0.49984505730000001</v>
      </c>
      <c r="D27" s="599">
        <v>12908</v>
      </c>
      <c r="E27" s="638">
        <v>7.7606315789</v>
      </c>
      <c r="F27" s="599">
        <v>2375</v>
      </c>
      <c r="G27" s="638">
        <f t="shared" si="1"/>
        <v>0.18399442206383637</v>
      </c>
    </row>
    <row r="28" spans="1:7">
      <c r="A28" s="64" t="s">
        <v>159</v>
      </c>
      <c r="B28" s="640">
        <v>2010</v>
      </c>
      <c r="C28" s="638">
        <v>0.4997488068</v>
      </c>
      <c r="D28" s="599">
        <v>15924</v>
      </c>
      <c r="E28" s="638">
        <v>7.8737821081000003</v>
      </c>
      <c r="F28" s="599">
        <v>2258</v>
      </c>
      <c r="G28" s="638">
        <f t="shared" si="1"/>
        <v>0.14179854307962825</v>
      </c>
    </row>
    <row r="29" spans="1:7">
      <c r="A29" s="64" t="s">
        <v>159</v>
      </c>
      <c r="B29" s="640">
        <v>2011</v>
      </c>
      <c r="C29" s="638">
        <v>0.49988674970000002</v>
      </c>
      <c r="D29" s="599">
        <v>17660</v>
      </c>
      <c r="E29" s="638">
        <v>8.6445356209999993</v>
      </c>
      <c r="F29" s="599">
        <v>2681</v>
      </c>
      <c r="G29" s="638">
        <f t="shared" si="1"/>
        <v>0.15181200453001131</v>
      </c>
    </row>
    <row r="30" spans="1:7">
      <c r="A30" s="64" t="s">
        <v>159</v>
      </c>
      <c r="B30" s="640">
        <v>2012</v>
      </c>
      <c r="C30" s="638">
        <v>0.49975744640000003</v>
      </c>
      <c r="D30" s="599">
        <v>20614</v>
      </c>
      <c r="E30" s="638">
        <v>8.1985141672000008</v>
      </c>
      <c r="F30" s="599">
        <v>2894</v>
      </c>
      <c r="G30" s="638">
        <f>F30/D30</f>
        <v>0.14039002619578927</v>
      </c>
    </row>
    <row r="31" spans="1:7">
      <c r="A31" s="64" t="s">
        <v>159</v>
      </c>
      <c r="B31" s="640">
        <v>2013</v>
      </c>
      <c r="C31" s="638">
        <v>0.499887095</v>
      </c>
      <c r="D31" s="599">
        <v>26571</v>
      </c>
      <c r="E31" s="638">
        <v>7.1120251878999996</v>
      </c>
      <c r="F31" s="599">
        <v>4923</v>
      </c>
      <c r="G31" s="638">
        <f>F31/D31</f>
        <v>0.18527718189003048</v>
      </c>
    </row>
    <row r="32" spans="1:7">
      <c r="A32" s="64" t="s">
        <v>159</v>
      </c>
      <c r="B32" s="640">
        <v>2014</v>
      </c>
      <c r="C32" s="638">
        <v>0.49982556299999997</v>
      </c>
      <c r="D32" s="599">
        <v>31530</v>
      </c>
      <c r="E32" s="638">
        <v>7.2497721750000004</v>
      </c>
      <c r="F32" s="599">
        <v>6584</v>
      </c>
      <c r="G32" s="638">
        <f>F32/D32</f>
        <v>0.20881699968284173</v>
      </c>
    </row>
    <row r="33" spans="1:7">
      <c r="A33" s="446" t="s">
        <v>160</v>
      </c>
      <c r="B33" s="505">
        <v>2000</v>
      </c>
      <c r="C33" s="721">
        <v>1.5897859135000001</v>
      </c>
      <c r="D33" s="724">
        <v>60583</v>
      </c>
      <c r="E33" s="721">
        <v>7.2339012735999999</v>
      </c>
      <c r="F33" s="724">
        <v>117618</v>
      </c>
      <c r="G33" s="721">
        <f t="shared" ref="G33:G42" si="2">F33/D33</f>
        <v>1.9414357162900484</v>
      </c>
    </row>
    <row r="34" spans="1:7">
      <c r="A34" s="446" t="s">
        <v>160</v>
      </c>
      <c r="B34" s="505">
        <v>2001</v>
      </c>
      <c r="C34" s="721">
        <v>0.50678596649999996</v>
      </c>
      <c r="D34" s="724">
        <v>58061</v>
      </c>
      <c r="E34" s="721">
        <v>7.4353559436000003</v>
      </c>
      <c r="F34" s="724">
        <v>128349</v>
      </c>
      <c r="G34" s="721">
        <f t="shared" si="2"/>
        <v>2.2105888634367306</v>
      </c>
    </row>
    <row r="35" spans="1:7">
      <c r="A35" s="446" t="s">
        <v>160</v>
      </c>
      <c r="B35" s="505">
        <v>2002</v>
      </c>
      <c r="C35" s="721">
        <v>0.50856477499999997</v>
      </c>
      <c r="D35" s="724">
        <v>63983</v>
      </c>
      <c r="E35" s="721">
        <v>7.0631904275000004</v>
      </c>
      <c r="F35" s="724">
        <v>136057</v>
      </c>
      <c r="G35" s="721">
        <f t="shared" si="2"/>
        <v>2.1264554647328198</v>
      </c>
    </row>
    <row r="36" spans="1:7">
      <c r="A36" s="446" t="s">
        <v>160</v>
      </c>
      <c r="B36" s="505">
        <v>2003</v>
      </c>
      <c r="C36" s="721">
        <v>0.50848242269999999</v>
      </c>
      <c r="D36" s="724">
        <v>70204</v>
      </c>
      <c r="E36" s="721">
        <v>7.1541043822999999</v>
      </c>
      <c r="F36" s="724">
        <v>156540</v>
      </c>
      <c r="G36" s="721">
        <f t="shared" si="2"/>
        <v>2.2297874764970658</v>
      </c>
    </row>
    <row r="37" spans="1:7">
      <c r="A37" s="446" t="s">
        <v>160</v>
      </c>
      <c r="B37" s="505">
        <v>2004</v>
      </c>
      <c r="C37" s="721">
        <v>0.51181346029999997</v>
      </c>
      <c r="D37" s="724">
        <v>74322</v>
      </c>
      <c r="E37" s="721">
        <v>7.5568258040999998</v>
      </c>
      <c r="F37" s="724">
        <v>153557</v>
      </c>
      <c r="G37" s="721">
        <f t="shared" si="2"/>
        <v>2.066104249078335</v>
      </c>
    </row>
    <row r="38" spans="1:7">
      <c r="A38" s="446" t="s">
        <v>160</v>
      </c>
      <c r="B38" s="505">
        <v>2005</v>
      </c>
      <c r="C38" s="721">
        <v>0.48996035960000001</v>
      </c>
      <c r="D38" s="724">
        <v>77194</v>
      </c>
      <c r="E38" s="721">
        <v>8.0074177631999994</v>
      </c>
      <c r="F38" s="724">
        <v>152000</v>
      </c>
      <c r="G38" s="721">
        <f t="shared" si="2"/>
        <v>1.9690649532347073</v>
      </c>
    </row>
    <row r="39" spans="1:7">
      <c r="A39" s="446" t="s">
        <v>160</v>
      </c>
      <c r="B39" s="505">
        <v>2006</v>
      </c>
      <c r="C39" s="721">
        <v>0.50814214609999997</v>
      </c>
      <c r="D39" s="724">
        <v>76147</v>
      </c>
      <c r="E39" s="721">
        <v>8.1922042137000002</v>
      </c>
      <c r="F39" s="724">
        <v>123028</v>
      </c>
      <c r="G39" s="721">
        <f t="shared" si="2"/>
        <v>1.6156644385202306</v>
      </c>
    </row>
    <row r="40" spans="1:7">
      <c r="A40" s="446" t="s">
        <v>160</v>
      </c>
      <c r="B40" s="505">
        <v>2007</v>
      </c>
      <c r="C40" s="721">
        <v>0.50353750659999996</v>
      </c>
      <c r="D40" s="724">
        <v>77173</v>
      </c>
      <c r="E40" s="721">
        <v>8.2099033816000002</v>
      </c>
      <c r="F40" s="724">
        <v>120060</v>
      </c>
      <c r="G40" s="721">
        <f t="shared" si="2"/>
        <v>1.5557254480193849</v>
      </c>
    </row>
    <row r="41" spans="1:7">
      <c r="A41" s="446" t="s">
        <v>160</v>
      </c>
      <c r="B41" s="505">
        <v>2008</v>
      </c>
      <c r="C41" s="721">
        <v>0.50285788340000004</v>
      </c>
      <c r="D41" s="724">
        <v>73306</v>
      </c>
      <c r="E41" s="721">
        <v>8.3065842714000002</v>
      </c>
      <c r="F41" s="724">
        <v>90701</v>
      </c>
      <c r="G41" s="721">
        <f t="shared" si="2"/>
        <v>1.2372929910239272</v>
      </c>
    </row>
    <row r="42" spans="1:7">
      <c r="A42" s="446" t="s">
        <v>160</v>
      </c>
      <c r="B42" s="505">
        <v>2009</v>
      </c>
      <c r="C42" s="721">
        <v>0.50549642459999999</v>
      </c>
      <c r="D42" s="724">
        <v>54399</v>
      </c>
      <c r="E42" s="721">
        <v>7.8662016949</v>
      </c>
      <c r="F42" s="724">
        <v>68678</v>
      </c>
      <c r="G42" s="721">
        <f t="shared" si="2"/>
        <v>1.262486442765492</v>
      </c>
    </row>
    <row r="43" spans="1:7">
      <c r="A43" s="446" t="s">
        <v>160</v>
      </c>
      <c r="B43" s="505">
        <v>2010</v>
      </c>
      <c r="C43" s="721">
        <v>0.50132238870000001</v>
      </c>
      <c r="D43" s="724">
        <v>62009</v>
      </c>
      <c r="E43" s="721">
        <v>7.9407481470999999</v>
      </c>
      <c r="F43" s="724">
        <v>88512</v>
      </c>
      <c r="G43" s="721">
        <f>F43/D43</f>
        <v>1.4274056991727007</v>
      </c>
    </row>
    <row r="44" spans="1:7">
      <c r="A44" s="446" t="s">
        <v>160</v>
      </c>
      <c r="B44" s="505">
        <v>2011</v>
      </c>
      <c r="C44" s="721">
        <v>0.50042270060000005</v>
      </c>
      <c r="D44" s="724">
        <v>63875</v>
      </c>
      <c r="E44" s="721">
        <v>8.6403731556000007</v>
      </c>
      <c r="F44" s="724">
        <v>80717</v>
      </c>
      <c r="G44" s="721">
        <f>F44/D44</f>
        <v>1.2636712328767123</v>
      </c>
    </row>
    <row r="45" spans="1:7">
      <c r="A45" s="446" t="s">
        <v>160</v>
      </c>
      <c r="B45" s="505">
        <v>2012</v>
      </c>
      <c r="C45" s="721">
        <v>0.49975923999999999</v>
      </c>
      <c r="D45" s="724">
        <v>76840</v>
      </c>
      <c r="E45" s="721">
        <v>7.8263073776000001</v>
      </c>
      <c r="F45" s="724">
        <v>78210</v>
      </c>
      <c r="G45" s="721">
        <f>F45/D45</f>
        <v>1.0178292555960438</v>
      </c>
    </row>
    <row r="46" spans="1:7">
      <c r="A46" s="446" t="s">
        <v>160</v>
      </c>
      <c r="B46" s="505">
        <v>2013</v>
      </c>
      <c r="C46" s="721">
        <v>0.49980594769999998</v>
      </c>
      <c r="D46" s="724">
        <v>82452</v>
      </c>
      <c r="E46" s="721">
        <v>7.7376504501000003</v>
      </c>
      <c r="F46" s="724">
        <v>98870</v>
      </c>
      <c r="G46" s="721">
        <f>F46/D46</f>
        <v>1.1991219133556494</v>
      </c>
    </row>
    <row r="47" spans="1:7">
      <c r="A47" s="446" t="s">
        <v>160</v>
      </c>
      <c r="B47" s="505">
        <v>2014</v>
      </c>
      <c r="C47" s="721">
        <v>0.49988403300000001</v>
      </c>
      <c r="D47" s="724">
        <v>90543</v>
      </c>
      <c r="E47" s="721">
        <v>8.1828807110999993</v>
      </c>
      <c r="F47" s="724">
        <v>129836</v>
      </c>
      <c r="G47" s="721">
        <f>F47/D47</f>
        <v>1.4339705996046077</v>
      </c>
    </row>
    <row r="48" spans="1:7">
      <c r="A48" t="s">
        <v>112</v>
      </c>
      <c r="B48" s="366">
        <v>2000</v>
      </c>
      <c r="C48" s="627">
        <v>1.579358947</v>
      </c>
      <c r="D48" s="506">
        <v>75064</v>
      </c>
      <c r="E48" s="627">
        <v>7.2473134085000002</v>
      </c>
      <c r="F48" s="506">
        <v>122460</v>
      </c>
      <c r="G48" s="638">
        <f t="shared" ref="G48:G57" si="3">F48/D48</f>
        <v>1.6314078652882873</v>
      </c>
    </row>
    <row r="49" spans="1:7">
      <c r="A49" t="s">
        <v>112</v>
      </c>
      <c r="B49" s="366">
        <v>2001</v>
      </c>
      <c r="C49" s="627">
        <v>0.50695183470000005</v>
      </c>
      <c r="D49" s="506">
        <v>72355</v>
      </c>
      <c r="E49" s="627">
        <v>7.4366795948000002</v>
      </c>
      <c r="F49" s="506">
        <v>132785</v>
      </c>
      <c r="G49" s="638">
        <f t="shared" si="3"/>
        <v>1.8351876166125354</v>
      </c>
    </row>
    <row r="50" spans="1:7">
      <c r="A50" t="s">
        <v>112</v>
      </c>
      <c r="B50" s="366">
        <v>2002</v>
      </c>
      <c r="C50" s="627">
        <v>0.50771502999999996</v>
      </c>
      <c r="D50" s="506">
        <v>80233</v>
      </c>
      <c r="E50" s="627">
        <v>7.0723820023000004</v>
      </c>
      <c r="F50" s="506">
        <v>142418</v>
      </c>
      <c r="G50" s="638">
        <f t="shared" si="3"/>
        <v>1.775055151870178</v>
      </c>
    </row>
    <row r="51" spans="1:7">
      <c r="A51" t="s">
        <v>112</v>
      </c>
      <c r="B51" s="366">
        <v>2003</v>
      </c>
      <c r="C51" s="627">
        <v>0.50901008579999996</v>
      </c>
      <c r="D51" s="506">
        <v>87846</v>
      </c>
      <c r="E51" s="627">
        <v>7.1930578553000002</v>
      </c>
      <c r="F51" s="506">
        <v>164272</v>
      </c>
      <c r="G51" s="638">
        <f t="shared" si="3"/>
        <v>1.8699997723288482</v>
      </c>
    </row>
    <row r="52" spans="1:7">
      <c r="A52" t="s">
        <v>112</v>
      </c>
      <c r="B52" s="366">
        <v>2004</v>
      </c>
      <c r="C52" s="627">
        <v>0.51189261029999999</v>
      </c>
      <c r="D52" s="506">
        <v>94050</v>
      </c>
      <c r="E52" s="627">
        <v>7.6115656217999996</v>
      </c>
      <c r="F52" s="506">
        <v>162568</v>
      </c>
      <c r="G52" s="638">
        <f t="shared" si="3"/>
        <v>1.7285273790536948</v>
      </c>
    </row>
    <row r="53" spans="1:7">
      <c r="A53" t="s">
        <v>112</v>
      </c>
      <c r="B53" s="366">
        <v>2005</v>
      </c>
      <c r="C53" s="627">
        <v>0.49077601360000001</v>
      </c>
      <c r="D53" s="506">
        <v>98439</v>
      </c>
      <c r="E53" s="627">
        <v>8.0322972468000007</v>
      </c>
      <c r="F53" s="506">
        <v>160540</v>
      </c>
      <c r="G53" s="638">
        <f t="shared" si="3"/>
        <v>1.6308576885177624</v>
      </c>
    </row>
    <row r="54" spans="1:7">
      <c r="A54" t="s">
        <v>112</v>
      </c>
      <c r="B54" s="366">
        <v>2006</v>
      </c>
      <c r="C54" s="627">
        <v>0.50860217299999999</v>
      </c>
      <c r="D54" s="506">
        <v>95906</v>
      </c>
      <c r="E54" s="627">
        <v>8.2194374323999995</v>
      </c>
      <c r="F54" s="506">
        <v>130331</v>
      </c>
      <c r="G54" s="638">
        <f t="shared" si="3"/>
        <v>1.3589452171918337</v>
      </c>
    </row>
    <row r="55" spans="1:7">
      <c r="A55" t="s">
        <v>112</v>
      </c>
      <c r="B55" s="366">
        <v>2007</v>
      </c>
      <c r="C55" s="627">
        <v>0.50273994929999999</v>
      </c>
      <c r="D55" s="506">
        <v>98177</v>
      </c>
      <c r="E55" s="627">
        <v>8.1762115917999996</v>
      </c>
      <c r="F55" s="506">
        <v>127642</v>
      </c>
      <c r="G55" s="638">
        <f t="shared" si="3"/>
        <v>1.3001212096519552</v>
      </c>
    </row>
    <row r="56" spans="1:7">
      <c r="A56" t="s">
        <v>112</v>
      </c>
      <c r="B56" s="366">
        <v>2008</v>
      </c>
      <c r="C56" s="627">
        <v>0.50227397640000004</v>
      </c>
      <c r="D56" s="506">
        <v>92789</v>
      </c>
      <c r="E56" s="627">
        <v>8.2737954610000006</v>
      </c>
      <c r="F56" s="506">
        <v>95659</v>
      </c>
      <c r="G56" s="638">
        <f t="shared" si="3"/>
        <v>1.0309303904557652</v>
      </c>
    </row>
    <row r="57" spans="1:7">
      <c r="A57" t="s">
        <v>112</v>
      </c>
      <c r="B57" s="366">
        <v>2009</v>
      </c>
      <c r="C57" s="627">
        <v>0.50441261680000005</v>
      </c>
      <c r="D57" s="506">
        <v>67307</v>
      </c>
      <c r="E57" s="627">
        <v>7.8626729342999999</v>
      </c>
      <c r="F57" s="506">
        <v>71053</v>
      </c>
      <c r="G57" s="638">
        <f t="shared" si="3"/>
        <v>1.0556554295987044</v>
      </c>
    </row>
    <row r="58" spans="1:7">
      <c r="A58" t="s">
        <v>112</v>
      </c>
      <c r="B58" s="366">
        <v>2010</v>
      </c>
      <c r="C58" s="627">
        <v>0.50100085969999997</v>
      </c>
      <c r="D58" s="506">
        <v>77933</v>
      </c>
      <c r="E58" s="627">
        <v>7.9390822958999996</v>
      </c>
      <c r="F58" s="506">
        <v>90770</v>
      </c>
      <c r="G58" s="638">
        <f>F58/D58</f>
        <v>1.1647184119692557</v>
      </c>
    </row>
    <row r="59" spans="1:7">
      <c r="A59" t="s">
        <v>112</v>
      </c>
      <c r="B59" s="366">
        <v>2011</v>
      </c>
      <c r="C59" s="627">
        <v>0.50030661679999999</v>
      </c>
      <c r="D59" s="506">
        <v>81535</v>
      </c>
      <c r="E59" s="627">
        <v>8.6405069666000003</v>
      </c>
      <c r="F59" s="506">
        <v>83398</v>
      </c>
      <c r="G59" s="638">
        <f>F59/D59</f>
        <v>1.0228490832157968</v>
      </c>
    </row>
    <row r="60" spans="1:7">
      <c r="A60" t="s">
        <v>112</v>
      </c>
      <c r="B60" s="366">
        <v>2012</v>
      </c>
      <c r="C60" s="627">
        <v>0.49975886060000002</v>
      </c>
      <c r="D60" s="506">
        <v>97454</v>
      </c>
      <c r="E60" s="627">
        <v>7.8395886763</v>
      </c>
      <c r="F60" s="506">
        <v>81104</v>
      </c>
      <c r="G60" s="638">
        <f>F60/D60</f>
        <v>0.83222853859256674</v>
      </c>
    </row>
    <row r="61" spans="1:7">
      <c r="A61" t="s">
        <v>112</v>
      </c>
      <c r="B61" s="366">
        <v>2013</v>
      </c>
      <c r="C61" s="627">
        <v>0.49982572479999998</v>
      </c>
      <c r="D61" s="506">
        <v>109023</v>
      </c>
      <c r="E61" s="627">
        <v>7.7079764530999997</v>
      </c>
      <c r="F61" s="506">
        <v>103793</v>
      </c>
      <c r="G61" s="638">
        <f>F61/D61</f>
        <v>0.95202847105656607</v>
      </c>
    </row>
    <row r="62" spans="1:7">
      <c r="A62" t="s">
        <v>112</v>
      </c>
      <c r="B62" s="366">
        <v>2014</v>
      </c>
      <c r="C62" s="627">
        <v>0.49986893090000001</v>
      </c>
      <c r="D62" s="506">
        <v>122073</v>
      </c>
      <c r="E62" s="627">
        <v>8.1378463568000008</v>
      </c>
      <c r="F62" s="506">
        <v>136420</v>
      </c>
      <c r="G62" s="638">
        <f>F62/D62</f>
        <v>1.1175280365027485</v>
      </c>
    </row>
    <row r="63" spans="1:7">
      <c r="A63" s="446" t="s">
        <v>113</v>
      </c>
      <c r="B63" s="505">
        <v>2000</v>
      </c>
      <c r="C63" s="721">
        <v>6.3362840863000001</v>
      </c>
      <c r="D63" s="724">
        <v>4914</v>
      </c>
      <c r="E63" s="721">
        <v>12.376773050000001</v>
      </c>
      <c r="F63" s="724">
        <v>2256</v>
      </c>
      <c r="G63" s="721">
        <f t="shared" ref="G63:G107" si="4">F63/D63</f>
        <v>0.45909645909645908</v>
      </c>
    </row>
    <row r="64" spans="1:7">
      <c r="A64" s="371" t="s">
        <v>113</v>
      </c>
      <c r="B64" s="722">
        <v>2001</v>
      </c>
      <c r="C64" s="723">
        <v>1.4667747164</v>
      </c>
      <c r="D64" s="725">
        <v>3702</v>
      </c>
      <c r="E64" s="723">
        <v>11.439049587</v>
      </c>
      <c r="F64" s="725">
        <v>1936</v>
      </c>
      <c r="G64" s="723">
        <f t="shared" si="4"/>
        <v>0.52296056185845485</v>
      </c>
    </row>
    <row r="65" spans="1:7">
      <c r="A65" s="371" t="s">
        <v>113</v>
      </c>
      <c r="B65" s="722">
        <v>2002</v>
      </c>
      <c r="C65" s="723">
        <v>1.5006154603999999</v>
      </c>
      <c r="D65" s="725">
        <v>4062</v>
      </c>
      <c r="E65" s="723">
        <v>10.989073426999999</v>
      </c>
      <c r="F65" s="725">
        <v>2288</v>
      </c>
      <c r="G65" s="723">
        <f t="shared" si="4"/>
        <v>0.56326932545544062</v>
      </c>
    </row>
    <row r="66" spans="1:7">
      <c r="A66" s="446" t="s">
        <v>113</v>
      </c>
      <c r="B66" s="505">
        <v>2003</v>
      </c>
      <c r="C66" s="721">
        <v>1.3068665376999999</v>
      </c>
      <c r="D66" s="724">
        <v>5170</v>
      </c>
      <c r="E66" s="721">
        <v>10.926806785</v>
      </c>
      <c r="F66" s="724">
        <v>2712</v>
      </c>
      <c r="G66" s="721">
        <f t="shared" si="4"/>
        <v>0.5245647969052224</v>
      </c>
    </row>
    <row r="67" spans="1:7">
      <c r="A67" s="446" t="s">
        <v>113</v>
      </c>
      <c r="B67" s="505">
        <v>2004</v>
      </c>
      <c r="C67" s="721">
        <v>1.2685393258</v>
      </c>
      <c r="D67" s="724">
        <v>7120</v>
      </c>
      <c r="E67" s="721">
        <v>10.050947867</v>
      </c>
      <c r="F67" s="724">
        <v>2954</v>
      </c>
      <c r="G67" s="721">
        <f t="shared" si="4"/>
        <v>0.41488764044943821</v>
      </c>
    </row>
    <row r="68" spans="1:7">
      <c r="A68" s="446" t="s">
        <v>113</v>
      </c>
      <c r="B68" s="505">
        <v>2005</v>
      </c>
      <c r="C68" s="721">
        <v>1.1842447917000001</v>
      </c>
      <c r="D68" s="724">
        <v>10752</v>
      </c>
      <c r="E68" s="721">
        <v>10.155339806000001</v>
      </c>
      <c r="F68" s="724">
        <v>3605</v>
      </c>
      <c r="G68" s="721">
        <f t="shared" si="4"/>
        <v>0.33528645833333331</v>
      </c>
    </row>
    <row r="69" spans="1:7">
      <c r="A69" s="446" t="s">
        <v>113</v>
      </c>
      <c r="B69" s="505">
        <v>2006</v>
      </c>
      <c r="C69" s="721">
        <v>1.2100278336000001</v>
      </c>
      <c r="D69" s="724">
        <v>12934</v>
      </c>
      <c r="E69" s="721">
        <v>10.512252042</v>
      </c>
      <c r="F69" s="724">
        <v>4285</v>
      </c>
      <c r="G69" s="721">
        <f t="shared" si="4"/>
        <v>0.33129735580640174</v>
      </c>
    </row>
    <row r="70" spans="1:7">
      <c r="A70" s="446" t="s">
        <v>113</v>
      </c>
      <c r="B70" s="505">
        <v>2007</v>
      </c>
      <c r="C70" s="721">
        <v>0.8727500896</v>
      </c>
      <c r="D70" s="724">
        <v>13945</v>
      </c>
      <c r="E70" s="721">
        <v>9.9428828423999995</v>
      </c>
      <c r="F70" s="724">
        <v>4447</v>
      </c>
      <c r="G70" s="721">
        <f t="shared" si="4"/>
        <v>0.31889566152742921</v>
      </c>
    </row>
    <row r="71" spans="1:7">
      <c r="A71" s="446" t="s">
        <v>113</v>
      </c>
      <c r="B71" s="505">
        <v>2008</v>
      </c>
      <c r="C71" s="721">
        <v>0.90877932210000001</v>
      </c>
      <c r="D71" s="724">
        <v>15901</v>
      </c>
      <c r="E71" s="721">
        <v>10.154272471000001</v>
      </c>
      <c r="F71" s="724">
        <v>4962</v>
      </c>
      <c r="G71" s="721">
        <f t="shared" si="4"/>
        <v>0.31205584554430538</v>
      </c>
    </row>
    <row r="72" spans="1:7">
      <c r="A72" s="446" t="s">
        <v>113</v>
      </c>
      <c r="B72" s="505">
        <v>2009</v>
      </c>
      <c r="C72" s="721">
        <v>1.1282219309999999</v>
      </c>
      <c r="D72" s="724">
        <v>9156</v>
      </c>
      <c r="E72" s="721">
        <v>11.455997589000001</v>
      </c>
      <c r="F72" s="724">
        <v>3318</v>
      </c>
      <c r="G72" s="721">
        <f t="shared" si="4"/>
        <v>0.36238532110091742</v>
      </c>
    </row>
    <row r="73" spans="1:7">
      <c r="A73" s="446" t="s">
        <v>113</v>
      </c>
      <c r="B73" s="505">
        <v>2010</v>
      </c>
      <c r="C73" s="721">
        <v>1.0643324794</v>
      </c>
      <c r="D73" s="724">
        <v>7026</v>
      </c>
      <c r="E73" s="721">
        <v>11.811159517</v>
      </c>
      <c r="F73" s="724">
        <v>2984</v>
      </c>
      <c r="G73" s="721">
        <f t="shared" si="4"/>
        <v>0.42470822658696272</v>
      </c>
    </row>
    <row r="74" spans="1:7">
      <c r="A74" s="446" t="s">
        <v>113</v>
      </c>
      <c r="B74" s="505">
        <v>2011</v>
      </c>
      <c r="C74" s="721">
        <v>1.3973684210999999</v>
      </c>
      <c r="D74" s="724">
        <v>7030</v>
      </c>
      <c r="E74" s="721">
        <v>11.616495628999999</v>
      </c>
      <c r="F74" s="724">
        <v>2631</v>
      </c>
      <c r="G74" s="721">
        <f t="shared" si="4"/>
        <v>0.37425320056899003</v>
      </c>
    </row>
    <row r="75" spans="1:7">
      <c r="A75" s="446" t="s">
        <v>113</v>
      </c>
      <c r="B75" s="505">
        <v>2012</v>
      </c>
      <c r="C75" s="721">
        <v>0.78718191879999999</v>
      </c>
      <c r="D75" s="724">
        <v>6327</v>
      </c>
      <c r="E75" s="721">
        <v>10.909850881000001</v>
      </c>
      <c r="F75" s="724">
        <v>2213</v>
      </c>
      <c r="G75" s="721">
        <f t="shared" si="4"/>
        <v>0.34977082345503396</v>
      </c>
    </row>
    <row r="76" spans="1:7">
      <c r="A76" s="446" t="s">
        <v>113</v>
      </c>
      <c r="B76" s="505">
        <v>2013</v>
      </c>
      <c r="C76" s="721">
        <v>0.77899081349999999</v>
      </c>
      <c r="D76" s="724">
        <v>7511</v>
      </c>
      <c r="E76" s="721">
        <v>11.151065449000001</v>
      </c>
      <c r="F76" s="724">
        <v>2628</v>
      </c>
      <c r="G76" s="721">
        <f t="shared" si="4"/>
        <v>0.34988683264545334</v>
      </c>
    </row>
    <row r="77" spans="1:7">
      <c r="A77" s="446" t="s">
        <v>113</v>
      </c>
      <c r="B77" s="505">
        <v>2014</v>
      </c>
      <c r="C77" s="721">
        <v>0.72514014140000005</v>
      </c>
      <c r="D77" s="724">
        <v>8206</v>
      </c>
      <c r="E77" s="721">
        <v>11.567125921000001</v>
      </c>
      <c r="F77" s="724">
        <v>3121</v>
      </c>
      <c r="G77" s="721">
        <f t="shared" si="4"/>
        <v>0.38033146478186691</v>
      </c>
    </row>
    <row r="78" spans="1:7">
      <c r="A78" t="s">
        <v>46</v>
      </c>
      <c r="B78" s="366">
        <v>2000</v>
      </c>
      <c r="C78" s="627">
        <v>12.042838019</v>
      </c>
      <c r="D78" s="506">
        <v>2241</v>
      </c>
      <c r="E78" s="627">
        <v>11.244811932999999</v>
      </c>
      <c r="F78" s="506">
        <v>1542</v>
      </c>
      <c r="G78" s="638">
        <f t="shared" si="4"/>
        <v>0.68808567603748327</v>
      </c>
    </row>
    <row r="79" spans="1:7">
      <c r="A79" t="s">
        <v>46</v>
      </c>
      <c r="B79" s="366">
        <v>2001</v>
      </c>
      <c r="C79" s="627">
        <v>9.3576400397999997</v>
      </c>
      <c r="D79" s="506">
        <v>3017</v>
      </c>
      <c r="E79" s="627">
        <v>12.268178992999999</v>
      </c>
      <c r="F79" s="506">
        <v>1609</v>
      </c>
      <c r="G79" s="638">
        <f t="shared" si="4"/>
        <v>0.53331123632747768</v>
      </c>
    </row>
    <row r="80" spans="1:7">
      <c r="A80" t="s">
        <v>46</v>
      </c>
      <c r="B80" s="366">
        <v>2002</v>
      </c>
      <c r="C80" s="627">
        <v>7.9087952488999997</v>
      </c>
      <c r="D80" s="506">
        <v>3536</v>
      </c>
      <c r="E80" s="627">
        <v>12.369351100999999</v>
      </c>
      <c r="F80" s="506">
        <v>1726</v>
      </c>
      <c r="G80" s="638">
        <f t="shared" si="4"/>
        <v>0.48812217194570134</v>
      </c>
    </row>
    <row r="81" spans="1:7">
      <c r="A81" t="s">
        <v>46</v>
      </c>
      <c r="B81" s="366">
        <v>2003</v>
      </c>
      <c r="C81" s="627">
        <v>8.5592560554000006</v>
      </c>
      <c r="D81" s="506">
        <v>3468</v>
      </c>
      <c r="E81" s="627">
        <v>12.625664187</v>
      </c>
      <c r="F81" s="506">
        <v>1882</v>
      </c>
      <c r="G81" s="638">
        <f t="shared" si="4"/>
        <v>0.54267589388696658</v>
      </c>
    </row>
    <row r="82" spans="1:7">
      <c r="A82" t="s">
        <v>46</v>
      </c>
      <c r="B82" s="366">
        <v>2004</v>
      </c>
      <c r="C82" s="627">
        <v>8.0819050294999997</v>
      </c>
      <c r="D82" s="506">
        <v>3559</v>
      </c>
      <c r="E82" s="627">
        <v>12.910806618000001</v>
      </c>
      <c r="F82" s="506">
        <v>1934</v>
      </c>
      <c r="G82" s="638">
        <f t="shared" si="4"/>
        <v>0.54341107052542847</v>
      </c>
    </row>
    <row r="83" spans="1:7">
      <c r="A83" t="s">
        <v>46</v>
      </c>
      <c r="B83" s="366">
        <v>2005</v>
      </c>
      <c r="C83" s="627">
        <v>6.2051115723999999</v>
      </c>
      <c r="D83" s="506">
        <v>3854</v>
      </c>
      <c r="E83" s="627">
        <v>12.733122363</v>
      </c>
      <c r="F83" s="506">
        <v>1896</v>
      </c>
      <c r="G83" s="638">
        <f t="shared" si="4"/>
        <v>0.4919564089257914</v>
      </c>
    </row>
    <row r="84" spans="1:7">
      <c r="A84" t="s">
        <v>46</v>
      </c>
      <c r="B84" s="366">
        <v>2006</v>
      </c>
      <c r="C84" s="627">
        <v>7.8152709360000001</v>
      </c>
      <c r="D84" s="506">
        <v>3045</v>
      </c>
      <c r="E84" s="627">
        <v>12.848389135</v>
      </c>
      <c r="F84" s="506">
        <v>1583</v>
      </c>
      <c r="G84" s="638">
        <f t="shared" si="4"/>
        <v>0.51986863711001641</v>
      </c>
    </row>
    <row r="85" spans="1:7">
      <c r="A85" t="s">
        <v>46</v>
      </c>
      <c r="B85" s="366">
        <v>2007</v>
      </c>
      <c r="C85" s="627">
        <v>4.6041227806</v>
      </c>
      <c r="D85" s="506">
        <v>3323</v>
      </c>
      <c r="E85" s="627">
        <v>14.224832214999999</v>
      </c>
      <c r="F85" s="506">
        <v>1192</v>
      </c>
      <c r="G85" s="638">
        <f t="shared" si="4"/>
        <v>0.35871200722238938</v>
      </c>
    </row>
    <row r="86" spans="1:7">
      <c r="A86" t="s">
        <v>46</v>
      </c>
      <c r="B86" s="366">
        <v>2008</v>
      </c>
      <c r="C86" s="627">
        <v>4.2521265283999998</v>
      </c>
      <c r="D86" s="506">
        <v>3762</v>
      </c>
      <c r="E86" s="627">
        <v>13.350471294</v>
      </c>
      <c r="F86" s="506">
        <v>1167</v>
      </c>
      <c r="G86" s="638">
        <f t="shared" si="4"/>
        <v>0.31020733652312599</v>
      </c>
    </row>
    <row r="87" spans="1:7">
      <c r="A87" t="s">
        <v>46</v>
      </c>
      <c r="B87" s="366">
        <v>2009</v>
      </c>
      <c r="C87" s="627">
        <v>5.4167852063000002</v>
      </c>
      <c r="D87" s="506">
        <v>2812</v>
      </c>
      <c r="E87" s="627">
        <v>15.316752012</v>
      </c>
      <c r="F87" s="506">
        <v>1367</v>
      </c>
      <c r="G87" s="638">
        <f t="shared" si="4"/>
        <v>0.48613086770981506</v>
      </c>
    </row>
    <row r="88" spans="1:7">
      <c r="A88" t="s">
        <v>46</v>
      </c>
      <c r="B88" s="366">
        <v>2010</v>
      </c>
      <c r="C88" s="627">
        <v>4.2322989509999998</v>
      </c>
      <c r="D88" s="506">
        <v>2288</v>
      </c>
      <c r="E88" s="627">
        <v>17.264071856000001</v>
      </c>
      <c r="F88" s="506">
        <v>1670</v>
      </c>
      <c r="G88" s="638">
        <f t="shared" si="4"/>
        <v>0.7298951048951049</v>
      </c>
    </row>
    <row r="89" spans="1:7">
      <c r="A89" t="s">
        <v>46</v>
      </c>
      <c r="B89" s="366">
        <v>2011</v>
      </c>
      <c r="C89" s="627">
        <v>2.9169811321000001</v>
      </c>
      <c r="D89" s="506">
        <v>2385</v>
      </c>
      <c r="E89" s="627">
        <v>15.721315529</v>
      </c>
      <c r="F89" s="506">
        <v>2022</v>
      </c>
      <c r="G89" s="638">
        <f t="shared" si="4"/>
        <v>0.84779874213836481</v>
      </c>
    </row>
    <row r="90" spans="1:7">
      <c r="A90" t="s">
        <v>46</v>
      </c>
      <c r="B90" s="366">
        <v>2012</v>
      </c>
      <c r="C90" s="627">
        <v>3.1050212164</v>
      </c>
      <c r="D90" s="506">
        <v>2828</v>
      </c>
      <c r="E90" s="627">
        <v>16.251556310000002</v>
      </c>
      <c r="F90" s="506">
        <v>1767</v>
      </c>
      <c r="G90" s="638">
        <f t="shared" si="4"/>
        <v>0.62482319660537478</v>
      </c>
    </row>
    <row r="91" spans="1:7">
      <c r="A91" t="s">
        <v>46</v>
      </c>
      <c r="B91" s="366">
        <v>2013</v>
      </c>
      <c r="C91" s="627">
        <v>2.5324478816</v>
      </c>
      <c r="D91" s="506">
        <v>2974</v>
      </c>
      <c r="E91" s="627">
        <v>16.848233996000001</v>
      </c>
      <c r="F91" s="506">
        <v>1812</v>
      </c>
      <c r="G91" s="638">
        <f t="shared" si="4"/>
        <v>0.60928043039677204</v>
      </c>
    </row>
    <row r="92" spans="1:7">
      <c r="A92" t="s">
        <v>46</v>
      </c>
      <c r="B92" s="366">
        <v>2014</v>
      </c>
      <c r="C92" s="627">
        <v>2.0251819504999999</v>
      </c>
      <c r="D92" s="506">
        <v>3435</v>
      </c>
      <c r="E92" s="627">
        <v>15.823823824</v>
      </c>
      <c r="F92" s="506">
        <v>1998</v>
      </c>
      <c r="G92" s="638">
        <f t="shared" si="4"/>
        <v>0.58165938864628819</v>
      </c>
    </row>
    <row r="93" spans="1:7">
      <c r="A93" s="446" t="s">
        <v>114</v>
      </c>
      <c r="B93" s="505">
        <v>2000</v>
      </c>
      <c r="C93" s="721">
        <v>4.0840810900999998</v>
      </c>
      <c r="D93" s="724">
        <v>3009</v>
      </c>
      <c r="E93" s="721">
        <v>8.6776740846999996</v>
      </c>
      <c r="F93" s="724">
        <v>2786</v>
      </c>
      <c r="G93" s="721">
        <f t="shared" si="4"/>
        <v>0.92588899966766369</v>
      </c>
    </row>
    <row r="94" spans="1:7">
      <c r="A94" s="446" t="s">
        <v>114</v>
      </c>
      <c r="B94" s="505">
        <v>2001</v>
      </c>
      <c r="C94" s="721">
        <v>0.5622817229</v>
      </c>
      <c r="D94" s="724">
        <v>2577</v>
      </c>
      <c r="E94" s="721">
        <v>8.9475275703000001</v>
      </c>
      <c r="F94" s="724">
        <v>2811</v>
      </c>
      <c r="G94" s="721">
        <f t="shared" si="4"/>
        <v>1.090803259604191</v>
      </c>
    </row>
    <row r="95" spans="1:7">
      <c r="A95" s="446" t="s">
        <v>114</v>
      </c>
      <c r="B95" s="505">
        <v>2002</v>
      </c>
      <c r="C95" s="721">
        <v>0.59666771460000001</v>
      </c>
      <c r="D95" s="724">
        <v>3181</v>
      </c>
      <c r="E95" s="721">
        <v>8.9198186528000001</v>
      </c>
      <c r="F95" s="724">
        <v>3860</v>
      </c>
      <c r="G95" s="721">
        <f t="shared" si="4"/>
        <v>1.2134548883998741</v>
      </c>
    </row>
    <row r="96" spans="1:7">
      <c r="A96" s="446" t="s">
        <v>114</v>
      </c>
      <c r="B96" s="505">
        <v>2003</v>
      </c>
      <c r="C96" s="721">
        <v>0.60088306130000002</v>
      </c>
      <c r="D96" s="724">
        <v>3737</v>
      </c>
      <c r="E96" s="721">
        <v>9.5298735725999997</v>
      </c>
      <c r="F96" s="724">
        <v>4904</v>
      </c>
      <c r="G96" s="721">
        <f t="shared" si="4"/>
        <v>1.3122825796093123</v>
      </c>
    </row>
    <row r="97" spans="1:7">
      <c r="A97" s="446" t="s">
        <v>114</v>
      </c>
      <c r="B97" s="505">
        <v>2004</v>
      </c>
      <c r="C97" s="721">
        <v>0.61392848799999999</v>
      </c>
      <c r="D97" s="724">
        <v>4279</v>
      </c>
      <c r="E97" s="721">
        <v>10.084456716</v>
      </c>
      <c r="F97" s="724">
        <v>6157</v>
      </c>
      <c r="G97" s="721">
        <f t="shared" si="4"/>
        <v>1.4388875905585417</v>
      </c>
    </row>
    <row r="98" spans="1:7">
      <c r="A98" s="446" t="s">
        <v>114</v>
      </c>
      <c r="B98" s="505">
        <v>2005</v>
      </c>
      <c r="C98" s="721">
        <v>0.64519293659999999</v>
      </c>
      <c r="D98" s="724">
        <v>4587</v>
      </c>
      <c r="E98" s="721">
        <v>10.31785848</v>
      </c>
      <c r="F98" s="724">
        <v>5342</v>
      </c>
      <c r="G98" s="721">
        <f t="shared" si="4"/>
        <v>1.1645955962502725</v>
      </c>
    </row>
    <row r="99" spans="1:7">
      <c r="A99" s="446" t="s">
        <v>114</v>
      </c>
      <c r="B99" s="505">
        <v>2006</v>
      </c>
      <c r="C99" s="721">
        <v>0.57463284380000001</v>
      </c>
      <c r="D99" s="724">
        <v>3745</v>
      </c>
      <c r="E99" s="721">
        <v>10.450552890000001</v>
      </c>
      <c r="F99" s="724">
        <v>4793</v>
      </c>
      <c r="G99" s="721">
        <f t="shared" si="4"/>
        <v>1.2798397863818425</v>
      </c>
    </row>
    <row r="100" spans="1:7">
      <c r="A100" s="446" t="s">
        <v>114</v>
      </c>
      <c r="B100" s="505">
        <v>2007</v>
      </c>
      <c r="C100" s="721">
        <v>0.50012722649999997</v>
      </c>
      <c r="D100" s="724">
        <v>3930</v>
      </c>
      <c r="E100" s="721">
        <v>10.223966226</v>
      </c>
      <c r="F100" s="724">
        <v>4619</v>
      </c>
      <c r="G100" s="721">
        <f t="shared" si="4"/>
        <v>1.1753180661577609</v>
      </c>
    </row>
    <row r="101" spans="1:7">
      <c r="A101" s="446" t="s">
        <v>114</v>
      </c>
      <c r="B101" s="505">
        <v>2008</v>
      </c>
      <c r="C101" s="721">
        <v>0.50036135869999998</v>
      </c>
      <c r="D101" s="724">
        <v>4151</v>
      </c>
      <c r="E101" s="721">
        <v>10.392242636000001</v>
      </c>
      <c r="F101" s="724">
        <v>3429</v>
      </c>
      <c r="G101" s="721">
        <f t="shared" si="4"/>
        <v>0.82606600819079745</v>
      </c>
    </row>
    <row r="102" spans="1:7">
      <c r="A102" s="446" t="s">
        <v>114</v>
      </c>
      <c r="B102" s="505">
        <v>2009</v>
      </c>
      <c r="C102" s="721">
        <v>0.50089126559999997</v>
      </c>
      <c r="D102" s="724">
        <v>2244</v>
      </c>
      <c r="E102" s="721">
        <v>5.5851206433999998</v>
      </c>
      <c r="F102" s="724">
        <v>746</v>
      </c>
      <c r="G102" s="721">
        <f t="shared" si="4"/>
        <v>0.3324420677361854</v>
      </c>
    </row>
    <row r="103" spans="1:7">
      <c r="A103" s="446" t="s">
        <v>114</v>
      </c>
      <c r="B103" s="505">
        <v>2010</v>
      </c>
      <c r="C103" s="721">
        <v>0.4995523724</v>
      </c>
      <c r="D103" s="724">
        <v>2234</v>
      </c>
      <c r="E103" s="721">
        <v>7.6904761905000001</v>
      </c>
      <c r="F103" s="724">
        <v>546</v>
      </c>
      <c r="G103" s="721">
        <f t="shared" si="4"/>
        <v>0.24440465532676814</v>
      </c>
    </row>
    <row r="104" spans="1:7">
      <c r="A104" s="446" t="s">
        <v>114</v>
      </c>
      <c r="B104" s="505">
        <v>2011</v>
      </c>
      <c r="C104" s="721">
        <v>0.5</v>
      </c>
      <c r="D104" s="724">
        <v>2720</v>
      </c>
      <c r="E104" s="721">
        <v>7.5480072464000001</v>
      </c>
      <c r="F104" s="724">
        <v>552</v>
      </c>
      <c r="G104" s="721">
        <f t="shared" si="4"/>
        <v>0.20294117647058824</v>
      </c>
    </row>
    <row r="105" spans="1:7">
      <c r="A105" s="446" t="s">
        <v>114</v>
      </c>
      <c r="B105" s="505">
        <v>2012</v>
      </c>
      <c r="C105" s="721">
        <v>0.49982704950000001</v>
      </c>
      <c r="D105" s="724">
        <v>2891</v>
      </c>
      <c r="E105" s="721">
        <v>5.8352745423999997</v>
      </c>
      <c r="F105" s="724">
        <v>601</v>
      </c>
      <c r="G105" s="721">
        <f t="shared" si="4"/>
        <v>0.2078865444482878</v>
      </c>
    </row>
    <row r="106" spans="1:7">
      <c r="A106" s="446" t="s">
        <v>114</v>
      </c>
      <c r="B106" s="505">
        <v>2013</v>
      </c>
      <c r="C106" s="721">
        <v>0.5</v>
      </c>
      <c r="D106" s="724">
        <v>3784</v>
      </c>
      <c r="E106" s="721">
        <v>6.0629699248</v>
      </c>
      <c r="F106" s="724">
        <v>1064</v>
      </c>
      <c r="G106" s="721">
        <f t="shared" si="4"/>
        <v>0.28118393234672306</v>
      </c>
    </row>
    <row r="107" spans="1:7">
      <c r="A107" s="446" t="s">
        <v>114</v>
      </c>
      <c r="B107" s="505">
        <v>2014</v>
      </c>
      <c r="C107" s="721">
        <v>0.49989541939999999</v>
      </c>
      <c r="D107" s="724">
        <v>4781</v>
      </c>
      <c r="E107" s="721">
        <v>6.1879350347999997</v>
      </c>
      <c r="F107" s="724">
        <v>1293</v>
      </c>
      <c r="G107" s="721">
        <f t="shared" si="4"/>
        <v>0.27044551349090151</v>
      </c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6"/>
  </sheetPr>
  <dimension ref="A1:AE49"/>
  <sheetViews>
    <sheetView workbookViewId="0">
      <selection activeCell="X39" sqref="X39"/>
    </sheetView>
  </sheetViews>
  <sheetFormatPr defaultColWidth="8.85546875" defaultRowHeight="12.75"/>
  <cols>
    <col min="1" max="1" width="12.28515625" customWidth="1"/>
    <col min="2" max="2" width="7.85546875" style="2" customWidth="1"/>
    <col min="3" max="3" width="8" style="2" customWidth="1"/>
    <col min="4" max="4" width="8.42578125" style="2" customWidth="1"/>
    <col min="5" max="6" width="8.28515625" style="2" customWidth="1"/>
    <col min="7" max="15" width="6.7109375" style="2" customWidth="1"/>
    <col min="16" max="31" width="6.7109375" customWidth="1"/>
  </cols>
  <sheetData>
    <row r="1" spans="1:31" ht="23.25" customHeight="1">
      <c r="A1" s="42" t="s">
        <v>1487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801" t="s">
        <v>780</v>
      </c>
      <c r="N1" s="801"/>
      <c r="O1" s="44"/>
      <c r="P1" s="43"/>
      <c r="Q1" s="43"/>
      <c r="R1" s="43"/>
      <c r="S1" s="43"/>
      <c r="T1" s="43"/>
      <c r="U1" s="43"/>
    </row>
    <row r="2" spans="1:31">
      <c r="B2" s="57" t="s">
        <v>55</v>
      </c>
    </row>
    <row r="3" spans="1:31" ht="38.25">
      <c r="A3" s="158" t="s">
        <v>47</v>
      </c>
      <c r="B3" s="365" t="s">
        <v>56</v>
      </c>
      <c r="C3" s="365" t="s">
        <v>57</v>
      </c>
      <c r="D3" s="365" t="s">
        <v>58</v>
      </c>
      <c r="E3" s="365" t="s">
        <v>59</v>
      </c>
      <c r="F3" s="365" t="s">
        <v>60</v>
      </c>
      <c r="G3" s="365" t="s">
        <v>61</v>
      </c>
      <c r="H3" s="365" t="s">
        <v>62</v>
      </c>
      <c r="I3" s="365" t="s">
        <v>63</v>
      </c>
      <c r="J3" s="365" t="s">
        <v>64</v>
      </c>
      <c r="K3" s="365" t="s">
        <v>65</v>
      </c>
      <c r="L3" s="365" t="s">
        <v>66</v>
      </c>
      <c r="M3" s="365" t="s">
        <v>67</v>
      </c>
      <c r="N3" s="365" t="s">
        <v>68</v>
      </c>
      <c r="O3" s="365" t="s">
        <v>69</v>
      </c>
      <c r="P3" s="365" t="s">
        <v>118</v>
      </c>
      <c r="Q3" s="365" t="s">
        <v>119</v>
      </c>
      <c r="R3" s="365" t="s">
        <v>826</v>
      </c>
      <c r="S3" s="365" t="s">
        <v>827</v>
      </c>
      <c r="T3" s="365" t="s">
        <v>884</v>
      </c>
      <c r="U3" s="365" t="s">
        <v>885</v>
      </c>
      <c r="V3" s="365" t="s">
        <v>975</v>
      </c>
      <c r="W3" s="365" t="s">
        <v>976</v>
      </c>
      <c r="X3" s="365" t="s">
        <v>1031</v>
      </c>
      <c r="Y3" s="365" t="s">
        <v>1032</v>
      </c>
      <c r="Z3" s="365" t="s">
        <v>1129</v>
      </c>
      <c r="AA3" s="365" t="s">
        <v>1130</v>
      </c>
      <c r="AB3" s="365" t="s">
        <v>1262</v>
      </c>
      <c r="AC3" s="365" t="s">
        <v>1263</v>
      </c>
      <c r="AD3" s="365" t="s">
        <v>1484</v>
      </c>
      <c r="AE3" s="365" t="s">
        <v>1485</v>
      </c>
    </row>
    <row r="4" spans="1:31">
      <c r="A4" s="235" t="s">
        <v>46</v>
      </c>
      <c r="B4" s="366">
        <v>0</v>
      </c>
      <c r="C4" s="366">
        <v>0</v>
      </c>
      <c r="D4" s="366">
        <v>0</v>
      </c>
      <c r="E4" s="366">
        <v>0</v>
      </c>
      <c r="F4" s="366">
        <v>0</v>
      </c>
      <c r="G4" s="366">
        <v>0</v>
      </c>
      <c r="H4" s="366">
        <v>0</v>
      </c>
      <c r="I4" s="366">
        <v>0</v>
      </c>
      <c r="J4" s="366">
        <v>0</v>
      </c>
      <c r="K4" s="366">
        <v>0</v>
      </c>
      <c r="L4" s="366">
        <v>0</v>
      </c>
      <c r="M4" s="366">
        <v>0</v>
      </c>
      <c r="N4" s="366">
        <v>0</v>
      </c>
      <c r="O4" s="366">
        <v>0</v>
      </c>
      <c r="P4" s="366">
        <v>0</v>
      </c>
      <c r="Q4" s="366">
        <v>1</v>
      </c>
      <c r="R4" s="366">
        <v>0</v>
      </c>
      <c r="S4" s="366">
        <v>0</v>
      </c>
      <c r="T4" s="366">
        <v>0</v>
      </c>
      <c r="U4" s="366">
        <v>0</v>
      </c>
      <c r="V4" s="366">
        <v>0</v>
      </c>
      <c r="W4" s="366">
        <v>0</v>
      </c>
      <c r="X4" s="505">
        <v>0</v>
      </c>
      <c r="Y4" s="366">
        <v>0</v>
      </c>
      <c r="Z4" s="505">
        <v>0</v>
      </c>
      <c r="AA4" s="366">
        <v>0</v>
      </c>
      <c r="AB4" s="505">
        <v>0</v>
      </c>
      <c r="AC4" s="366">
        <v>0</v>
      </c>
      <c r="AD4" s="505">
        <v>0</v>
      </c>
      <c r="AE4" s="366">
        <v>1</v>
      </c>
    </row>
    <row r="5" spans="1:31">
      <c r="A5" s="21" t="s">
        <v>48</v>
      </c>
      <c r="B5" s="366">
        <v>1019</v>
      </c>
      <c r="C5" s="366">
        <v>3131</v>
      </c>
      <c r="D5" s="366">
        <v>558</v>
      </c>
      <c r="E5" s="366">
        <v>1525</v>
      </c>
      <c r="F5" s="366">
        <v>321</v>
      </c>
      <c r="G5" s="366">
        <v>870</v>
      </c>
      <c r="H5" s="366">
        <v>213</v>
      </c>
      <c r="I5" s="366">
        <v>618</v>
      </c>
      <c r="J5" s="366">
        <v>175</v>
      </c>
      <c r="K5" s="366">
        <v>861</v>
      </c>
      <c r="L5" s="366">
        <v>77</v>
      </c>
      <c r="M5" s="366">
        <v>1169</v>
      </c>
      <c r="N5" s="366">
        <v>38</v>
      </c>
      <c r="O5" s="366">
        <v>1301</v>
      </c>
      <c r="P5" s="366">
        <v>45</v>
      </c>
      <c r="Q5" s="366">
        <v>1345</v>
      </c>
      <c r="R5" s="366">
        <v>30</v>
      </c>
      <c r="S5" s="366">
        <v>1624</v>
      </c>
      <c r="T5" s="366">
        <v>10</v>
      </c>
      <c r="U5" s="366">
        <v>1086</v>
      </c>
      <c r="V5" s="366">
        <v>23</v>
      </c>
      <c r="W5" s="366">
        <v>1208</v>
      </c>
      <c r="X5" s="505">
        <v>22</v>
      </c>
      <c r="Y5" s="366">
        <v>1086</v>
      </c>
      <c r="Z5" s="505">
        <v>8</v>
      </c>
      <c r="AA5" s="366">
        <v>1076</v>
      </c>
      <c r="AB5" s="505">
        <v>18</v>
      </c>
      <c r="AC5" s="366">
        <v>1082</v>
      </c>
      <c r="AD5" s="505">
        <v>15</v>
      </c>
      <c r="AE5" s="366">
        <v>1050</v>
      </c>
    </row>
    <row r="6" spans="1:31">
      <c r="A6" s="21">
        <v>1990</v>
      </c>
      <c r="B6" s="366">
        <v>1417</v>
      </c>
      <c r="C6" s="366">
        <v>6554</v>
      </c>
      <c r="D6" s="366">
        <v>1074</v>
      </c>
      <c r="E6" s="366">
        <v>4350</v>
      </c>
      <c r="F6" s="366">
        <v>603</v>
      </c>
      <c r="G6" s="366">
        <v>1645</v>
      </c>
      <c r="H6" s="366">
        <v>498</v>
      </c>
      <c r="I6" s="366">
        <v>338</v>
      </c>
      <c r="J6" s="366">
        <v>343</v>
      </c>
      <c r="K6" s="366">
        <v>156</v>
      </c>
      <c r="L6" s="366">
        <v>124</v>
      </c>
      <c r="M6" s="366">
        <v>77</v>
      </c>
      <c r="N6" s="366">
        <v>51</v>
      </c>
      <c r="O6" s="366">
        <v>45</v>
      </c>
      <c r="P6" s="366">
        <v>21</v>
      </c>
      <c r="Q6" s="366">
        <v>39</v>
      </c>
      <c r="R6" s="366">
        <v>19</v>
      </c>
      <c r="S6" s="366">
        <v>18</v>
      </c>
      <c r="T6" s="366">
        <v>2</v>
      </c>
      <c r="U6" s="366">
        <v>20</v>
      </c>
      <c r="V6" s="366">
        <v>3</v>
      </c>
      <c r="W6" s="366">
        <v>48</v>
      </c>
      <c r="X6" s="505">
        <v>1</v>
      </c>
      <c r="Y6" s="366">
        <v>43</v>
      </c>
      <c r="Z6" s="505">
        <v>4</v>
      </c>
      <c r="AA6" s="366">
        <v>25</v>
      </c>
      <c r="AB6" s="505">
        <v>7</v>
      </c>
      <c r="AC6" s="366">
        <v>56</v>
      </c>
      <c r="AD6" s="505">
        <v>8</v>
      </c>
      <c r="AE6" s="366">
        <v>95</v>
      </c>
    </row>
    <row r="7" spans="1:31">
      <c r="A7" s="21">
        <v>1991</v>
      </c>
      <c r="B7" s="366">
        <v>3034</v>
      </c>
      <c r="C7" s="366">
        <v>16597</v>
      </c>
      <c r="D7" s="366">
        <v>1601</v>
      </c>
      <c r="E7" s="366">
        <v>8993</v>
      </c>
      <c r="F7" s="366">
        <v>1652</v>
      </c>
      <c r="G7" s="366">
        <v>3541</v>
      </c>
      <c r="H7" s="366">
        <v>1253</v>
      </c>
      <c r="I7" s="366">
        <v>702</v>
      </c>
      <c r="J7" s="366">
        <v>740</v>
      </c>
      <c r="K7" s="366">
        <v>297</v>
      </c>
      <c r="L7" s="366">
        <v>358</v>
      </c>
      <c r="M7" s="366">
        <v>171</v>
      </c>
      <c r="N7" s="366">
        <v>122</v>
      </c>
      <c r="O7" s="366">
        <v>74</v>
      </c>
      <c r="P7" s="366">
        <v>61</v>
      </c>
      <c r="Q7" s="366">
        <v>41</v>
      </c>
      <c r="R7" s="366">
        <v>18</v>
      </c>
      <c r="S7" s="366">
        <v>33</v>
      </c>
      <c r="T7" s="366">
        <v>3</v>
      </c>
      <c r="U7" s="366">
        <v>12</v>
      </c>
      <c r="V7" s="366">
        <v>0</v>
      </c>
      <c r="W7" s="366">
        <v>24</v>
      </c>
      <c r="X7" s="505">
        <v>4</v>
      </c>
      <c r="Y7" s="366">
        <v>37</v>
      </c>
      <c r="Z7" s="505">
        <v>1</v>
      </c>
      <c r="AA7" s="366">
        <v>21</v>
      </c>
      <c r="AB7" s="505">
        <v>15</v>
      </c>
      <c r="AC7" s="366">
        <v>90</v>
      </c>
      <c r="AD7" s="505">
        <v>21</v>
      </c>
      <c r="AE7" s="366">
        <v>138</v>
      </c>
    </row>
    <row r="8" spans="1:31">
      <c r="A8" s="21">
        <v>1992</v>
      </c>
      <c r="B8" s="366">
        <v>2685</v>
      </c>
      <c r="C8" s="366">
        <v>15508</v>
      </c>
      <c r="D8" s="366">
        <v>3387</v>
      </c>
      <c r="E8" s="366">
        <v>22566</v>
      </c>
      <c r="F8" s="366">
        <v>2369</v>
      </c>
      <c r="G8" s="366">
        <v>8443</v>
      </c>
      <c r="H8" s="366">
        <v>2919</v>
      </c>
      <c r="I8" s="366">
        <v>2480</v>
      </c>
      <c r="J8" s="366">
        <v>1432</v>
      </c>
      <c r="K8" s="366">
        <v>1011</v>
      </c>
      <c r="L8" s="366">
        <v>882</v>
      </c>
      <c r="M8" s="366">
        <v>500</v>
      </c>
      <c r="N8" s="366">
        <v>271</v>
      </c>
      <c r="O8" s="366">
        <v>147</v>
      </c>
      <c r="P8" s="366">
        <v>104</v>
      </c>
      <c r="Q8" s="366">
        <v>78</v>
      </c>
      <c r="R8" s="366">
        <v>27</v>
      </c>
      <c r="S8" s="366">
        <v>32</v>
      </c>
      <c r="T8" s="366">
        <v>4</v>
      </c>
      <c r="U8" s="366">
        <v>19</v>
      </c>
      <c r="V8" s="366">
        <v>2</v>
      </c>
      <c r="W8" s="366">
        <v>16</v>
      </c>
      <c r="X8" s="505">
        <v>3</v>
      </c>
      <c r="Y8" s="366">
        <v>16</v>
      </c>
      <c r="Z8" s="505">
        <v>1</v>
      </c>
      <c r="AA8" s="366">
        <v>18</v>
      </c>
      <c r="AB8" s="505">
        <v>19</v>
      </c>
      <c r="AC8" s="366">
        <v>117</v>
      </c>
      <c r="AD8" s="505">
        <v>28</v>
      </c>
      <c r="AE8" s="366">
        <v>187</v>
      </c>
    </row>
    <row r="9" spans="1:31">
      <c r="A9" s="21">
        <v>1993</v>
      </c>
      <c r="B9" s="366">
        <v>2791</v>
      </c>
      <c r="C9" s="366">
        <v>23762</v>
      </c>
      <c r="D9" s="366">
        <v>1838</v>
      </c>
      <c r="E9" s="366">
        <v>15582</v>
      </c>
      <c r="F9" s="366">
        <v>2992</v>
      </c>
      <c r="G9" s="366">
        <v>10844</v>
      </c>
      <c r="H9" s="366">
        <v>2816</v>
      </c>
      <c r="I9" s="366">
        <v>3572</v>
      </c>
      <c r="J9" s="366">
        <v>2454</v>
      </c>
      <c r="K9" s="366">
        <v>2307</v>
      </c>
      <c r="L9" s="366">
        <v>1365</v>
      </c>
      <c r="M9" s="366">
        <v>1092</v>
      </c>
      <c r="N9" s="366">
        <v>434</v>
      </c>
      <c r="O9" s="366">
        <v>275</v>
      </c>
      <c r="P9" s="366">
        <v>191</v>
      </c>
      <c r="Q9" s="366">
        <v>90</v>
      </c>
      <c r="R9" s="366">
        <v>61</v>
      </c>
      <c r="S9" s="366">
        <v>41</v>
      </c>
      <c r="T9" s="366">
        <v>14</v>
      </c>
      <c r="U9" s="366">
        <v>22</v>
      </c>
      <c r="V9" s="366">
        <v>2</v>
      </c>
      <c r="W9" s="366">
        <v>23</v>
      </c>
      <c r="X9" s="505">
        <v>2</v>
      </c>
      <c r="Y9" s="366">
        <v>11</v>
      </c>
      <c r="Z9" s="505">
        <v>2</v>
      </c>
      <c r="AA9" s="366">
        <v>18</v>
      </c>
      <c r="AB9" s="505">
        <v>14</v>
      </c>
      <c r="AC9" s="366">
        <v>98</v>
      </c>
      <c r="AD9" s="505">
        <v>50</v>
      </c>
      <c r="AE9" s="366">
        <v>218</v>
      </c>
    </row>
    <row r="10" spans="1:31">
      <c r="A10" s="21">
        <v>1994</v>
      </c>
      <c r="B10" s="366">
        <v>1992</v>
      </c>
      <c r="C10" s="366">
        <v>14169</v>
      </c>
      <c r="D10" s="366">
        <v>2630</v>
      </c>
      <c r="E10" s="366">
        <v>28171</v>
      </c>
      <c r="F10" s="366">
        <v>2666</v>
      </c>
      <c r="G10" s="366">
        <v>15336</v>
      </c>
      <c r="H10" s="366">
        <v>5203</v>
      </c>
      <c r="I10" s="366">
        <v>14978</v>
      </c>
      <c r="J10" s="366">
        <v>3301</v>
      </c>
      <c r="K10" s="366">
        <v>7023</v>
      </c>
      <c r="L10" s="366">
        <v>3091</v>
      </c>
      <c r="M10" s="366">
        <v>4346</v>
      </c>
      <c r="N10" s="366">
        <v>1067</v>
      </c>
      <c r="O10" s="366">
        <v>1359</v>
      </c>
      <c r="P10" s="366">
        <v>501</v>
      </c>
      <c r="Q10" s="366">
        <v>376</v>
      </c>
      <c r="R10" s="366">
        <v>176</v>
      </c>
      <c r="S10" s="366">
        <v>122</v>
      </c>
      <c r="T10" s="366">
        <v>30</v>
      </c>
      <c r="U10" s="366">
        <v>49</v>
      </c>
      <c r="V10" s="366">
        <v>9</v>
      </c>
      <c r="W10" s="366">
        <v>39</v>
      </c>
      <c r="X10" s="505">
        <v>2</v>
      </c>
      <c r="Y10" s="366">
        <v>21</v>
      </c>
      <c r="Z10" s="505">
        <v>5</v>
      </c>
      <c r="AA10" s="366">
        <v>17</v>
      </c>
      <c r="AB10" s="505">
        <v>3</v>
      </c>
      <c r="AC10" s="366">
        <v>21</v>
      </c>
      <c r="AD10" s="505">
        <v>42</v>
      </c>
      <c r="AE10" s="366">
        <v>172</v>
      </c>
    </row>
    <row r="11" spans="1:31">
      <c r="A11" s="21">
        <v>1995</v>
      </c>
      <c r="B11" s="366">
        <v>1848</v>
      </c>
      <c r="C11" s="366">
        <v>14191</v>
      </c>
      <c r="D11" s="366">
        <v>1791</v>
      </c>
      <c r="E11" s="366">
        <v>13609</v>
      </c>
      <c r="F11" s="366">
        <v>3812</v>
      </c>
      <c r="G11" s="366">
        <v>28894</v>
      </c>
      <c r="H11" s="366">
        <v>4438</v>
      </c>
      <c r="I11" s="366">
        <v>21180</v>
      </c>
      <c r="J11" s="366">
        <v>5592</v>
      </c>
      <c r="K11" s="366">
        <v>25217</v>
      </c>
      <c r="L11" s="366">
        <v>3636</v>
      </c>
      <c r="M11" s="366">
        <v>12340</v>
      </c>
      <c r="N11" s="366">
        <v>2211</v>
      </c>
      <c r="O11" s="366">
        <v>5681</v>
      </c>
      <c r="P11" s="366">
        <v>813</v>
      </c>
      <c r="Q11" s="366">
        <v>2005</v>
      </c>
      <c r="R11" s="366">
        <v>256</v>
      </c>
      <c r="S11" s="366">
        <v>372</v>
      </c>
      <c r="T11" s="366">
        <v>51</v>
      </c>
      <c r="U11" s="366">
        <v>108</v>
      </c>
      <c r="V11" s="366">
        <v>10</v>
      </c>
      <c r="W11" s="366">
        <v>54</v>
      </c>
      <c r="X11" s="505">
        <v>8</v>
      </c>
      <c r="Y11" s="366">
        <v>38</v>
      </c>
      <c r="Z11" s="505">
        <v>3</v>
      </c>
      <c r="AA11" s="366">
        <v>31</v>
      </c>
      <c r="AB11" s="505">
        <v>5</v>
      </c>
      <c r="AC11" s="366">
        <v>26</v>
      </c>
      <c r="AD11" s="505">
        <v>3</v>
      </c>
      <c r="AE11" s="366">
        <v>21</v>
      </c>
    </row>
    <row r="12" spans="1:31">
      <c r="A12" s="21">
        <v>1996</v>
      </c>
      <c r="B12" s="366">
        <v>1293</v>
      </c>
      <c r="C12" s="366">
        <v>5115</v>
      </c>
      <c r="D12" s="366">
        <v>1806</v>
      </c>
      <c r="E12" s="366">
        <v>13839</v>
      </c>
      <c r="F12" s="366">
        <v>3488</v>
      </c>
      <c r="G12" s="366">
        <v>20745</v>
      </c>
      <c r="H12" s="366">
        <v>6709</v>
      </c>
      <c r="I12" s="366">
        <v>44626</v>
      </c>
      <c r="J12" s="366">
        <v>5607</v>
      </c>
      <c r="K12" s="366">
        <v>28826</v>
      </c>
      <c r="L12" s="366">
        <v>7850</v>
      </c>
      <c r="M12" s="366">
        <v>37487</v>
      </c>
      <c r="N12" s="366">
        <v>3406</v>
      </c>
      <c r="O12" s="366">
        <v>16085</v>
      </c>
      <c r="P12" s="366">
        <v>2056</v>
      </c>
      <c r="Q12" s="366">
        <v>11364</v>
      </c>
      <c r="R12" s="366">
        <v>705</v>
      </c>
      <c r="S12" s="366">
        <v>3510</v>
      </c>
      <c r="T12" s="366">
        <v>131</v>
      </c>
      <c r="U12" s="366">
        <v>701</v>
      </c>
      <c r="V12" s="366">
        <v>13</v>
      </c>
      <c r="W12" s="366">
        <v>168</v>
      </c>
      <c r="X12" s="505">
        <v>6</v>
      </c>
      <c r="Y12" s="366">
        <v>49</v>
      </c>
      <c r="Z12" s="505">
        <v>5</v>
      </c>
      <c r="AA12" s="366">
        <v>30</v>
      </c>
      <c r="AB12" s="505">
        <v>3</v>
      </c>
      <c r="AC12" s="366">
        <v>35</v>
      </c>
      <c r="AD12" s="505">
        <v>5</v>
      </c>
      <c r="AE12" s="366">
        <v>30</v>
      </c>
    </row>
    <row r="13" spans="1:31">
      <c r="A13" s="21">
        <v>1997</v>
      </c>
      <c r="B13" s="366">
        <v>702</v>
      </c>
      <c r="C13" s="366">
        <v>3128</v>
      </c>
      <c r="D13" s="366">
        <v>733</v>
      </c>
      <c r="E13" s="366">
        <v>4101</v>
      </c>
      <c r="F13" s="366">
        <v>2041</v>
      </c>
      <c r="G13" s="366">
        <v>19470</v>
      </c>
      <c r="H13" s="366">
        <v>2847</v>
      </c>
      <c r="I13" s="366">
        <v>19043</v>
      </c>
      <c r="J13" s="366">
        <v>4366</v>
      </c>
      <c r="K13" s="366">
        <v>31811</v>
      </c>
      <c r="L13" s="366">
        <v>3504</v>
      </c>
      <c r="M13" s="366">
        <v>22420</v>
      </c>
      <c r="N13" s="366">
        <v>4095</v>
      </c>
      <c r="O13" s="366">
        <v>29069</v>
      </c>
      <c r="P13" s="366">
        <v>2069</v>
      </c>
      <c r="Q13" s="366">
        <v>15446</v>
      </c>
      <c r="R13" s="366">
        <v>652</v>
      </c>
      <c r="S13" s="366">
        <v>4931</v>
      </c>
      <c r="T13" s="366">
        <v>159</v>
      </c>
      <c r="U13" s="366">
        <v>1011</v>
      </c>
      <c r="V13" s="366">
        <v>14</v>
      </c>
      <c r="W13" s="366">
        <v>230</v>
      </c>
      <c r="X13" s="505">
        <v>8</v>
      </c>
      <c r="Y13" s="366">
        <v>60</v>
      </c>
      <c r="Z13" s="505">
        <v>6</v>
      </c>
      <c r="AA13" s="366">
        <v>36</v>
      </c>
      <c r="AB13" s="505">
        <v>4</v>
      </c>
      <c r="AC13" s="366">
        <v>40</v>
      </c>
      <c r="AD13" s="505">
        <v>1</v>
      </c>
      <c r="AE13" s="366">
        <v>35</v>
      </c>
    </row>
    <row r="14" spans="1:31">
      <c r="A14" s="21">
        <v>1998</v>
      </c>
      <c r="B14" s="366">
        <v>134</v>
      </c>
      <c r="C14" s="366">
        <v>829</v>
      </c>
      <c r="D14" s="366">
        <v>386</v>
      </c>
      <c r="E14" s="366">
        <v>2737</v>
      </c>
      <c r="F14" s="366">
        <v>779</v>
      </c>
      <c r="G14" s="366">
        <v>5093</v>
      </c>
      <c r="H14" s="366">
        <v>1226</v>
      </c>
      <c r="I14" s="366">
        <v>14995</v>
      </c>
      <c r="J14" s="366">
        <v>1497</v>
      </c>
      <c r="K14" s="366">
        <v>12707</v>
      </c>
      <c r="L14" s="366">
        <v>1834</v>
      </c>
      <c r="M14" s="366">
        <v>22701</v>
      </c>
      <c r="N14" s="366">
        <v>1723</v>
      </c>
      <c r="O14" s="366">
        <v>16676</v>
      </c>
      <c r="P14" s="366">
        <v>2359</v>
      </c>
      <c r="Q14" s="366">
        <v>25356</v>
      </c>
      <c r="R14" s="366">
        <v>740</v>
      </c>
      <c r="S14" s="366">
        <v>10594</v>
      </c>
      <c r="T14" s="366">
        <v>172</v>
      </c>
      <c r="U14" s="366">
        <v>2103</v>
      </c>
      <c r="V14" s="366">
        <v>21</v>
      </c>
      <c r="W14" s="366">
        <v>332</v>
      </c>
      <c r="X14" s="505">
        <v>9</v>
      </c>
      <c r="Y14" s="366">
        <v>67</v>
      </c>
      <c r="Z14" s="505">
        <v>4</v>
      </c>
      <c r="AA14" s="366">
        <v>36</v>
      </c>
      <c r="AB14" s="505">
        <v>5</v>
      </c>
      <c r="AC14" s="366">
        <v>40</v>
      </c>
      <c r="AD14" s="505">
        <v>8</v>
      </c>
      <c r="AE14" s="366">
        <v>48</v>
      </c>
    </row>
    <row r="15" spans="1:31">
      <c r="A15" s="21">
        <v>1999</v>
      </c>
      <c r="B15" s="366">
        <v>59</v>
      </c>
      <c r="C15" s="366">
        <v>369</v>
      </c>
      <c r="D15" s="366">
        <v>101</v>
      </c>
      <c r="E15" s="366">
        <v>736</v>
      </c>
      <c r="F15" s="366">
        <v>604</v>
      </c>
      <c r="G15" s="366">
        <v>3994</v>
      </c>
      <c r="H15" s="366">
        <v>728</v>
      </c>
      <c r="I15" s="366">
        <v>5718</v>
      </c>
      <c r="J15" s="366">
        <v>1183</v>
      </c>
      <c r="K15" s="366">
        <v>11983</v>
      </c>
      <c r="L15" s="366">
        <v>1115</v>
      </c>
      <c r="M15" s="366">
        <v>8822</v>
      </c>
      <c r="N15" s="366">
        <v>914</v>
      </c>
      <c r="O15" s="366">
        <v>15602</v>
      </c>
      <c r="P15" s="366">
        <v>1406</v>
      </c>
      <c r="Q15" s="366">
        <v>14175</v>
      </c>
      <c r="R15" s="366">
        <v>689</v>
      </c>
      <c r="S15" s="366">
        <v>19783</v>
      </c>
      <c r="T15" s="366">
        <v>175</v>
      </c>
      <c r="U15" s="366">
        <v>5922</v>
      </c>
      <c r="V15" s="366">
        <v>25</v>
      </c>
      <c r="W15" s="366">
        <v>1079</v>
      </c>
      <c r="X15" s="505">
        <v>9</v>
      </c>
      <c r="Y15" s="366">
        <v>478</v>
      </c>
      <c r="Z15" s="505">
        <v>4</v>
      </c>
      <c r="AA15" s="366">
        <v>87</v>
      </c>
      <c r="AB15" s="505">
        <v>2</v>
      </c>
      <c r="AC15" s="366">
        <v>64</v>
      </c>
      <c r="AD15" s="505">
        <v>3</v>
      </c>
      <c r="AE15" s="366">
        <v>45</v>
      </c>
    </row>
    <row r="16" spans="1:31">
      <c r="A16" s="21">
        <v>2000</v>
      </c>
      <c r="B16" s="366">
        <v>8</v>
      </c>
      <c r="C16" s="366">
        <v>51</v>
      </c>
      <c r="D16" s="366">
        <v>35</v>
      </c>
      <c r="E16" s="366">
        <v>498</v>
      </c>
      <c r="F16" s="366">
        <v>153</v>
      </c>
      <c r="G16" s="366">
        <v>1025</v>
      </c>
      <c r="H16" s="366">
        <v>462</v>
      </c>
      <c r="I16" s="366">
        <v>4171</v>
      </c>
      <c r="J16" s="366">
        <v>600</v>
      </c>
      <c r="K16" s="366">
        <v>5687</v>
      </c>
      <c r="L16" s="366">
        <v>927</v>
      </c>
      <c r="M16" s="366">
        <v>10474</v>
      </c>
      <c r="N16" s="366">
        <v>783</v>
      </c>
      <c r="O16" s="366">
        <v>7606</v>
      </c>
      <c r="P16" s="366">
        <v>741</v>
      </c>
      <c r="Q16" s="366">
        <v>14909</v>
      </c>
      <c r="R16" s="366">
        <v>354</v>
      </c>
      <c r="S16" s="366">
        <v>13357</v>
      </c>
      <c r="T16" s="366">
        <v>93</v>
      </c>
      <c r="U16" s="366">
        <v>11617</v>
      </c>
      <c r="V16" s="366">
        <v>18</v>
      </c>
      <c r="W16" s="366">
        <v>7942</v>
      </c>
      <c r="X16" s="505">
        <v>5</v>
      </c>
      <c r="Y16" s="366">
        <v>8105</v>
      </c>
      <c r="Z16" s="505">
        <v>2</v>
      </c>
      <c r="AA16" s="366">
        <v>3057</v>
      </c>
      <c r="AB16" s="505">
        <v>9</v>
      </c>
      <c r="AC16" s="366">
        <v>390</v>
      </c>
      <c r="AD16" s="505">
        <v>8</v>
      </c>
      <c r="AE16" s="366">
        <v>82</v>
      </c>
    </row>
    <row r="17" spans="1:31">
      <c r="A17" s="21">
        <v>2001</v>
      </c>
      <c r="B17" s="366">
        <v>0</v>
      </c>
      <c r="C17" s="366">
        <v>0</v>
      </c>
      <c r="D17" s="366">
        <v>10</v>
      </c>
      <c r="E17" s="366">
        <v>129</v>
      </c>
      <c r="F17" s="366">
        <v>39</v>
      </c>
      <c r="G17" s="366">
        <v>791</v>
      </c>
      <c r="H17" s="366">
        <v>109</v>
      </c>
      <c r="I17" s="366">
        <v>1358</v>
      </c>
      <c r="J17" s="366">
        <v>295</v>
      </c>
      <c r="K17" s="366">
        <v>3860</v>
      </c>
      <c r="L17" s="366">
        <v>498</v>
      </c>
      <c r="M17" s="366">
        <v>5112</v>
      </c>
      <c r="N17" s="366">
        <v>523</v>
      </c>
      <c r="O17" s="366">
        <v>8463</v>
      </c>
      <c r="P17" s="366">
        <v>692</v>
      </c>
      <c r="Q17" s="366">
        <v>7127</v>
      </c>
      <c r="R17" s="366">
        <v>239</v>
      </c>
      <c r="S17" s="366">
        <v>12095</v>
      </c>
      <c r="T17" s="366">
        <v>51</v>
      </c>
      <c r="U17" s="366">
        <v>11348</v>
      </c>
      <c r="V17" s="366">
        <v>17</v>
      </c>
      <c r="W17" s="366">
        <v>21836</v>
      </c>
      <c r="X17" s="505">
        <v>7</v>
      </c>
      <c r="Y17" s="366">
        <v>12171</v>
      </c>
      <c r="Z17" s="505">
        <v>9</v>
      </c>
      <c r="AA17" s="366">
        <v>3509</v>
      </c>
      <c r="AB17" s="505">
        <v>7</v>
      </c>
      <c r="AC17" s="366">
        <v>425</v>
      </c>
      <c r="AD17" s="505">
        <v>4</v>
      </c>
      <c r="AE17" s="366">
        <v>92</v>
      </c>
    </row>
    <row r="18" spans="1:31">
      <c r="A18" s="21">
        <v>2002</v>
      </c>
      <c r="B18" s="366">
        <v>0</v>
      </c>
      <c r="C18" s="366">
        <v>0</v>
      </c>
      <c r="D18" s="366">
        <v>0</v>
      </c>
      <c r="E18" s="366">
        <v>0</v>
      </c>
      <c r="F18" s="366">
        <v>27</v>
      </c>
      <c r="G18" s="366">
        <v>182</v>
      </c>
      <c r="H18" s="366">
        <v>43</v>
      </c>
      <c r="I18" s="366">
        <v>827</v>
      </c>
      <c r="J18" s="366">
        <v>76</v>
      </c>
      <c r="K18" s="366">
        <v>1386</v>
      </c>
      <c r="L18" s="366">
        <v>217</v>
      </c>
      <c r="M18" s="366">
        <v>4174</v>
      </c>
      <c r="N18" s="366">
        <v>222</v>
      </c>
      <c r="O18" s="366">
        <v>4304</v>
      </c>
      <c r="P18" s="366">
        <v>577</v>
      </c>
      <c r="Q18" s="366">
        <v>7994</v>
      </c>
      <c r="R18" s="366">
        <v>219</v>
      </c>
      <c r="S18" s="366">
        <v>5805</v>
      </c>
      <c r="T18" s="366">
        <v>61</v>
      </c>
      <c r="U18" s="366">
        <v>12537</v>
      </c>
      <c r="V18" s="366">
        <v>20</v>
      </c>
      <c r="W18" s="366">
        <v>14516</v>
      </c>
      <c r="X18" s="505">
        <v>13</v>
      </c>
      <c r="Y18" s="366">
        <v>20244</v>
      </c>
      <c r="Z18" s="505">
        <v>14</v>
      </c>
      <c r="AA18" s="366">
        <v>6905</v>
      </c>
      <c r="AB18" s="505">
        <v>14</v>
      </c>
      <c r="AC18" s="366">
        <v>952</v>
      </c>
      <c r="AD18" s="505">
        <v>10</v>
      </c>
      <c r="AE18" s="366">
        <v>163</v>
      </c>
    </row>
    <row r="19" spans="1:31">
      <c r="A19" s="21">
        <v>2003</v>
      </c>
      <c r="B19" s="366">
        <v>0</v>
      </c>
      <c r="C19" s="366">
        <v>0</v>
      </c>
      <c r="D19" s="366">
        <v>0</v>
      </c>
      <c r="E19" s="366">
        <v>0</v>
      </c>
      <c r="F19" s="366">
        <v>0</v>
      </c>
      <c r="G19" s="366">
        <v>0</v>
      </c>
      <c r="H19" s="366">
        <v>17</v>
      </c>
      <c r="I19" s="366">
        <v>185</v>
      </c>
      <c r="J19" s="366">
        <v>48</v>
      </c>
      <c r="K19" s="366">
        <v>1459</v>
      </c>
      <c r="L19" s="366">
        <v>59</v>
      </c>
      <c r="M19" s="366">
        <v>1917</v>
      </c>
      <c r="N19" s="366">
        <v>100</v>
      </c>
      <c r="O19" s="366">
        <v>3466</v>
      </c>
      <c r="P19" s="366">
        <v>172</v>
      </c>
      <c r="Q19" s="366">
        <v>4328</v>
      </c>
      <c r="R19" s="366">
        <v>114</v>
      </c>
      <c r="S19" s="366">
        <v>6316</v>
      </c>
      <c r="T19" s="366">
        <v>21</v>
      </c>
      <c r="U19" s="366">
        <v>7690</v>
      </c>
      <c r="V19" s="366">
        <v>30</v>
      </c>
      <c r="W19" s="366">
        <v>17533</v>
      </c>
      <c r="X19" s="505">
        <v>22</v>
      </c>
      <c r="Y19" s="366">
        <v>12568</v>
      </c>
      <c r="Z19" s="505">
        <v>22</v>
      </c>
      <c r="AA19" s="366">
        <v>4731</v>
      </c>
      <c r="AB19" s="505">
        <v>11</v>
      </c>
      <c r="AC19" s="366">
        <v>1164</v>
      </c>
      <c r="AD19" s="505">
        <v>9</v>
      </c>
      <c r="AE19" s="366">
        <v>665</v>
      </c>
    </row>
    <row r="20" spans="1:31">
      <c r="A20" s="21">
        <v>2004</v>
      </c>
      <c r="B20" s="366">
        <v>0</v>
      </c>
      <c r="C20" s="366">
        <v>0</v>
      </c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22</v>
      </c>
      <c r="K20" s="366">
        <v>246</v>
      </c>
      <c r="L20" s="366">
        <v>66</v>
      </c>
      <c r="M20" s="366">
        <v>1511</v>
      </c>
      <c r="N20" s="366">
        <v>77</v>
      </c>
      <c r="O20" s="366">
        <v>1605</v>
      </c>
      <c r="P20" s="366">
        <v>220</v>
      </c>
      <c r="Q20" s="366">
        <v>4148</v>
      </c>
      <c r="R20" s="366">
        <v>151</v>
      </c>
      <c r="S20" s="366">
        <v>3527</v>
      </c>
      <c r="T20" s="366">
        <v>117</v>
      </c>
      <c r="U20" s="366">
        <v>9723</v>
      </c>
      <c r="V20" s="366">
        <v>120</v>
      </c>
      <c r="W20" s="366">
        <v>11253</v>
      </c>
      <c r="X20" s="505">
        <v>30</v>
      </c>
      <c r="Y20" s="366">
        <v>12821</v>
      </c>
      <c r="Z20" s="505">
        <v>23</v>
      </c>
      <c r="AA20" s="366">
        <v>15397</v>
      </c>
      <c r="AB20" s="505">
        <v>20</v>
      </c>
      <c r="AC20" s="366">
        <v>27253</v>
      </c>
      <c r="AD20" s="505">
        <v>27</v>
      </c>
      <c r="AE20" s="366">
        <v>20116</v>
      </c>
    </row>
    <row r="21" spans="1:31">
      <c r="A21" s="21">
        <v>2005</v>
      </c>
      <c r="B21" s="366">
        <v>0</v>
      </c>
      <c r="C21" s="366">
        <v>0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55</v>
      </c>
      <c r="M21" s="366">
        <v>569</v>
      </c>
      <c r="N21" s="366">
        <v>114</v>
      </c>
      <c r="O21" s="366">
        <v>1742</v>
      </c>
      <c r="P21" s="366">
        <v>196</v>
      </c>
      <c r="Q21" s="366">
        <v>2682</v>
      </c>
      <c r="R21" s="366">
        <v>276</v>
      </c>
      <c r="S21" s="366">
        <v>3360</v>
      </c>
      <c r="T21" s="366">
        <v>272</v>
      </c>
      <c r="U21" s="366">
        <v>2292</v>
      </c>
      <c r="V21" s="366">
        <v>124</v>
      </c>
      <c r="W21" s="366">
        <v>9060</v>
      </c>
      <c r="X21" s="505">
        <v>54</v>
      </c>
      <c r="Y21" s="366">
        <v>7690</v>
      </c>
      <c r="Z21" s="505">
        <v>40</v>
      </c>
      <c r="AA21" s="366">
        <v>21743</v>
      </c>
      <c r="AB21" s="505">
        <v>44</v>
      </c>
      <c r="AC21" s="366">
        <v>21375</v>
      </c>
      <c r="AD21" s="505">
        <v>28</v>
      </c>
      <c r="AE21" s="366">
        <v>40263</v>
      </c>
    </row>
    <row r="22" spans="1:31">
      <c r="A22" s="21">
        <v>2006</v>
      </c>
      <c r="B22" s="366">
        <v>0</v>
      </c>
      <c r="C22" s="366">
        <v>0</v>
      </c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366">
        <v>61</v>
      </c>
      <c r="O22" s="366">
        <v>618</v>
      </c>
      <c r="P22" s="366">
        <v>201</v>
      </c>
      <c r="Q22" s="366">
        <v>2763</v>
      </c>
      <c r="R22" s="366">
        <v>173</v>
      </c>
      <c r="S22" s="366">
        <v>2458</v>
      </c>
      <c r="T22" s="366">
        <v>161</v>
      </c>
      <c r="U22" s="366">
        <v>1714</v>
      </c>
      <c r="V22" s="366">
        <v>114</v>
      </c>
      <c r="W22" s="366">
        <v>1721</v>
      </c>
      <c r="X22" s="505">
        <v>79</v>
      </c>
      <c r="Y22" s="366">
        <v>4376</v>
      </c>
      <c r="Z22" s="505">
        <v>82</v>
      </c>
      <c r="AA22" s="366">
        <v>10263</v>
      </c>
      <c r="AB22" s="505">
        <v>80</v>
      </c>
      <c r="AC22" s="366">
        <v>20869</v>
      </c>
      <c r="AD22" s="505">
        <v>80</v>
      </c>
      <c r="AE22" s="366">
        <v>21327</v>
      </c>
    </row>
    <row r="23" spans="1:31">
      <c r="A23" s="21">
        <v>2007</v>
      </c>
      <c r="B23" s="366">
        <v>0</v>
      </c>
      <c r="C23" s="366">
        <v>0</v>
      </c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366">
        <v>1</v>
      </c>
      <c r="O23" s="366">
        <v>2</v>
      </c>
      <c r="P23" s="366">
        <v>278</v>
      </c>
      <c r="Q23" s="366">
        <v>674</v>
      </c>
      <c r="R23" s="366">
        <v>208</v>
      </c>
      <c r="S23" s="366">
        <v>2286</v>
      </c>
      <c r="T23" s="366">
        <v>95</v>
      </c>
      <c r="U23" s="366">
        <v>774</v>
      </c>
      <c r="V23" s="366">
        <v>128</v>
      </c>
      <c r="W23" s="366">
        <v>1754</v>
      </c>
      <c r="X23" s="505">
        <v>174</v>
      </c>
      <c r="Y23" s="366">
        <v>1125</v>
      </c>
      <c r="Z23" s="505">
        <v>297</v>
      </c>
      <c r="AA23" s="366">
        <v>7504</v>
      </c>
      <c r="AB23" s="505">
        <v>468</v>
      </c>
      <c r="AC23" s="366">
        <v>11515</v>
      </c>
      <c r="AD23" s="505">
        <v>264</v>
      </c>
      <c r="AE23" s="366">
        <v>21026</v>
      </c>
    </row>
    <row r="24" spans="1:31">
      <c r="A24" s="21">
        <v>2008</v>
      </c>
      <c r="B24" s="366">
        <v>0</v>
      </c>
      <c r="C24" s="366">
        <v>0</v>
      </c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366">
        <v>0</v>
      </c>
      <c r="O24" s="366">
        <v>0</v>
      </c>
      <c r="P24" s="366">
        <v>0</v>
      </c>
      <c r="Q24" s="366">
        <v>0</v>
      </c>
      <c r="R24" s="366">
        <v>62</v>
      </c>
      <c r="S24" s="366">
        <v>228</v>
      </c>
      <c r="T24" s="366">
        <v>44</v>
      </c>
      <c r="U24" s="366">
        <v>523</v>
      </c>
      <c r="V24" s="366">
        <v>114</v>
      </c>
      <c r="W24" s="366">
        <v>665</v>
      </c>
      <c r="X24" s="505">
        <v>233</v>
      </c>
      <c r="Y24" s="366">
        <v>709</v>
      </c>
      <c r="Z24" s="505">
        <v>547</v>
      </c>
      <c r="AA24" s="366">
        <v>1933</v>
      </c>
      <c r="AB24" s="505">
        <v>1019</v>
      </c>
      <c r="AC24" s="366">
        <v>8465</v>
      </c>
      <c r="AD24" s="505">
        <v>1023</v>
      </c>
      <c r="AE24" s="366">
        <v>11054</v>
      </c>
    </row>
    <row r="25" spans="1:31">
      <c r="A25" s="21">
        <v>2009</v>
      </c>
      <c r="B25" s="366">
        <v>0</v>
      </c>
      <c r="C25" s="366">
        <v>0</v>
      </c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366">
        <v>0</v>
      </c>
      <c r="O25" s="366">
        <v>0</v>
      </c>
      <c r="P25" s="366">
        <v>0</v>
      </c>
      <c r="Q25" s="366">
        <v>0</v>
      </c>
      <c r="R25" s="366">
        <v>0</v>
      </c>
      <c r="S25" s="366">
        <v>0</v>
      </c>
      <c r="T25" s="366">
        <v>12</v>
      </c>
      <c r="U25" s="366">
        <v>105</v>
      </c>
      <c r="V25" s="366">
        <v>38</v>
      </c>
      <c r="W25" s="366">
        <v>297</v>
      </c>
      <c r="X25" s="505">
        <v>96</v>
      </c>
      <c r="Y25" s="366">
        <v>283</v>
      </c>
      <c r="Z25" s="505">
        <v>382</v>
      </c>
      <c r="AA25" s="366">
        <v>1319</v>
      </c>
      <c r="AB25" s="505">
        <v>559</v>
      </c>
      <c r="AC25" s="366">
        <v>1761</v>
      </c>
      <c r="AD25" s="505">
        <v>675</v>
      </c>
      <c r="AE25" s="366">
        <v>7305</v>
      </c>
    </row>
    <row r="26" spans="1:31">
      <c r="A26" s="21">
        <v>2010</v>
      </c>
      <c r="B26" s="366">
        <v>0</v>
      </c>
      <c r="C26" s="366">
        <v>0</v>
      </c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366">
        <v>0</v>
      </c>
      <c r="O26" s="366">
        <v>0</v>
      </c>
      <c r="P26" s="366">
        <v>0</v>
      </c>
      <c r="Q26" s="366">
        <v>0</v>
      </c>
      <c r="R26" s="366">
        <v>0</v>
      </c>
      <c r="S26" s="366">
        <v>0</v>
      </c>
      <c r="T26" s="366">
        <v>0</v>
      </c>
      <c r="U26" s="366">
        <v>0</v>
      </c>
      <c r="V26" s="366">
        <v>29</v>
      </c>
      <c r="W26" s="366">
        <v>90</v>
      </c>
      <c r="X26" s="505">
        <v>122</v>
      </c>
      <c r="Y26" s="366">
        <v>287</v>
      </c>
      <c r="Z26" s="505">
        <v>241</v>
      </c>
      <c r="AA26" s="366">
        <v>615</v>
      </c>
      <c r="AB26" s="505">
        <v>500</v>
      </c>
      <c r="AC26" s="366">
        <v>1941</v>
      </c>
      <c r="AD26" s="505">
        <v>514</v>
      </c>
      <c r="AE26" s="366">
        <v>2518</v>
      </c>
    </row>
    <row r="27" spans="1:31">
      <c r="A27" s="21">
        <v>2011</v>
      </c>
      <c r="B27" s="367">
        <v>0</v>
      </c>
      <c r="C27" s="367">
        <v>0</v>
      </c>
      <c r="D27" s="367">
        <v>0</v>
      </c>
      <c r="E27" s="367">
        <v>0</v>
      </c>
      <c r="F27" s="367">
        <v>0</v>
      </c>
      <c r="G27" s="367">
        <v>0</v>
      </c>
      <c r="H27" s="367">
        <v>0</v>
      </c>
      <c r="I27" s="367">
        <v>0</v>
      </c>
      <c r="J27" s="367">
        <v>0</v>
      </c>
      <c r="K27" s="367">
        <v>0</v>
      </c>
      <c r="L27" s="367">
        <v>0</v>
      </c>
      <c r="M27" s="367">
        <v>0</v>
      </c>
      <c r="N27" s="367">
        <v>0</v>
      </c>
      <c r="O27" s="367">
        <v>0</v>
      </c>
      <c r="P27" s="367">
        <v>0</v>
      </c>
      <c r="Q27" s="367">
        <v>0</v>
      </c>
      <c r="R27" s="367">
        <v>0</v>
      </c>
      <c r="S27" s="367">
        <v>0</v>
      </c>
      <c r="T27" s="366">
        <v>0</v>
      </c>
      <c r="U27" s="366">
        <v>0</v>
      </c>
      <c r="V27" s="366">
        <v>0</v>
      </c>
      <c r="W27" s="366">
        <v>8</v>
      </c>
      <c r="X27" s="505">
        <v>93</v>
      </c>
      <c r="Y27" s="366">
        <v>109</v>
      </c>
      <c r="Z27" s="505">
        <v>281</v>
      </c>
      <c r="AA27" s="366">
        <v>353</v>
      </c>
      <c r="AB27" s="505">
        <v>346</v>
      </c>
      <c r="AC27" s="366">
        <v>951</v>
      </c>
      <c r="AD27" s="505">
        <v>462</v>
      </c>
      <c r="AE27" s="366">
        <v>2253</v>
      </c>
    </row>
    <row r="28" spans="1:31">
      <c r="A28" s="21">
        <v>2012</v>
      </c>
      <c r="B28" s="367">
        <v>0</v>
      </c>
      <c r="C28" s="367">
        <v>0</v>
      </c>
      <c r="D28" s="367">
        <v>0</v>
      </c>
      <c r="E28" s="367">
        <v>0</v>
      </c>
      <c r="F28" s="367">
        <v>0</v>
      </c>
      <c r="G28" s="367">
        <v>0</v>
      </c>
      <c r="H28" s="367">
        <v>0</v>
      </c>
      <c r="I28" s="367">
        <v>0</v>
      </c>
      <c r="J28" s="367">
        <v>0</v>
      </c>
      <c r="K28" s="367">
        <v>0</v>
      </c>
      <c r="L28" s="367">
        <v>0</v>
      </c>
      <c r="M28" s="367">
        <v>0</v>
      </c>
      <c r="N28" s="367">
        <v>0</v>
      </c>
      <c r="O28" s="367">
        <v>0</v>
      </c>
      <c r="P28" s="367">
        <v>0</v>
      </c>
      <c r="Q28" s="367">
        <v>0</v>
      </c>
      <c r="R28" s="367">
        <v>0</v>
      </c>
      <c r="S28" s="367">
        <v>0</v>
      </c>
      <c r="T28" s="366">
        <v>0</v>
      </c>
      <c r="U28" s="366">
        <v>0</v>
      </c>
      <c r="V28" s="366">
        <v>0</v>
      </c>
      <c r="W28" s="366">
        <v>0</v>
      </c>
      <c r="X28" s="505">
        <v>0</v>
      </c>
      <c r="Y28" s="366">
        <v>2</v>
      </c>
      <c r="Z28" s="505">
        <v>187</v>
      </c>
      <c r="AA28" s="366">
        <v>201</v>
      </c>
      <c r="AB28" s="505">
        <v>541</v>
      </c>
      <c r="AC28" s="366">
        <v>682</v>
      </c>
      <c r="AD28" s="505">
        <v>406</v>
      </c>
      <c r="AE28" s="366">
        <v>1527</v>
      </c>
    </row>
    <row r="29" spans="1:31">
      <c r="A29" s="21">
        <v>2013</v>
      </c>
      <c r="B29" s="448">
        <v>0</v>
      </c>
      <c r="C29" s="367">
        <v>0</v>
      </c>
      <c r="D29" s="367">
        <v>0</v>
      </c>
      <c r="E29" s="367">
        <v>0</v>
      </c>
      <c r="F29" s="367">
        <v>0</v>
      </c>
      <c r="G29" s="367">
        <v>0</v>
      </c>
      <c r="H29" s="367">
        <v>0</v>
      </c>
      <c r="I29" s="367">
        <v>0</v>
      </c>
      <c r="J29" s="367">
        <v>0</v>
      </c>
      <c r="K29" s="367">
        <v>0</v>
      </c>
      <c r="L29" s="367">
        <v>0</v>
      </c>
      <c r="M29" s="367">
        <v>0</v>
      </c>
      <c r="N29" s="367">
        <v>0</v>
      </c>
      <c r="O29" s="367">
        <v>0</v>
      </c>
      <c r="P29" s="367">
        <v>0</v>
      </c>
      <c r="Q29" s="367">
        <v>0</v>
      </c>
      <c r="R29" s="367">
        <v>0</v>
      </c>
      <c r="S29" s="367">
        <v>0</v>
      </c>
      <c r="T29" s="366">
        <v>0</v>
      </c>
      <c r="U29" s="366">
        <v>0</v>
      </c>
      <c r="V29" s="366">
        <v>0</v>
      </c>
      <c r="W29" s="366">
        <v>0</v>
      </c>
      <c r="X29" s="505">
        <v>0</v>
      </c>
      <c r="Y29" s="366">
        <v>0</v>
      </c>
      <c r="Z29" s="505">
        <v>0</v>
      </c>
      <c r="AA29" s="366">
        <v>9</v>
      </c>
      <c r="AB29" s="505">
        <v>303</v>
      </c>
      <c r="AC29" s="366">
        <v>355</v>
      </c>
      <c r="AD29" s="505">
        <v>529</v>
      </c>
      <c r="AE29" s="366">
        <v>1125</v>
      </c>
    </row>
    <row r="30" spans="1:31">
      <c r="A30" s="21">
        <v>2014</v>
      </c>
      <c r="B30" s="602">
        <v>0</v>
      </c>
      <c r="C30" s="367">
        <v>0</v>
      </c>
      <c r="D30" s="367">
        <v>0</v>
      </c>
      <c r="E30" s="367">
        <v>0</v>
      </c>
      <c r="F30" s="367">
        <v>0</v>
      </c>
      <c r="G30" s="367">
        <v>0</v>
      </c>
      <c r="H30" s="367">
        <v>0</v>
      </c>
      <c r="I30" s="367">
        <v>0</v>
      </c>
      <c r="J30" s="367">
        <v>0</v>
      </c>
      <c r="K30" s="367">
        <v>0</v>
      </c>
      <c r="L30" s="367">
        <v>0</v>
      </c>
      <c r="M30" s="367">
        <v>0</v>
      </c>
      <c r="N30" s="367">
        <v>0</v>
      </c>
      <c r="O30" s="367">
        <v>0</v>
      </c>
      <c r="P30" s="367">
        <v>0</v>
      </c>
      <c r="Q30" s="367">
        <v>0</v>
      </c>
      <c r="R30" s="367">
        <v>0</v>
      </c>
      <c r="S30" s="367">
        <v>0</v>
      </c>
      <c r="T30" s="366">
        <v>0</v>
      </c>
      <c r="U30" s="366">
        <v>0</v>
      </c>
      <c r="V30" s="366">
        <v>0</v>
      </c>
      <c r="W30" s="366">
        <v>0</v>
      </c>
      <c r="X30" s="505">
        <v>0</v>
      </c>
      <c r="Y30" s="366">
        <v>0</v>
      </c>
      <c r="Z30" s="505">
        <v>0</v>
      </c>
      <c r="AA30" s="366">
        <v>0</v>
      </c>
      <c r="AB30" s="505">
        <v>4</v>
      </c>
      <c r="AC30" s="366">
        <v>6</v>
      </c>
      <c r="AD30" s="505">
        <v>300</v>
      </c>
      <c r="AE30" s="366">
        <v>342</v>
      </c>
    </row>
    <row r="31" spans="1:31">
      <c r="A31" s="70" t="s">
        <v>641</v>
      </c>
      <c r="B31" s="367">
        <f>SUM(B4:B30)</f>
        <v>16982</v>
      </c>
      <c r="C31" s="367">
        <f t="shared" ref="C31:AE31" si="0">SUM(C4:C30)</f>
        <v>103404</v>
      </c>
      <c r="D31" s="367">
        <f t="shared" si="0"/>
        <v>15950</v>
      </c>
      <c r="E31" s="367">
        <f t="shared" si="0"/>
        <v>116836</v>
      </c>
      <c r="F31" s="367">
        <f t="shared" si="0"/>
        <v>21546</v>
      </c>
      <c r="G31" s="367">
        <f t="shared" si="0"/>
        <v>120873</v>
      </c>
      <c r="H31" s="367">
        <f t="shared" si="0"/>
        <v>29481</v>
      </c>
      <c r="I31" s="367">
        <f t="shared" si="0"/>
        <v>134791</v>
      </c>
      <c r="J31" s="367">
        <f t="shared" si="0"/>
        <v>27731</v>
      </c>
      <c r="K31" s="367">
        <f t="shared" si="0"/>
        <v>134837</v>
      </c>
      <c r="L31" s="367">
        <f t="shared" si="0"/>
        <v>25658</v>
      </c>
      <c r="M31" s="367">
        <f t="shared" si="0"/>
        <v>134882</v>
      </c>
      <c r="N31" s="367">
        <f t="shared" si="0"/>
        <v>16213</v>
      </c>
      <c r="O31" s="367">
        <f t="shared" si="0"/>
        <v>114120</v>
      </c>
      <c r="P31" s="367">
        <f t="shared" si="0"/>
        <v>12703</v>
      </c>
      <c r="Q31" s="367">
        <f t="shared" si="0"/>
        <v>114941</v>
      </c>
      <c r="R31" s="367">
        <f t="shared" si="0"/>
        <v>5169</v>
      </c>
      <c r="S31" s="367">
        <f t="shared" si="0"/>
        <v>90492</v>
      </c>
      <c r="T31" s="367">
        <f t="shared" si="0"/>
        <v>1678</v>
      </c>
      <c r="U31" s="367">
        <f t="shared" si="0"/>
        <v>69376</v>
      </c>
      <c r="V31" s="367">
        <f t="shared" si="0"/>
        <v>874</v>
      </c>
      <c r="W31" s="367">
        <f t="shared" si="0"/>
        <v>89896</v>
      </c>
      <c r="X31" s="367">
        <f t="shared" si="0"/>
        <v>1002</v>
      </c>
      <c r="Y31" s="367">
        <f t="shared" si="0"/>
        <v>82396</v>
      </c>
      <c r="Z31" s="367">
        <f t="shared" si="0"/>
        <v>2170</v>
      </c>
      <c r="AA31" s="367">
        <f t="shared" si="0"/>
        <v>78934</v>
      </c>
      <c r="AB31" s="367">
        <f t="shared" si="0"/>
        <v>4020</v>
      </c>
      <c r="AC31" s="367">
        <f t="shared" si="0"/>
        <v>99773</v>
      </c>
      <c r="AD31" s="367">
        <f t="shared" si="0"/>
        <v>4523</v>
      </c>
      <c r="AE31" s="367">
        <f t="shared" si="0"/>
        <v>131898</v>
      </c>
    </row>
    <row r="32" spans="1:31">
      <c r="AB32" s="366"/>
      <c r="AC32" s="366"/>
    </row>
    <row r="33" spans="1:21">
      <c r="A33" s="370" t="s">
        <v>1486</v>
      </c>
      <c r="B33" s="371"/>
      <c r="C33" s="371"/>
      <c r="D33" s="370"/>
      <c r="E33" s="23"/>
      <c r="F33" s="23"/>
    </row>
    <row r="34" spans="1:21" ht="17.25" customHeight="1">
      <c r="A34" s="372" t="s">
        <v>70</v>
      </c>
      <c r="B34" s="369" t="s">
        <v>579</v>
      </c>
      <c r="C34" s="372" t="s">
        <v>643</v>
      </c>
      <c r="D34" s="368"/>
    </row>
    <row r="35" spans="1:21">
      <c r="A35" s="725" t="s">
        <v>1131</v>
      </c>
      <c r="B35" s="726">
        <f>SUM(AD4:AD15)</f>
        <v>184</v>
      </c>
      <c r="C35" s="726">
        <f>SUM(AE4:AE15)</f>
        <v>2040</v>
      </c>
      <c r="D35" s="368"/>
    </row>
    <row r="36" spans="1:21">
      <c r="A36" s="725">
        <v>2000</v>
      </c>
      <c r="B36" s="726">
        <f>AD16</f>
        <v>8</v>
      </c>
      <c r="C36" s="726">
        <f>AE16</f>
        <v>82</v>
      </c>
      <c r="D36" s="368"/>
    </row>
    <row r="37" spans="1:21">
      <c r="A37" s="725">
        <v>2001</v>
      </c>
      <c r="B37" s="726">
        <f t="shared" ref="B37:C45" si="1">AD17</f>
        <v>4</v>
      </c>
      <c r="C37" s="726">
        <f t="shared" si="1"/>
        <v>92</v>
      </c>
      <c r="D37" s="368"/>
      <c r="U37" t="s">
        <v>132</v>
      </c>
    </row>
    <row r="38" spans="1:21">
      <c r="A38" s="725">
        <v>2002</v>
      </c>
      <c r="B38" s="726">
        <f t="shared" si="1"/>
        <v>10</v>
      </c>
      <c r="C38" s="726">
        <f t="shared" si="1"/>
        <v>163</v>
      </c>
      <c r="D38" s="368"/>
    </row>
    <row r="39" spans="1:21">
      <c r="A39" s="725">
        <v>2003</v>
      </c>
      <c r="B39" s="726">
        <f t="shared" si="1"/>
        <v>9</v>
      </c>
      <c r="C39" s="726">
        <f t="shared" si="1"/>
        <v>665</v>
      </c>
      <c r="D39" s="368"/>
    </row>
    <row r="40" spans="1:21">
      <c r="A40" s="725">
        <v>2004</v>
      </c>
      <c r="B40" s="726">
        <f t="shared" si="1"/>
        <v>27</v>
      </c>
      <c r="C40" s="726">
        <f t="shared" si="1"/>
        <v>20116</v>
      </c>
      <c r="D40" s="368"/>
    </row>
    <row r="41" spans="1:21">
      <c r="A41" s="725">
        <v>2005</v>
      </c>
      <c r="B41" s="726">
        <f t="shared" si="1"/>
        <v>28</v>
      </c>
      <c r="C41" s="726">
        <f t="shared" si="1"/>
        <v>40263</v>
      </c>
      <c r="D41" s="368"/>
    </row>
    <row r="42" spans="1:21">
      <c r="A42" s="725">
        <v>2006</v>
      </c>
      <c r="B42" s="726">
        <f t="shared" si="1"/>
        <v>80</v>
      </c>
      <c r="C42" s="726">
        <f t="shared" si="1"/>
        <v>21327</v>
      </c>
      <c r="D42" s="368"/>
    </row>
    <row r="43" spans="1:21">
      <c r="A43" s="725">
        <v>2007</v>
      </c>
      <c r="B43" s="726">
        <f t="shared" si="1"/>
        <v>264</v>
      </c>
      <c r="C43" s="726">
        <f t="shared" si="1"/>
        <v>21026</v>
      </c>
      <c r="D43" s="368"/>
    </row>
    <row r="44" spans="1:21">
      <c r="A44" s="724">
        <v>2008</v>
      </c>
      <c r="B44" s="727">
        <f t="shared" si="1"/>
        <v>1023</v>
      </c>
      <c r="C44" s="726">
        <f t="shared" si="1"/>
        <v>11054</v>
      </c>
      <c r="D44" s="368"/>
    </row>
    <row r="45" spans="1:21">
      <c r="A45" s="725">
        <v>2009</v>
      </c>
      <c r="B45" s="726">
        <f t="shared" si="1"/>
        <v>675</v>
      </c>
      <c r="C45" s="726">
        <f t="shared" si="1"/>
        <v>7305</v>
      </c>
      <c r="D45" s="374"/>
      <c r="E45" s="70"/>
      <c r="F45" s="70"/>
    </row>
    <row r="46" spans="1:21">
      <c r="A46" s="505" t="s">
        <v>973</v>
      </c>
      <c r="B46" s="726">
        <f>SUM(AD26:AD30)</f>
        <v>2211</v>
      </c>
      <c r="C46" s="726">
        <f>SUM(AE26:AE30)</f>
        <v>7765</v>
      </c>
      <c r="D46" s="374"/>
      <c r="E46" s="70"/>
      <c r="F46" s="70"/>
    </row>
    <row r="47" spans="1:21">
      <c r="B47" s="732">
        <f>SUM(B35:B46)</f>
        <v>4523</v>
      </c>
      <c r="C47" s="732">
        <f>SUM(C35:C46)</f>
        <v>131898</v>
      </c>
      <c r="E47" s="70"/>
      <c r="F47" s="70"/>
    </row>
    <row r="49" spans="1:6" ht="15">
      <c r="A49" s="733" t="s">
        <v>1132</v>
      </c>
      <c r="B49" s="734"/>
      <c r="C49" s="734"/>
      <c r="D49" s="734"/>
      <c r="E49" s="735"/>
      <c r="F49" s="735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V29"/>
  <sheetViews>
    <sheetView workbookViewId="0">
      <selection activeCell="B3" sqref="B3:C17"/>
    </sheetView>
  </sheetViews>
  <sheetFormatPr defaultColWidth="8.85546875" defaultRowHeight="12.75"/>
  <sheetData>
    <row r="1" spans="1:22" ht="25.5" customHeight="1">
      <c r="A1" s="42" t="s">
        <v>487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43"/>
      <c r="P1" s="43"/>
      <c r="Q1" s="43"/>
      <c r="R1" s="43"/>
      <c r="S1" s="43"/>
      <c r="T1" s="43"/>
      <c r="U1" s="43"/>
      <c r="V1" s="43"/>
    </row>
    <row r="2" spans="1:22">
      <c r="A2" s="7" t="s">
        <v>745</v>
      </c>
      <c r="B2" t="s">
        <v>643</v>
      </c>
      <c r="C2" t="s">
        <v>579</v>
      </c>
    </row>
    <row r="3" spans="1:22">
      <c r="A3">
        <v>2000</v>
      </c>
      <c r="B3" s="651">
        <v>2150.8679780000002</v>
      </c>
      <c r="C3" s="651">
        <v>2728.2786162000002</v>
      </c>
    </row>
    <row r="4" spans="1:22">
      <c r="A4">
        <v>2001</v>
      </c>
      <c r="B4" s="651">
        <v>2173.0862044999999</v>
      </c>
      <c r="C4" s="651">
        <v>2732.9984337000001</v>
      </c>
    </row>
    <row r="5" spans="1:22">
      <c r="A5">
        <v>2002</v>
      </c>
      <c r="B5" s="651">
        <v>2212.131339</v>
      </c>
      <c r="C5" s="651">
        <v>2801.0729451000002</v>
      </c>
    </row>
    <row r="6" spans="1:22">
      <c r="A6">
        <v>2003</v>
      </c>
      <c r="B6" s="651">
        <v>2243.5136591</v>
      </c>
      <c r="C6" s="651">
        <v>2839.4929536</v>
      </c>
    </row>
    <row r="7" spans="1:22">
      <c r="A7">
        <v>2004</v>
      </c>
      <c r="B7" s="651">
        <v>2283.6334364999998</v>
      </c>
      <c r="C7" s="651">
        <v>2836.9637237000002</v>
      </c>
    </row>
    <row r="8" spans="1:22">
      <c r="A8">
        <v>2005</v>
      </c>
      <c r="B8" s="651">
        <v>2235.3222239000002</v>
      </c>
      <c r="C8" s="651">
        <v>2819.8384107000002</v>
      </c>
    </row>
    <row r="9" spans="1:22">
      <c r="A9">
        <v>2006</v>
      </c>
      <c r="B9" s="651">
        <v>2208.5286575</v>
      </c>
      <c r="C9" s="651">
        <v>2771.0005551999998</v>
      </c>
    </row>
    <row r="10" spans="1:22">
      <c r="A10">
        <v>2007</v>
      </c>
      <c r="B10" s="651">
        <v>2231.1243092999998</v>
      </c>
      <c r="C10" s="651">
        <v>2796.5978448999999</v>
      </c>
    </row>
    <row r="11" spans="1:22">
      <c r="A11">
        <v>2008</v>
      </c>
      <c r="B11" s="651">
        <v>2192.3478648999999</v>
      </c>
      <c r="C11" s="651">
        <v>2694.228642</v>
      </c>
    </row>
    <row r="12" spans="1:22">
      <c r="A12">
        <v>2009</v>
      </c>
      <c r="B12" s="651">
        <v>2120.2302402</v>
      </c>
      <c r="C12" s="651">
        <v>2591.6173236999998</v>
      </c>
    </row>
    <row r="13" spans="1:22">
      <c r="A13">
        <v>2010</v>
      </c>
      <c r="B13" s="651">
        <v>2128.6612903999999</v>
      </c>
      <c r="C13" s="651">
        <v>2605.9155854999999</v>
      </c>
    </row>
    <row r="14" spans="1:22">
      <c r="A14">
        <v>2011</v>
      </c>
      <c r="B14" s="651">
        <v>2113.8684456000001</v>
      </c>
      <c r="C14" s="651">
        <v>2615.1308546</v>
      </c>
    </row>
    <row r="15" spans="1:22">
      <c r="A15">
        <v>2012</v>
      </c>
      <c r="B15" s="651">
        <v>2053.0325928000002</v>
      </c>
      <c r="C15" s="651">
        <v>2611.8438271</v>
      </c>
    </row>
    <row r="16" spans="1:22">
      <c r="A16">
        <v>2013</v>
      </c>
      <c r="B16" s="651">
        <v>2039.1029607999999</v>
      </c>
      <c r="C16" s="651">
        <v>2651.4518539000001</v>
      </c>
    </row>
    <row r="17" spans="1:10">
      <c r="A17">
        <v>2014</v>
      </c>
      <c r="B17" s="651">
        <v>2048.9630308000001</v>
      </c>
      <c r="C17" s="651">
        <v>2699.5737236</v>
      </c>
    </row>
    <row r="28" spans="1:10">
      <c r="D28" s="45" t="s">
        <v>802</v>
      </c>
      <c r="E28" s="46"/>
      <c r="F28" s="46"/>
      <c r="G28" s="46"/>
      <c r="H28" s="46"/>
      <c r="I28" s="46"/>
      <c r="J28" s="54"/>
    </row>
    <row r="29" spans="1:10">
      <c r="D29" s="49" t="s">
        <v>801</v>
      </c>
      <c r="E29" s="50"/>
      <c r="F29" s="50"/>
      <c r="G29" s="50"/>
      <c r="H29" s="50"/>
      <c r="I29" s="50"/>
      <c r="J29" s="51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X38"/>
  <sheetViews>
    <sheetView workbookViewId="0"/>
  </sheetViews>
  <sheetFormatPr defaultColWidth="8.85546875" defaultRowHeight="12.75"/>
  <sheetData>
    <row r="1" spans="1:24" ht="26.25" customHeight="1">
      <c r="A1" s="42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4">
      <c r="A2" s="580"/>
      <c r="B2" s="802" t="s">
        <v>332</v>
      </c>
      <c r="C2" s="803"/>
      <c r="D2" s="803"/>
      <c r="E2" s="803"/>
      <c r="F2" s="803"/>
      <c r="G2" s="804"/>
      <c r="H2" s="802" t="s">
        <v>1562</v>
      </c>
      <c r="I2" s="803"/>
      <c r="J2" s="803"/>
      <c r="K2" s="803"/>
      <c r="L2" s="803"/>
      <c r="M2" s="804"/>
    </row>
    <row r="3" spans="1:24">
      <c r="A3" s="580"/>
      <c r="B3" s="7" t="s">
        <v>201</v>
      </c>
      <c r="C3" s="7" t="s">
        <v>666</v>
      </c>
      <c r="D3" s="7" t="s">
        <v>667</v>
      </c>
      <c r="E3" s="7" t="s">
        <v>668</v>
      </c>
      <c r="F3" s="7" t="s">
        <v>1009</v>
      </c>
      <c r="G3" s="781" t="s">
        <v>1563</v>
      </c>
      <c r="H3" s="7" t="s">
        <v>201</v>
      </c>
      <c r="I3" s="7" t="s">
        <v>666</v>
      </c>
      <c r="J3" s="7" t="s">
        <v>667</v>
      </c>
      <c r="K3" s="7" t="s">
        <v>668</v>
      </c>
      <c r="L3" s="7" t="s">
        <v>1009</v>
      </c>
      <c r="M3" s="781" t="s">
        <v>1563</v>
      </c>
    </row>
    <row r="4" spans="1:24" ht="33.75">
      <c r="A4" s="580" t="s">
        <v>587</v>
      </c>
      <c r="B4" s="614" t="s">
        <v>325</v>
      </c>
      <c r="C4" s="614" t="s">
        <v>326</v>
      </c>
      <c r="D4" s="614" t="s">
        <v>327</v>
      </c>
      <c r="E4" s="614" t="s">
        <v>328</v>
      </c>
      <c r="F4" s="614" t="s">
        <v>329</v>
      </c>
      <c r="G4" s="614" t="s">
        <v>330</v>
      </c>
      <c r="H4" s="615" t="s">
        <v>319</v>
      </c>
      <c r="I4" s="614" t="s">
        <v>320</v>
      </c>
      <c r="J4" s="614" t="s">
        <v>321</v>
      </c>
      <c r="K4" s="614" t="s">
        <v>322</v>
      </c>
      <c r="L4" s="614" t="s">
        <v>323</v>
      </c>
      <c r="M4" s="614" t="s">
        <v>324</v>
      </c>
    </row>
    <row r="5" spans="1:24" ht="12" customHeight="1">
      <c r="A5" s="366">
        <v>2000</v>
      </c>
      <c r="B5" s="366">
        <v>4885</v>
      </c>
      <c r="C5" s="366">
        <v>11641</v>
      </c>
      <c r="D5" s="366">
        <v>16761</v>
      </c>
      <c r="E5" s="366">
        <v>24971</v>
      </c>
      <c r="F5" s="366">
        <v>12457</v>
      </c>
      <c r="G5" s="366">
        <v>4346</v>
      </c>
      <c r="H5" s="483">
        <v>4694</v>
      </c>
      <c r="I5" s="366">
        <v>26275</v>
      </c>
      <c r="J5" s="366">
        <v>56132</v>
      </c>
      <c r="K5" s="366">
        <v>28969</v>
      </c>
      <c r="L5" s="366">
        <v>4534</v>
      </c>
      <c r="M5" s="366">
        <v>1856</v>
      </c>
    </row>
    <row r="6" spans="1:24" ht="12" customHeight="1">
      <c r="A6" s="366">
        <v>2001</v>
      </c>
      <c r="B6" s="366">
        <v>2877</v>
      </c>
      <c r="C6" s="366">
        <v>8516</v>
      </c>
      <c r="D6" s="366">
        <v>17656</v>
      </c>
      <c r="E6" s="366">
        <v>26347</v>
      </c>
      <c r="F6" s="366">
        <v>12517</v>
      </c>
      <c r="G6" s="366">
        <v>4442</v>
      </c>
      <c r="H6" s="483">
        <v>6062</v>
      </c>
      <c r="I6" s="366">
        <v>28540</v>
      </c>
      <c r="J6" s="366">
        <v>60214</v>
      </c>
      <c r="K6" s="366">
        <v>30984</v>
      </c>
      <c r="L6" s="366">
        <v>5384</v>
      </c>
      <c r="M6" s="366">
        <v>1602</v>
      </c>
    </row>
    <row r="7" spans="1:24" ht="12" customHeight="1">
      <c r="A7" s="366">
        <v>2002</v>
      </c>
      <c r="B7" s="366">
        <v>3802</v>
      </c>
      <c r="C7" s="366">
        <v>5429</v>
      </c>
      <c r="D7" s="366">
        <v>21434</v>
      </c>
      <c r="E7" s="366">
        <v>30541</v>
      </c>
      <c r="F7" s="366">
        <v>13277</v>
      </c>
      <c r="G7" s="366">
        <v>5751</v>
      </c>
      <c r="H7" s="483">
        <v>7639</v>
      </c>
      <c r="I7" s="366">
        <v>29047</v>
      </c>
      <c r="J7" s="366">
        <v>56354</v>
      </c>
      <c r="K7" s="366">
        <v>39340</v>
      </c>
      <c r="L7" s="366">
        <v>7725</v>
      </c>
      <c r="M7" s="366">
        <v>2313</v>
      </c>
    </row>
    <row r="8" spans="1:24" ht="12" customHeight="1">
      <c r="A8" s="366">
        <v>2003</v>
      </c>
      <c r="B8" s="366">
        <v>5152</v>
      </c>
      <c r="C8" s="366">
        <v>5688</v>
      </c>
      <c r="D8" s="366">
        <v>21368</v>
      </c>
      <c r="E8" s="366">
        <v>31594</v>
      </c>
      <c r="F8" s="366">
        <v>17463</v>
      </c>
      <c r="G8" s="366">
        <v>6581</v>
      </c>
      <c r="H8" s="483">
        <v>9394</v>
      </c>
      <c r="I8" s="366">
        <v>29227</v>
      </c>
      <c r="J8" s="366">
        <v>62687</v>
      </c>
      <c r="K8" s="366">
        <v>50183</v>
      </c>
      <c r="L8" s="366">
        <v>9353</v>
      </c>
      <c r="M8" s="366">
        <v>3428</v>
      </c>
    </row>
    <row r="9" spans="1:24" ht="12" customHeight="1">
      <c r="A9" s="366">
        <v>2004</v>
      </c>
      <c r="B9" s="366">
        <v>5639</v>
      </c>
      <c r="C9" s="366">
        <v>6228</v>
      </c>
      <c r="D9" s="366">
        <v>21185</v>
      </c>
      <c r="E9" s="366">
        <v>33583</v>
      </c>
      <c r="F9" s="366">
        <v>21035</v>
      </c>
      <c r="G9" s="366">
        <v>6380</v>
      </c>
      <c r="H9" s="483">
        <v>9146</v>
      </c>
      <c r="I9" s="366">
        <v>26453</v>
      </c>
      <c r="J9" s="366">
        <v>59880</v>
      </c>
      <c r="K9" s="366">
        <v>53659</v>
      </c>
      <c r="L9" s="366">
        <v>9828</v>
      </c>
      <c r="M9" s="366">
        <v>3602</v>
      </c>
    </row>
    <row r="10" spans="1:24" ht="12" customHeight="1">
      <c r="A10" s="366">
        <v>2005</v>
      </c>
      <c r="B10" s="366">
        <v>5613</v>
      </c>
      <c r="C10" s="366">
        <v>8132</v>
      </c>
      <c r="D10" s="366">
        <v>23501</v>
      </c>
      <c r="E10" s="366">
        <v>35863</v>
      </c>
      <c r="F10" s="366">
        <v>19992</v>
      </c>
      <c r="G10" s="366">
        <v>5338</v>
      </c>
      <c r="H10" s="483">
        <v>10073</v>
      </c>
      <c r="I10" s="366">
        <v>26129</v>
      </c>
      <c r="J10" s="366">
        <v>62692</v>
      </c>
      <c r="K10" s="366">
        <v>49857</v>
      </c>
      <c r="L10" s="366">
        <v>8503</v>
      </c>
      <c r="M10" s="366">
        <v>3286</v>
      </c>
    </row>
    <row r="11" spans="1:24">
      <c r="A11" s="366">
        <v>2006</v>
      </c>
      <c r="B11" s="366">
        <v>5150</v>
      </c>
      <c r="C11" s="366">
        <v>8879</v>
      </c>
      <c r="D11" s="366">
        <v>24142</v>
      </c>
      <c r="E11" s="366">
        <v>35573</v>
      </c>
      <c r="F11" s="366">
        <v>17885</v>
      </c>
      <c r="G11" s="366">
        <v>4277</v>
      </c>
      <c r="H11" s="483">
        <v>11579</v>
      </c>
      <c r="I11" s="366">
        <v>22725</v>
      </c>
      <c r="J11" s="366">
        <v>50409</v>
      </c>
      <c r="K11" s="366">
        <v>37230</v>
      </c>
      <c r="L11" s="366">
        <v>5718</v>
      </c>
      <c r="M11" s="366">
        <v>2671</v>
      </c>
    </row>
    <row r="12" spans="1:24">
      <c r="A12" s="366">
        <v>2007</v>
      </c>
      <c r="B12" s="366">
        <v>4356</v>
      </c>
      <c r="C12" s="366">
        <v>10930</v>
      </c>
      <c r="D12" s="366">
        <v>22572</v>
      </c>
      <c r="E12" s="366">
        <v>37980</v>
      </c>
      <c r="F12" s="366">
        <v>17775</v>
      </c>
      <c r="G12" s="366">
        <v>4564</v>
      </c>
      <c r="H12" s="483">
        <v>12704</v>
      </c>
      <c r="I12" s="366">
        <v>20537</v>
      </c>
      <c r="J12" s="366">
        <v>48565</v>
      </c>
      <c r="K12" s="366">
        <v>36814</v>
      </c>
      <c r="L12" s="366">
        <v>5610</v>
      </c>
      <c r="M12" s="366">
        <v>3412</v>
      </c>
    </row>
    <row r="13" spans="1:24">
      <c r="A13" s="366">
        <v>2008</v>
      </c>
      <c r="B13" s="366">
        <v>4088</v>
      </c>
      <c r="C13" s="366">
        <v>15326</v>
      </c>
      <c r="D13" s="366">
        <v>21610</v>
      </c>
      <c r="E13" s="366">
        <v>34384</v>
      </c>
      <c r="F13" s="366">
        <v>14045</v>
      </c>
      <c r="G13" s="366">
        <v>3336</v>
      </c>
      <c r="H13" s="483">
        <v>10771</v>
      </c>
      <c r="I13" s="366">
        <v>16832</v>
      </c>
      <c r="J13" s="366">
        <v>36262</v>
      </c>
      <c r="K13" s="366">
        <v>24848</v>
      </c>
      <c r="L13" s="366">
        <v>3862</v>
      </c>
      <c r="M13" s="366">
        <v>3084</v>
      </c>
    </row>
    <row r="14" spans="1:24">
      <c r="A14" s="366">
        <v>2009</v>
      </c>
      <c r="B14" s="366">
        <v>2554</v>
      </c>
      <c r="C14" s="366">
        <v>11782</v>
      </c>
      <c r="D14" s="366">
        <v>17266</v>
      </c>
      <c r="E14" s="366">
        <v>24514</v>
      </c>
      <c r="F14" s="366">
        <v>9499</v>
      </c>
      <c r="G14" s="366">
        <v>1692</v>
      </c>
      <c r="H14" s="483">
        <v>10315</v>
      </c>
      <c r="I14" s="366">
        <v>14232</v>
      </c>
      <c r="J14" s="366">
        <v>25441</v>
      </c>
      <c r="K14" s="366">
        <v>17577</v>
      </c>
      <c r="L14" s="366">
        <v>1965</v>
      </c>
      <c r="M14" s="366">
        <v>1523</v>
      </c>
    </row>
    <row r="15" spans="1:24">
      <c r="A15" s="366">
        <v>2010</v>
      </c>
      <c r="B15" s="366">
        <v>2838</v>
      </c>
      <c r="C15" s="366">
        <v>12286</v>
      </c>
      <c r="D15" s="366">
        <v>19897</v>
      </c>
      <c r="E15" s="366">
        <v>32129</v>
      </c>
      <c r="F15" s="366">
        <v>8815</v>
      </c>
      <c r="G15" s="366">
        <v>1968</v>
      </c>
      <c r="H15" s="483">
        <v>11214</v>
      </c>
      <c r="I15" s="366">
        <v>18349</v>
      </c>
      <c r="J15" s="366">
        <v>32862</v>
      </c>
      <c r="K15" s="366">
        <v>23228</v>
      </c>
      <c r="L15" s="366">
        <v>3063</v>
      </c>
      <c r="M15" s="366">
        <v>2054</v>
      </c>
    </row>
    <row r="16" spans="1:24">
      <c r="A16" s="366">
        <v>2011</v>
      </c>
      <c r="B16" s="366">
        <v>4351</v>
      </c>
      <c r="C16" s="366">
        <v>13760</v>
      </c>
      <c r="D16" s="366">
        <v>19024</v>
      </c>
      <c r="E16" s="366">
        <v>34399</v>
      </c>
      <c r="F16" s="366">
        <v>8133</v>
      </c>
      <c r="G16" s="366">
        <v>1868</v>
      </c>
      <c r="H16" s="483">
        <v>10661</v>
      </c>
      <c r="I16" s="366">
        <v>15928</v>
      </c>
      <c r="J16" s="366">
        <v>29232</v>
      </c>
      <c r="K16" s="366">
        <v>22287</v>
      </c>
      <c r="L16" s="366">
        <v>3047</v>
      </c>
      <c r="M16" s="366">
        <v>2243</v>
      </c>
    </row>
    <row r="17" spans="1:13">
      <c r="A17" s="366">
        <v>2012</v>
      </c>
      <c r="B17" s="366">
        <v>4345</v>
      </c>
      <c r="C17" s="366">
        <v>17423</v>
      </c>
      <c r="D17" s="366">
        <v>27010</v>
      </c>
      <c r="E17" s="366">
        <v>35138</v>
      </c>
      <c r="F17" s="366">
        <v>11896</v>
      </c>
      <c r="G17" s="366">
        <v>1642</v>
      </c>
      <c r="H17" s="483">
        <v>12804</v>
      </c>
      <c r="I17" s="366">
        <v>18979</v>
      </c>
      <c r="J17" s="366">
        <v>25099</v>
      </c>
      <c r="K17" s="366">
        <v>19531</v>
      </c>
      <c r="L17" s="366">
        <v>2436</v>
      </c>
      <c r="M17" s="366">
        <v>2255</v>
      </c>
    </row>
    <row r="18" spans="1:13">
      <c r="A18" s="366">
        <v>2013</v>
      </c>
      <c r="B18" s="366">
        <v>5886</v>
      </c>
      <c r="C18" s="366">
        <v>17438</v>
      </c>
      <c r="D18" s="366">
        <v>30061</v>
      </c>
      <c r="E18" s="366">
        <v>40096</v>
      </c>
      <c r="F18" s="366">
        <v>13521</v>
      </c>
      <c r="G18" s="366">
        <v>2021</v>
      </c>
      <c r="H18" s="483">
        <v>17414</v>
      </c>
      <c r="I18" s="366">
        <v>23742</v>
      </c>
      <c r="J18" s="366">
        <v>29391</v>
      </c>
      <c r="K18" s="366">
        <v>26513</v>
      </c>
      <c r="L18" s="366">
        <v>3763</v>
      </c>
      <c r="M18" s="366">
        <v>2970</v>
      </c>
    </row>
    <row r="19" spans="1:13">
      <c r="A19" s="580">
        <v>2014</v>
      </c>
      <c r="B19" s="580">
        <v>6187</v>
      </c>
      <c r="C19" s="580">
        <v>19742</v>
      </c>
      <c r="D19" s="580">
        <v>33736</v>
      </c>
      <c r="E19" s="580">
        <v>44021</v>
      </c>
      <c r="F19" s="580">
        <v>16190</v>
      </c>
      <c r="G19" s="580">
        <v>2198</v>
      </c>
      <c r="H19" s="616">
        <v>20926</v>
      </c>
      <c r="I19" s="580">
        <v>31349</v>
      </c>
      <c r="J19" s="580">
        <v>38409</v>
      </c>
      <c r="K19" s="580">
        <v>35556</v>
      </c>
      <c r="L19" s="580">
        <v>6476</v>
      </c>
      <c r="M19" s="580">
        <v>3704</v>
      </c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37" spans="2:8">
      <c r="B37" s="45" t="s">
        <v>802</v>
      </c>
      <c r="C37" s="46"/>
      <c r="D37" s="46"/>
      <c r="E37" s="46"/>
      <c r="F37" s="46"/>
      <c r="G37" s="46"/>
      <c r="H37" s="54"/>
    </row>
    <row r="38" spans="2:8">
      <c r="B38" s="49" t="s">
        <v>801</v>
      </c>
      <c r="C38" s="50"/>
      <c r="D38" s="50"/>
      <c r="E38" s="50"/>
      <c r="F38" s="50"/>
      <c r="G38" s="50"/>
      <c r="H38" s="51"/>
    </row>
  </sheetData>
  <mergeCells count="3">
    <mergeCell ref="M1:N1"/>
    <mergeCell ref="B2:G2"/>
    <mergeCell ref="H2:M2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scale="60" orientation="landscape" horizontalDpi="4294967292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X37"/>
  <sheetViews>
    <sheetView workbookViewId="0">
      <selection activeCell="O5" sqref="O5:S5"/>
    </sheetView>
  </sheetViews>
  <sheetFormatPr defaultColWidth="8.85546875" defaultRowHeight="12.75"/>
  <sheetData>
    <row r="1" spans="1:24" ht="24" customHeight="1">
      <c r="A1" s="42" t="s">
        <v>144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83" t="s">
        <v>780</v>
      </c>
      <c r="N1" s="783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3" spans="1:24">
      <c r="B3" s="805" t="s">
        <v>332</v>
      </c>
      <c r="C3" s="805"/>
      <c r="D3" s="805"/>
      <c r="E3" s="805"/>
      <c r="F3" s="805"/>
      <c r="G3" s="805"/>
      <c r="H3" s="806" t="s">
        <v>331</v>
      </c>
      <c r="I3" s="807"/>
      <c r="J3" s="807"/>
      <c r="K3" s="807"/>
      <c r="L3" s="807"/>
      <c r="M3" s="807"/>
    </row>
    <row r="4" spans="1:24">
      <c r="B4" s="776"/>
      <c r="C4" s="776"/>
      <c r="D4" s="776"/>
      <c r="E4" s="776"/>
      <c r="F4" s="776"/>
      <c r="G4" s="776"/>
      <c r="H4" s="777"/>
      <c r="I4" s="778"/>
      <c r="J4" s="778"/>
      <c r="K4" s="778"/>
      <c r="L4" s="778"/>
      <c r="M4" s="778"/>
    </row>
    <row r="5" spans="1:24" ht="25.5">
      <c r="A5" s="29" t="s">
        <v>587</v>
      </c>
      <c r="B5" s="563" t="s">
        <v>1557</v>
      </c>
      <c r="C5" s="563" t="s">
        <v>1443</v>
      </c>
      <c r="D5" s="268" t="s">
        <v>1558</v>
      </c>
      <c r="E5" s="268" t="s">
        <v>1559</v>
      </c>
      <c r="F5" s="268" t="s">
        <v>1560</v>
      </c>
      <c r="G5" s="563" t="s">
        <v>1564</v>
      </c>
      <c r="H5" s="563" t="s">
        <v>1557</v>
      </c>
      <c r="I5" s="563" t="s">
        <v>1443</v>
      </c>
      <c r="J5" s="268" t="s">
        <v>1558</v>
      </c>
      <c r="K5" s="268" t="s">
        <v>1559</v>
      </c>
      <c r="L5" s="268" t="s">
        <v>1560</v>
      </c>
      <c r="M5" s="563" t="s">
        <v>1564</v>
      </c>
      <c r="P5" s="563"/>
      <c r="Q5" s="563"/>
      <c r="R5" s="563"/>
      <c r="S5" s="167"/>
    </row>
    <row r="6" spans="1:24" ht="20.25" customHeight="1">
      <c r="A6">
        <v>2000</v>
      </c>
      <c r="B6" s="366">
        <v>690</v>
      </c>
      <c r="C6" s="366">
        <v>455</v>
      </c>
      <c r="D6" s="366">
        <v>1020</v>
      </c>
      <c r="E6" s="366">
        <v>791</v>
      </c>
      <c r="F6" s="366">
        <v>1134</v>
      </c>
      <c r="G6" s="366">
        <v>824</v>
      </c>
      <c r="H6" s="483">
        <v>753</v>
      </c>
      <c r="I6" s="366">
        <v>35</v>
      </c>
      <c r="J6" s="366">
        <v>531</v>
      </c>
      <c r="K6" s="366">
        <v>352</v>
      </c>
      <c r="L6" s="366">
        <v>418</v>
      </c>
      <c r="M6" s="366">
        <v>167</v>
      </c>
    </row>
    <row r="7" spans="1:24">
      <c r="A7">
        <v>2001</v>
      </c>
      <c r="B7" s="366">
        <v>797</v>
      </c>
      <c r="C7" s="366">
        <v>159</v>
      </c>
      <c r="D7" s="366">
        <v>699</v>
      </c>
      <c r="E7" s="366">
        <v>469</v>
      </c>
      <c r="F7" s="366">
        <v>718</v>
      </c>
      <c r="G7" s="366">
        <v>860</v>
      </c>
      <c r="H7" s="483">
        <v>752</v>
      </c>
      <c r="I7" s="366">
        <v>35</v>
      </c>
      <c r="J7" s="366">
        <v>432</v>
      </c>
      <c r="K7" s="366">
        <v>273</v>
      </c>
      <c r="L7" s="366">
        <v>292</v>
      </c>
      <c r="M7" s="366">
        <v>152</v>
      </c>
    </row>
    <row r="8" spans="1:24">
      <c r="A8">
        <v>2002</v>
      </c>
      <c r="B8" s="366">
        <v>904</v>
      </c>
      <c r="C8" s="366">
        <v>247</v>
      </c>
      <c r="D8" s="366">
        <v>629</v>
      </c>
      <c r="E8" s="366">
        <v>555</v>
      </c>
      <c r="F8" s="366">
        <v>871</v>
      </c>
      <c r="G8" s="366">
        <v>856</v>
      </c>
      <c r="H8" s="483">
        <v>817</v>
      </c>
      <c r="I8" s="366">
        <v>52</v>
      </c>
      <c r="J8" s="366">
        <v>469</v>
      </c>
      <c r="K8" s="366">
        <v>311</v>
      </c>
      <c r="L8" s="366">
        <v>422</v>
      </c>
      <c r="M8" s="366">
        <v>217</v>
      </c>
    </row>
    <row r="9" spans="1:24">
      <c r="A9">
        <v>2003</v>
      </c>
      <c r="B9" s="366">
        <v>1363</v>
      </c>
      <c r="C9" s="366">
        <v>385</v>
      </c>
      <c r="D9" s="366">
        <v>668</v>
      </c>
      <c r="E9" s="366">
        <v>607</v>
      </c>
      <c r="F9" s="366">
        <v>1139</v>
      </c>
      <c r="G9" s="366">
        <v>1008</v>
      </c>
      <c r="H9" s="483">
        <v>943</v>
      </c>
      <c r="I9" s="366">
        <v>47</v>
      </c>
      <c r="J9" s="366">
        <v>443</v>
      </c>
      <c r="K9" s="366">
        <v>353</v>
      </c>
      <c r="L9" s="366">
        <v>569</v>
      </c>
      <c r="M9" s="366">
        <v>357</v>
      </c>
    </row>
    <row r="10" spans="1:24">
      <c r="A10">
        <v>2004</v>
      </c>
      <c r="B10" s="366">
        <v>2168</v>
      </c>
      <c r="C10" s="366">
        <v>400</v>
      </c>
      <c r="D10" s="366">
        <v>1378</v>
      </c>
      <c r="E10" s="366">
        <v>629</v>
      </c>
      <c r="F10" s="366">
        <v>1440</v>
      </c>
      <c r="G10" s="366">
        <v>1105</v>
      </c>
      <c r="H10" s="483">
        <v>798</v>
      </c>
      <c r="I10" s="366">
        <v>30</v>
      </c>
      <c r="J10" s="366">
        <v>469</v>
      </c>
      <c r="K10" s="366">
        <v>443</v>
      </c>
      <c r="L10" s="366">
        <v>760</v>
      </c>
      <c r="M10" s="366">
        <v>454</v>
      </c>
    </row>
    <row r="11" spans="1:24">
      <c r="A11">
        <v>2005</v>
      </c>
      <c r="B11" s="366">
        <v>4881</v>
      </c>
      <c r="C11" s="366">
        <v>503</v>
      </c>
      <c r="D11" s="366">
        <v>1571</v>
      </c>
      <c r="E11" s="366">
        <v>737</v>
      </c>
      <c r="F11" s="366">
        <v>1676</v>
      </c>
      <c r="G11" s="366">
        <v>1384</v>
      </c>
      <c r="H11" s="483">
        <v>888</v>
      </c>
      <c r="I11" s="366">
        <v>45</v>
      </c>
      <c r="J11" s="366">
        <v>580</v>
      </c>
      <c r="K11" s="366">
        <v>410</v>
      </c>
      <c r="L11" s="366">
        <v>888</v>
      </c>
      <c r="M11" s="366">
        <v>794</v>
      </c>
    </row>
    <row r="12" spans="1:24">
      <c r="A12">
        <v>2006</v>
      </c>
      <c r="B12" s="366">
        <v>5171</v>
      </c>
      <c r="C12" s="366">
        <v>573</v>
      </c>
      <c r="D12" s="366">
        <v>2333</v>
      </c>
      <c r="E12" s="366">
        <v>929</v>
      </c>
      <c r="F12" s="366">
        <v>2231</v>
      </c>
      <c r="G12" s="366">
        <v>1697</v>
      </c>
      <c r="H12" s="483">
        <v>1088</v>
      </c>
      <c r="I12" s="366">
        <v>53</v>
      </c>
      <c r="J12" s="366">
        <v>737</v>
      </c>
      <c r="K12" s="366">
        <v>529</v>
      </c>
      <c r="L12" s="366">
        <v>923</v>
      </c>
      <c r="M12" s="366">
        <v>955</v>
      </c>
    </row>
    <row r="13" spans="1:24">
      <c r="A13">
        <v>2007</v>
      </c>
      <c r="B13" s="366">
        <v>4944</v>
      </c>
      <c r="C13" s="366">
        <v>706</v>
      </c>
      <c r="D13" s="366">
        <v>2389</v>
      </c>
      <c r="E13" s="366">
        <v>1026</v>
      </c>
      <c r="F13" s="366">
        <v>2661</v>
      </c>
      <c r="G13" s="366">
        <v>2219</v>
      </c>
      <c r="H13" s="483">
        <v>993</v>
      </c>
      <c r="I13" s="366">
        <v>49</v>
      </c>
      <c r="J13" s="366">
        <v>827</v>
      </c>
      <c r="K13" s="366">
        <v>366</v>
      </c>
      <c r="L13" s="366">
        <v>1084</v>
      </c>
      <c r="M13" s="366">
        <v>1128</v>
      </c>
    </row>
    <row r="14" spans="1:24">
      <c r="A14">
        <v>2008</v>
      </c>
      <c r="B14" s="366">
        <v>6263</v>
      </c>
      <c r="C14" s="366">
        <v>1224</v>
      </c>
      <c r="D14" s="366">
        <v>2889</v>
      </c>
      <c r="E14" s="366">
        <v>1088</v>
      </c>
      <c r="F14" s="366">
        <v>2414</v>
      </c>
      <c r="G14" s="366">
        <v>2023</v>
      </c>
      <c r="H14" s="483">
        <v>1316</v>
      </c>
      <c r="I14" s="366">
        <v>35</v>
      </c>
      <c r="J14" s="366">
        <v>783</v>
      </c>
      <c r="K14" s="366">
        <v>393</v>
      </c>
      <c r="L14" s="366">
        <v>1154</v>
      </c>
      <c r="M14" s="366">
        <v>1281</v>
      </c>
    </row>
    <row r="15" spans="1:24">
      <c r="A15">
        <v>2009</v>
      </c>
      <c r="B15" s="366">
        <v>3145</v>
      </c>
      <c r="C15" s="366">
        <v>568</v>
      </c>
      <c r="D15" s="366">
        <v>1323</v>
      </c>
      <c r="E15" s="366">
        <v>706</v>
      </c>
      <c r="F15" s="366">
        <v>1719</v>
      </c>
      <c r="G15" s="366">
        <v>1695</v>
      </c>
      <c r="H15" s="483">
        <v>1059</v>
      </c>
      <c r="I15" s="366">
        <v>46</v>
      </c>
      <c r="J15" s="366">
        <v>430</v>
      </c>
      <c r="K15" s="366">
        <v>480</v>
      </c>
      <c r="L15" s="366">
        <v>664</v>
      </c>
      <c r="M15" s="366">
        <v>639</v>
      </c>
    </row>
    <row r="16" spans="1:24">
      <c r="A16">
        <v>2010</v>
      </c>
      <c r="B16" s="366">
        <v>2422</v>
      </c>
      <c r="C16" s="366">
        <v>436</v>
      </c>
      <c r="D16" s="366">
        <v>905</v>
      </c>
      <c r="E16" s="366">
        <v>577</v>
      </c>
      <c r="F16" s="366">
        <v>1315</v>
      </c>
      <c r="G16" s="366">
        <v>1371</v>
      </c>
      <c r="H16" s="483">
        <v>1045</v>
      </c>
      <c r="I16" s="366">
        <v>61</v>
      </c>
      <c r="J16" s="366">
        <v>262</v>
      </c>
      <c r="K16" s="366">
        <v>396</v>
      </c>
      <c r="L16" s="366">
        <v>569</v>
      </c>
      <c r="M16" s="366">
        <v>651</v>
      </c>
    </row>
    <row r="17" spans="1:13">
      <c r="A17">
        <v>2011</v>
      </c>
      <c r="B17" s="366">
        <v>2626</v>
      </c>
      <c r="C17" s="366">
        <v>698</v>
      </c>
      <c r="D17" s="366">
        <v>894</v>
      </c>
      <c r="E17" s="366">
        <v>531</v>
      </c>
      <c r="F17" s="366">
        <v>1129</v>
      </c>
      <c r="G17" s="366">
        <v>1152</v>
      </c>
      <c r="H17" s="483">
        <v>964</v>
      </c>
      <c r="I17" s="366">
        <v>66</v>
      </c>
      <c r="J17" s="366">
        <v>254</v>
      </c>
      <c r="K17" s="366">
        <v>335</v>
      </c>
      <c r="L17" s="366">
        <v>402</v>
      </c>
      <c r="M17" s="366">
        <v>610</v>
      </c>
    </row>
    <row r="18" spans="1:13">
      <c r="A18">
        <v>2012</v>
      </c>
      <c r="B18" s="366">
        <v>1825</v>
      </c>
      <c r="C18" s="366">
        <v>607</v>
      </c>
      <c r="D18" s="366">
        <v>794</v>
      </c>
      <c r="E18" s="366">
        <v>651</v>
      </c>
      <c r="F18" s="366">
        <v>1342</v>
      </c>
      <c r="G18" s="366">
        <v>1108</v>
      </c>
      <c r="H18" s="483">
        <v>528</v>
      </c>
      <c r="I18" s="366">
        <v>90</v>
      </c>
      <c r="J18" s="366">
        <v>177</v>
      </c>
      <c r="K18" s="366">
        <v>381</v>
      </c>
      <c r="L18" s="366">
        <v>381</v>
      </c>
      <c r="M18" s="366">
        <v>656</v>
      </c>
    </row>
    <row r="19" spans="1:13">
      <c r="A19">
        <v>2013</v>
      </c>
      <c r="B19" s="366">
        <v>2328</v>
      </c>
      <c r="C19" s="366">
        <v>748</v>
      </c>
      <c r="D19" s="366">
        <v>844</v>
      </c>
      <c r="E19" s="366">
        <v>827</v>
      </c>
      <c r="F19" s="366">
        <v>1543</v>
      </c>
      <c r="G19" s="366">
        <v>1221</v>
      </c>
      <c r="H19" s="483">
        <v>699</v>
      </c>
      <c r="I19" s="366">
        <v>47</v>
      </c>
      <c r="J19" s="366">
        <v>167</v>
      </c>
      <c r="K19" s="366">
        <v>451</v>
      </c>
      <c r="L19" s="366">
        <v>491</v>
      </c>
      <c r="M19" s="366">
        <v>773</v>
      </c>
    </row>
    <row r="20" spans="1:13">
      <c r="A20">
        <v>2014</v>
      </c>
      <c r="B20" s="366">
        <v>2375</v>
      </c>
      <c r="C20" s="366">
        <v>615</v>
      </c>
      <c r="D20" s="366">
        <v>793</v>
      </c>
      <c r="E20" s="366">
        <v>1131</v>
      </c>
      <c r="F20" s="366">
        <v>1950</v>
      </c>
      <c r="G20" s="366">
        <v>1342</v>
      </c>
      <c r="H20" s="483">
        <v>859</v>
      </c>
      <c r="I20" s="366">
        <v>45</v>
      </c>
      <c r="J20" s="366">
        <v>177</v>
      </c>
      <c r="K20" s="366">
        <v>536</v>
      </c>
      <c r="L20" s="366">
        <v>593</v>
      </c>
      <c r="M20" s="366">
        <v>911</v>
      </c>
    </row>
    <row r="22" spans="1:13" ht="25.5">
      <c r="A22" s="4" t="s">
        <v>587</v>
      </c>
      <c r="B22" s="4" t="s">
        <v>145</v>
      </c>
      <c r="C22" s="4" t="s">
        <v>146</v>
      </c>
    </row>
    <row r="23" spans="1:13">
      <c r="A23">
        <v>2000</v>
      </c>
      <c r="B23" s="651">
        <v>491</v>
      </c>
      <c r="C23" s="366">
        <v>7170</v>
      </c>
    </row>
    <row r="24" spans="1:13">
      <c r="A24">
        <v>2001</v>
      </c>
      <c r="B24" s="651">
        <v>534</v>
      </c>
      <c r="C24" s="366">
        <v>7273</v>
      </c>
    </row>
    <row r="25" spans="1:13">
      <c r="A25">
        <v>2002</v>
      </c>
      <c r="B25" s="651">
        <v>520</v>
      </c>
      <c r="C25" s="366">
        <v>7685</v>
      </c>
    </row>
    <row r="26" spans="1:13">
      <c r="A26">
        <v>2003</v>
      </c>
      <c r="B26" s="651">
        <v>526</v>
      </c>
      <c r="C26" s="366">
        <v>9027</v>
      </c>
    </row>
    <row r="27" spans="1:13">
      <c r="A27">
        <v>2004</v>
      </c>
      <c r="B27" s="651">
        <v>517</v>
      </c>
      <c r="C27" s="366">
        <v>11219</v>
      </c>
    </row>
    <row r="28" spans="1:13">
      <c r="A28">
        <v>2005</v>
      </c>
      <c r="B28" s="651">
        <v>476</v>
      </c>
      <c r="C28" s="366">
        <v>15566</v>
      </c>
    </row>
    <row r="29" spans="1:13">
      <c r="A29">
        <v>2006</v>
      </c>
      <c r="B29" s="651">
        <v>480</v>
      </c>
      <c r="C29" s="366">
        <v>18532</v>
      </c>
    </row>
    <row r="30" spans="1:13">
      <c r="A30">
        <v>2007</v>
      </c>
      <c r="B30" s="651">
        <v>539</v>
      </c>
      <c r="C30" s="366">
        <v>19630</v>
      </c>
    </row>
    <row r="31" spans="1:13">
      <c r="A31">
        <v>2008</v>
      </c>
      <c r="B31" s="651">
        <v>486</v>
      </c>
      <c r="C31" s="366">
        <v>22236</v>
      </c>
    </row>
    <row r="32" spans="1:13">
      <c r="A32">
        <v>2009</v>
      </c>
      <c r="B32" s="651">
        <v>533</v>
      </c>
      <c r="C32" s="366">
        <v>13808</v>
      </c>
    </row>
    <row r="33" spans="1:3">
      <c r="A33">
        <v>2010</v>
      </c>
      <c r="B33" s="651">
        <v>547</v>
      </c>
      <c r="C33" s="366">
        <v>11219</v>
      </c>
    </row>
    <row r="34" spans="1:3">
      <c r="A34">
        <v>2011</v>
      </c>
      <c r="B34" s="651">
        <v>500</v>
      </c>
      <c r="C34" s="366">
        <v>10889</v>
      </c>
    </row>
    <row r="35" spans="1:3">
      <c r="A35">
        <v>2012</v>
      </c>
      <c r="B35" s="651">
        <v>573</v>
      </c>
      <c r="C35" s="366">
        <v>9946</v>
      </c>
    </row>
    <row r="36" spans="1:3">
      <c r="A36">
        <v>2013</v>
      </c>
      <c r="B36" s="651">
        <v>551</v>
      </c>
      <c r="C36" s="366">
        <v>11537</v>
      </c>
    </row>
    <row r="37" spans="1:3">
      <c r="A37">
        <v>2014</v>
      </c>
      <c r="B37" s="651">
        <v>576</v>
      </c>
      <c r="C37" s="366">
        <v>12934</v>
      </c>
    </row>
  </sheetData>
  <mergeCells count="3">
    <mergeCell ref="M1:N1"/>
    <mergeCell ref="B3:G3"/>
    <mergeCell ref="H3:M3"/>
  </mergeCells>
  <phoneticPr fontId="5" type="noConversion"/>
  <hyperlinks>
    <hyperlink ref="M1:N1" location="Contents!A1" display="Back to Contents"/>
  </hyperlinks>
  <pageMargins left="0.7" right="0.7" top="0.75" bottom="0.75" header="0.3" footer="0.3"/>
  <pageSetup paperSize="9" scale="8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6"/>
  </sheetPr>
  <dimension ref="A1:V107"/>
  <sheetViews>
    <sheetView workbookViewId="0"/>
  </sheetViews>
  <sheetFormatPr defaultColWidth="8.85546875" defaultRowHeight="12.75"/>
  <sheetData>
    <row r="1" spans="1:22" ht="25.5" customHeight="1">
      <c r="A1" s="40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797" t="s">
        <v>780</v>
      </c>
      <c r="L1" s="797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1:22" ht="22.5">
      <c r="A2" s="580" t="s">
        <v>109</v>
      </c>
      <c r="B2" s="580" t="s">
        <v>110</v>
      </c>
      <c r="C2" s="580" t="s">
        <v>788</v>
      </c>
      <c r="D2" s="580" t="s">
        <v>787</v>
      </c>
      <c r="E2" s="580" t="s">
        <v>32</v>
      </c>
      <c r="F2" s="580" t="s">
        <v>31</v>
      </c>
      <c r="G2" s="580" t="s">
        <v>30</v>
      </c>
      <c r="H2" s="580" t="s">
        <v>789</v>
      </c>
      <c r="I2" s="580" t="s">
        <v>28</v>
      </c>
      <c r="J2" s="580" t="s">
        <v>29</v>
      </c>
    </row>
    <row r="3" spans="1:22">
      <c r="A3" s="366" t="s">
        <v>111</v>
      </c>
      <c r="B3" s="366">
        <v>2000</v>
      </c>
      <c r="C3" s="366">
        <v>45</v>
      </c>
      <c r="D3" s="366">
        <v>11</v>
      </c>
      <c r="E3" s="366">
        <v>5</v>
      </c>
      <c r="F3" s="366">
        <v>33</v>
      </c>
      <c r="G3" s="366">
        <v>4</v>
      </c>
      <c r="H3" s="366">
        <v>155</v>
      </c>
      <c r="I3" s="366">
        <v>6</v>
      </c>
      <c r="J3" s="366">
        <v>0</v>
      </c>
    </row>
    <row r="4" spans="1:22">
      <c r="A4" s="366" t="s">
        <v>111</v>
      </c>
      <c r="B4" s="366">
        <v>2001</v>
      </c>
      <c r="C4" s="366">
        <v>89</v>
      </c>
      <c r="D4" s="366">
        <v>12</v>
      </c>
      <c r="E4" s="366">
        <v>12</v>
      </c>
      <c r="F4" s="366">
        <v>40</v>
      </c>
      <c r="G4" s="366">
        <v>7</v>
      </c>
      <c r="H4" s="366">
        <v>210</v>
      </c>
      <c r="I4" s="366">
        <v>9</v>
      </c>
      <c r="J4" s="366">
        <v>0</v>
      </c>
    </row>
    <row r="5" spans="1:22">
      <c r="A5" s="366" t="s">
        <v>111</v>
      </c>
      <c r="B5" s="366">
        <v>2002</v>
      </c>
      <c r="C5" s="366">
        <v>109</v>
      </c>
      <c r="D5" s="366">
        <v>15</v>
      </c>
      <c r="E5" s="366">
        <v>8</v>
      </c>
      <c r="F5" s="366">
        <v>10</v>
      </c>
      <c r="G5" s="366">
        <v>25</v>
      </c>
      <c r="H5" s="366">
        <v>365</v>
      </c>
      <c r="I5" s="366">
        <v>26</v>
      </c>
      <c r="J5" s="366">
        <v>0</v>
      </c>
    </row>
    <row r="6" spans="1:22">
      <c r="A6" s="366" t="s">
        <v>111</v>
      </c>
      <c r="B6" s="366">
        <v>2003</v>
      </c>
      <c r="C6" s="366">
        <v>172</v>
      </c>
      <c r="D6" s="366">
        <v>14</v>
      </c>
      <c r="E6" s="366">
        <v>12</v>
      </c>
      <c r="F6" s="366">
        <v>19</v>
      </c>
      <c r="G6" s="366">
        <v>17</v>
      </c>
      <c r="H6" s="366">
        <v>307</v>
      </c>
      <c r="I6" s="366">
        <v>5</v>
      </c>
      <c r="J6" s="366">
        <v>0</v>
      </c>
    </row>
    <row r="7" spans="1:22">
      <c r="A7" s="366" t="s">
        <v>111</v>
      </c>
      <c r="B7" s="366">
        <v>2004</v>
      </c>
      <c r="C7" s="366">
        <v>207</v>
      </c>
      <c r="D7" s="366">
        <v>32</v>
      </c>
      <c r="E7" s="366">
        <v>13</v>
      </c>
      <c r="F7" s="366">
        <v>24</v>
      </c>
      <c r="G7" s="366">
        <v>12</v>
      </c>
      <c r="H7" s="366">
        <v>292</v>
      </c>
      <c r="I7" s="366">
        <v>9</v>
      </c>
      <c r="J7" s="366">
        <v>0</v>
      </c>
    </row>
    <row r="8" spans="1:22">
      <c r="A8" s="366" t="s">
        <v>111</v>
      </c>
      <c r="B8" s="366">
        <v>2005</v>
      </c>
      <c r="C8" s="366">
        <v>165</v>
      </c>
      <c r="D8" s="366">
        <v>28</v>
      </c>
      <c r="E8" s="366">
        <v>7</v>
      </c>
      <c r="F8" s="366">
        <v>6</v>
      </c>
      <c r="G8" s="366">
        <v>9</v>
      </c>
      <c r="H8" s="366">
        <v>235</v>
      </c>
      <c r="I8" s="366">
        <v>6</v>
      </c>
      <c r="J8" s="366">
        <v>0</v>
      </c>
    </row>
    <row r="9" spans="1:22">
      <c r="A9" s="366" t="s">
        <v>111</v>
      </c>
      <c r="B9" s="366">
        <v>2006</v>
      </c>
      <c r="C9" s="366">
        <v>91</v>
      </c>
      <c r="D9" s="366">
        <v>37</v>
      </c>
      <c r="E9" s="366">
        <v>5</v>
      </c>
      <c r="F9" s="366">
        <v>8</v>
      </c>
      <c r="G9" s="366">
        <v>8</v>
      </c>
      <c r="H9" s="366">
        <v>265</v>
      </c>
      <c r="I9" s="366">
        <v>1</v>
      </c>
      <c r="J9" s="366">
        <v>0</v>
      </c>
    </row>
    <row r="10" spans="1:22">
      <c r="A10" s="366" t="s">
        <v>111</v>
      </c>
      <c r="B10" s="366">
        <v>2007</v>
      </c>
      <c r="C10" s="366">
        <v>102</v>
      </c>
      <c r="D10" s="366">
        <v>60</v>
      </c>
      <c r="E10" s="366">
        <v>7</v>
      </c>
      <c r="F10" s="366">
        <v>17</v>
      </c>
      <c r="G10" s="366">
        <v>10</v>
      </c>
      <c r="H10" s="366">
        <v>444</v>
      </c>
      <c r="I10" s="366">
        <v>0</v>
      </c>
      <c r="J10" s="366">
        <v>1</v>
      </c>
    </row>
    <row r="11" spans="1:22">
      <c r="A11" s="366" t="s">
        <v>111</v>
      </c>
      <c r="B11" s="366">
        <v>2008</v>
      </c>
      <c r="C11" s="366">
        <v>132</v>
      </c>
      <c r="D11" s="366">
        <v>110</v>
      </c>
      <c r="E11" s="366">
        <v>8</v>
      </c>
      <c r="F11" s="366">
        <v>43</v>
      </c>
      <c r="G11" s="366">
        <v>2</v>
      </c>
      <c r="H11" s="366">
        <v>455</v>
      </c>
      <c r="I11" s="366">
        <v>4</v>
      </c>
      <c r="J11" s="366">
        <v>0</v>
      </c>
    </row>
    <row r="12" spans="1:22">
      <c r="A12" s="366" t="s">
        <v>111</v>
      </c>
      <c r="B12" s="366">
        <v>2009</v>
      </c>
      <c r="C12" s="366">
        <v>236</v>
      </c>
      <c r="D12" s="366">
        <v>130</v>
      </c>
      <c r="E12" s="366">
        <v>0</v>
      </c>
      <c r="F12" s="366">
        <v>25</v>
      </c>
      <c r="G12" s="366">
        <v>1</v>
      </c>
      <c r="H12" s="366">
        <v>48</v>
      </c>
      <c r="I12" s="366">
        <v>0</v>
      </c>
      <c r="J12" s="366">
        <v>0</v>
      </c>
    </row>
    <row r="13" spans="1:22">
      <c r="A13" s="366" t="s">
        <v>111</v>
      </c>
      <c r="B13" s="366">
        <v>2010</v>
      </c>
      <c r="C13" s="366">
        <v>102</v>
      </c>
      <c r="D13" s="366">
        <v>136</v>
      </c>
      <c r="E13" s="366">
        <v>0</v>
      </c>
      <c r="F13" s="366">
        <v>1</v>
      </c>
      <c r="G13" s="366">
        <v>0</v>
      </c>
      <c r="H13" s="366">
        <v>46</v>
      </c>
      <c r="I13" s="366">
        <v>0</v>
      </c>
      <c r="J13" s="366">
        <v>0</v>
      </c>
    </row>
    <row r="14" spans="1:22">
      <c r="A14" s="366" t="s">
        <v>111</v>
      </c>
      <c r="B14" s="366">
        <v>2011</v>
      </c>
      <c r="C14" s="366">
        <v>113</v>
      </c>
      <c r="D14" s="366">
        <v>92</v>
      </c>
      <c r="E14" s="366">
        <v>0</v>
      </c>
      <c r="F14" s="366">
        <v>2</v>
      </c>
      <c r="G14" s="366">
        <v>0</v>
      </c>
      <c r="H14" s="366">
        <v>19</v>
      </c>
      <c r="I14" s="366">
        <v>0</v>
      </c>
      <c r="J14" s="366">
        <v>0</v>
      </c>
    </row>
    <row r="15" spans="1:22">
      <c r="A15" s="366" t="s">
        <v>111</v>
      </c>
      <c r="B15" s="366">
        <v>2012</v>
      </c>
      <c r="C15" s="366">
        <v>74</v>
      </c>
      <c r="D15" s="366">
        <v>105</v>
      </c>
      <c r="E15" s="366">
        <v>3</v>
      </c>
      <c r="F15" s="366">
        <v>0</v>
      </c>
      <c r="G15" s="366">
        <v>2</v>
      </c>
      <c r="H15" s="366">
        <v>19</v>
      </c>
      <c r="I15" s="366">
        <v>1</v>
      </c>
      <c r="J15" s="366">
        <v>1</v>
      </c>
    </row>
    <row r="16" spans="1:22">
      <c r="A16" s="366" t="s">
        <v>111</v>
      </c>
      <c r="B16" s="366">
        <v>2013</v>
      </c>
      <c r="C16" s="366">
        <v>74</v>
      </c>
      <c r="D16" s="366">
        <v>106</v>
      </c>
      <c r="E16" s="366">
        <v>0</v>
      </c>
      <c r="F16" s="366">
        <v>5</v>
      </c>
      <c r="G16" s="366">
        <v>2</v>
      </c>
      <c r="H16" s="366">
        <v>30</v>
      </c>
      <c r="I16" s="366">
        <v>0</v>
      </c>
      <c r="J16" s="366">
        <v>0</v>
      </c>
    </row>
    <row r="17" spans="1:10">
      <c r="A17" s="366" t="s">
        <v>111</v>
      </c>
      <c r="B17" s="366">
        <v>2014</v>
      </c>
      <c r="C17" s="366">
        <v>139</v>
      </c>
      <c r="D17" s="366">
        <v>113</v>
      </c>
      <c r="E17" s="366">
        <v>0</v>
      </c>
      <c r="F17" s="366">
        <v>1</v>
      </c>
      <c r="G17" s="366">
        <v>6</v>
      </c>
      <c r="H17" s="366">
        <v>56</v>
      </c>
      <c r="I17" s="366">
        <v>0</v>
      </c>
      <c r="J17" s="366">
        <v>1</v>
      </c>
    </row>
    <row r="18" spans="1:10">
      <c r="A18" s="366" t="s">
        <v>159</v>
      </c>
      <c r="B18" s="366">
        <v>2000</v>
      </c>
      <c r="C18" s="366">
        <v>4296</v>
      </c>
      <c r="D18" s="366">
        <v>8394</v>
      </c>
      <c r="E18" s="366">
        <v>817</v>
      </c>
      <c r="F18" s="366">
        <v>195</v>
      </c>
      <c r="G18" s="366">
        <v>14</v>
      </c>
      <c r="H18" s="366">
        <v>4717</v>
      </c>
      <c r="I18" s="366">
        <v>34</v>
      </c>
      <c r="J18" s="366">
        <v>3</v>
      </c>
    </row>
    <row r="19" spans="1:10">
      <c r="A19" s="366" t="s">
        <v>159</v>
      </c>
      <c r="B19" s="366">
        <v>2001</v>
      </c>
      <c r="C19" s="366">
        <v>2433</v>
      </c>
      <c r="D19" s="366">
        <v>10026</v>
      </c>
      <c r="E19" s="366">
        <v>1194</v>
      </c>
      <c r="F19" s="366">
        <v>13</v>
      </c>
      <c r="G19" s="366">
        <v>34</v>
      </c>
      <c r="H19" s="366">
        <v>4314</v>
      </c>
      <c r="I19" s="366">
        <v>34</v>
      </c>
      <c r="J19" s="366">
        <v>3</v>
      </c>
    </row>
    <row r="20" spans="1:10">
      <c r="A20" s="366" t="s">
        <v>159</v>
      </c>
      <c r="B20" s="366">
        <v>2002</v>
      </c>
      <c r="C20" s="366">
        <v>456</v>
      </c>
      <c r="D20" s="366">
        <v>13639</v>
      </c>
      <c r="E20" s="366">
        <v>1519</v>
      </c>
      <c r="F20" s="366">
        <v>2</v>
      </c>
      <c r="G20" s="366">
        <v>42</v>
      </c>
      <c r="H20" s="366">
        <v>6190</v>
      </c>
      <c r="I20" s="366">
        <v>47</v>
      </c>
      <c r="J20" s="366">
        <v>6</v>
      </c>
    </row>
    <row r="21" spans="1:10">
      <c r="A21" s="366" t="s">
        <v>159</v>
      </c>
      <c r="B21" s="366">
        <v>2003</v>
      </c>
      <c r="C21" s="366">
        <v>876</v>
      </c>
      <c r="D21" s="366">
        <v>14180</v>
      </c>
      <c r="E21" s="366">
        <v>1922</v>
      </c>
      <c r="F21" s="366">
        <v>10</v>
      </c>
      <c r="G21" s="366">
        <v>57</v>
      </c>
      <c r="H21" s="366">
        <v>7459</v>
      </c>
      <c r="I21" s="366">
        <v>60</v>
      </c>
      <c r="J21" s="366">
        <v>0</v>
      </c>
    </row>
    <row r="22" spans="1:10">
      <c r="A22" s="366" t="s">
        <v>159</v>
      </c>
      <c r="B22" s="366">
        <v>2004</v>
      </c>
      <c r="C22" s="366">
        <v>998</v>
      </c>
      <c r="D22" s="366">
        <v>15530</v>
      </c>
      <c r="E22" s="366">
        <v>2367</v>
      </c>
      <c r="F22" s="366">
        <v>3</v>
      </c>
      <c r="G22" s="366">
        <v>164</v>
      </c>
      <c r="H22" s="366">
        <v>8557</v>
      </c>
      <c r="I22" s="366">
        <v>65</v>
      </c>
      <c r="J22" s="366">
        <v>1</v>
      </c>
    </row>
    <row r="23" spans="1:10">
      <c r="A23" s="366" t="s">
        <v>159</v>
      </c>
      <c r="B23" s="366">
        <v>2005</v>
      </c>
      <c r="C23" s="366">
        <v>1136</v>
      </c>
      <c r="D23" s="366">
        <v>17057</v>
      </c>
      <c r="E23" s="366">
        <v>2205</v>
      </c>
      <c r="F23" s="366">
        <v>7</v>
      </c>
      <c r="G23" s="366">
        <v>158</v>
      </c>
      <c r="H23" s="366">
        <v>7992</v>
      </c>
      <c r="I23" s="366">
        <v>97</v>
      </c>
      <c r="J23" s="366">
        <v>1</v>
      </c>
    </row>
    <row r="24" spans="1:10">
      <c r="A24" s="366" t="s">
        <v>159</v>
      </c>
      <c r="B24" s="366">
        <v>2006</v>
      </c>
      <c r="C24" s="366">
        <v>2364</v>
      </c>
      <c r="D24" s="366">
        <v>15464</v>
      </c>
      <c r="E24" s="366">
        <v>1365</v>
      </c>
      <c r="F24" s="366">
        <v>5</v>
      </c>
      <c r="G24" s="366">
        <v>118</v>
      </c>
      <c r="H24" s="366">
        <v>6861</v>
      </c>
      <c r="I24" s="366">
        <v>65</v>
      </c>
      <c r="J24" s="366">
        <v>1</v>
      </c>
    </row>
    <row r="25" spans="1:10">
      <c r="A25" s="366" t="s">
        <v>159</v>
      </c>
      <c r="B25" s="366">
        <v>2007</v>
      </c>
      <c r="C25" s="366">
        <v>2794</v>
      </c>
      <c r="D25" s="366">
        <v>16499</v>
      </c>
      <c r="E25" s="366">
        <v>1017</v>
      </c>
      <c r="F25" s="366">
        <v>3</v>
      </c>
      <c r="G25" s="366">
        <v>90</v>
      </c>
      <c r="H25" s="366">
        <v>7173</v>
      </c>
      <c r="I25" s="366">
        <v>67</v>
      </c>
      <c r="J25" s="366">
        <v>0</v>
      </c>
    </row>
    <row r="26" spans="1:10">
      <c r="A26" s="366" t="s">
        <v>159</v>
      </c>
      <c r="B26" s="366">
        <v>2008</v>
      </c>
      <c r="C26" s="366">
        <v>2384</v>
      </c>
      <c r="D26" s="366">
        <v>15637</v>
      </c>
      <c r="E26" s="366">
        <v>791</v>
      </c>
      <c r="F26" s="366">
        <v>9</v>
      </c>
      <c r="G26" s="366">
        <v>74</v>
      </c>
      <c r="H26" s="366">
        <v>4501</v>
      </c>
      <c r="I26" s="366">
        <v>59</v>
      </c>
      <c r="J26" s="366">
        <v>0</v>
      </c>
    </row>
    <row r="27" spans="1:10">
      <c r="A27" s="366" t="s">
        <v>159</v>
      </c>
      <c r="B27" s="366">
        <v>2009</v>
      </c>
      <c r="C27" s="366">
        <v>1305</v>
      </c>
      <c r="D27" s="366">
        <v>10716</v>
      </c>
      <c r="E27" s="366">
        <v>384</v>
      </c>
      <c r="F27" s="366">
        <v>18</v>
      </c>
      <c r="G27" s="366">
        <v>43</v>
      </c>
      <c r="H27" s="366">
        <v>2085</v>
      </c>
      <c r="I27" s="366">
        <v>69</v>
      </c>
      <c r="J27" s="366">
        <v>1</v>
      </c>
    </row>
    <row r="28" spans="1:10">
      <c r="A28" s="366" t="s">
        <v>159</v>
      </c>
      <c r="B28" s="366">
        <v>2010</v>
      </c>
      <c r="C28" s="366">
        <v>1488</v>
      </c>
      <c r="D28" s="366">
        <v>13480</v>
      </c>
      <c r="E28" s="366">
        <v>444</v>
      </c>
      <c r="F28" s="366">
        <v>14</v>
      </c>
      <c r="G28" s="366">
        <v>59</v>
      </c>
      <c r="H28" s="366">
        <v>1951</v>
      </c>
      <c r="I28" s="366">
        <v>66</v>
      </c>
      <c r="J28" s="366">
        <v>0</v>
      </c>
    </row>
    <row r="29" spans="1:10">
      <c r="A29" s="366" t="s">
        <v>159</v>
      </c>
      <c r="B29" s="366">
        <v>2011</v>
      </c>
      <c r="C29" s="366">
        <v>1935</v>
      </c>
      <c r="D29" s="366">
        <v>14909</v>
      </c>
      <c r="E29" s="366">
        <v>272</v>
      </c>
      <c r="F29" s="366">
        <v>12</v>
      </c>
      <c r="G29" s="366">
        <v>78</v>
      </c>
      <c r="H29" s="366">
        <v>2302</v>
      </c>
      <c r="I29" s="366">
        <v>59</v>
      </c>
      <c r="J29" s="366">
        <v>1</v>
      </c>
    </row>
    <row r="30" spans="1:10">
      <c r="A30" s="366" t="s">
        <v>159</v>
      </c>
      <c r="B30" s="366">
        <v>2012</v>
      </c>
      <c r="C30" s="366">
        <v>2472</v>
      </c>
      <c r="D30" s="366">
        <v>17311</v>
      </c>
      <c r="E30" s="366">
        <v>229</v>
      </c>
      <c r="F30" s="366">
        <v>13</v>
      </c>
      <c r="G30" s="366">
        <v>161</v>
      </c>
      <c r="H30" s="366">
        <v>2305</v>
      </c>
      <c r="I30" s="366">
        <v>65</v>
      </c>
      <c r="J30" s="366">
        <v>1</v>
      </c>
    </row>
    <row r="31" spans="1:10">
      <c r="A31" s="366" t="s">
        <v>159</v>
      </c>
      <c r="B31" s="366">
        <v>2013</v>
      </c>
      <c r="C31" s="366">
        <v>3013</v>
      </c>
      <c r="D31" s="366">
        <v>22890</v>
      </c>
      <c r="E31" s="366">
        <v>258</v>
      </c>
      <c r="F31" s="366">
        <v>9</v>
      </c>
      <c r="G31" s="366">
        <v>222</v>
      </c>
      <c r="H31" s="366">
        <v>4209</v>
      </c>
      <c r="I31" s="366">
        <v>86</v>
      </c>
      <c r="J31" s="366">
        <v>1</v>
      </c>
    </row>
    <row r="32" spans="1:10">
      <c r="A32" s="366" t="s">
        <v>159</v>
      </c>
      <c r="B32" s="366">
        <v>2014</v>
      </c>
      <c r="C32" s="366">
        <v>3500</v>
      </c>
      <c r="D32" s="366">
        <v>27576</v>
      </c>
      <c r="E32" s="366">
        <v>294</v>
      </c>
      <c r="F32" s="366">
        <v>6</v>
      </c>
      <c r="G32" s="366">
        <v>267</v>
      </c>
      <c r="H32" s="366">
        <v>5672</v>
      </c>
      <c r="I32" s="366">
        <v>207</v>
      </c>
      <c r="J32" s="366">
        <v>0</v>
      </c>
    </row>
    <row r="33" spans="1:10">
      <c r="A33" s="366" t="s">
        <v>160</v>
      </c>
      <c r="B33" s="366">
        <v>2000</v>
      </c>
      <c r="C33" s="366">
        <v>9233</v>
      </c>
      <c r="D33" s="366">
        <v>32645</v>
      </c>
      <c r="E33" s="366">
        <v>14984</v>
      </c>
      <c r="F33" s="366">
        <v>694</v>
      </c>
      <c r="G33" s="366">
        <v>5116</v>
      </c>
      <c r="H33" s="366">
        <v>109980</v>
      </c>
      <c r="I33" s="366">
        <v>264</v>
      </c>
      <c r="J33" s="366">
        <v>12</v>
      </c>
    </row>
    <row r="34" spans="1:10">
      <c r="A34" s="366" t="s">
        <v>160</v>
      </c>
      <c r="B34" s="366">
        <v>2001</v>
      </c>
      <c r="C34" s="366">
        <v>11700</v>
      </c>
      <c r="D34" s="366">
        <v>28203</v>
      </c>
      <c r="E34" s="366">
        <v>14673</v>
      </c>
      <c r="F34" s="366">
        <v>102</v>
      </c>
      <c r="G34" s="366">
        <v>6239</v>
      </c>
      <c r="H34" s="366">
        <v>118954</v>
      </c>
      <c r="I34" s="366">
        <v>308</v>
      </c>
      <c r="J34" s="366">
        <v>9</v>
      </c>
    </row>
    <row r="35" spans="1:10">
      <c r="A35" s="366" t="s">
        <v>160</v>
      </c>
      <c r="B35" s="366">
        <v>2002</v>
      </c>
      <c r="C35" s="366">
        <v>14164</v>
      </c>
      <c r="D35" s="366">
        <v>30195</v>
      </c>
      <c r="E35" s="366">
        <v>15849</v>
      </c>
      <c r="F35" s="366">
        <v>105</v>
      </c>
      <c r="G35" s="366">
        <v>7749</v>
      </c>
      <c r="H35" s="366">
        <v>124402</v>
      </c>
      <c r="I35" s="366">
        <v>290</v>
      </c>
      <c r="J35" s="366">
        <v>13</v>
      </c>
    </row>
    <row r="36" spans="1:10">
      <c r="A36" s="366" t="s">
        <v>160</v>
      </c>
      <c r="B36" s="366">
        <v>2003</v>
      </c>
      <c r="C36" s="366">
        <v>15125</v>
      </c>
      <c r="D36" s="366">
        <v>33510</v>
      </c>
      <c r="E36" s="366">
        <v>18378</v>
      </c>
      <c r="F36" s="366">
        <v>52</v>
      </c>
      <c r="G36" s="366">
        <v>10055</v>
      </c>
      <c r="H36" s="366">
        <v>141096</v>
      </c>
      <c r="I36" s="366">
        <v>357</v>
      </c>
      <c r="J36" s="366">
        <v>4</v>
      </c>
    </row>
    <row r="37" spans="1:10">
      <c r="A37" s="366" t="s">
        <v>160</v>
      </c>
      <c r="B37" s="366">
        <v>2004</v>
      </c>
      <c r="C37" s="366">
        <v>14367</v>
      </c>
      <c r="D37" s="366">
        <v>37147</v>
      </c>
      <c r="E37" s="366">
        <v>18567</v>
      </c>
      <c r="F37" s="366">
        <v>67</v>
      </c>
      <c r="G37" s="366">
        <v>12579</v>
      </c>
      <c r="H37" s="366">
        <v>135145</v>
      </c>
      <c r="I37" s="366">
        <v>403</v>
      </c>
      <c r="J37" s="366">
        <v>8</v>
      </c>
    </row>
    <row r="38" spans="1:10">
      <c r="A38" s="366" t="s">
        <v>160</v>
      </c>
      <c r="B38" s="366">
        <v>2005</v>
      </c>
      <c r="C38" s="366">
        <v>15639</v>
      </c>
      <c r="D38" s="366">
        <v>41121</v>
      </c>
      <c r="E38" s="366">
        <v>17200</v>
      </c>
      <c r="F38" s="366">
        <v>55</v>
      </c>
      <c r="G38" s="366">
        <v>14349</v>
      </c>
      <c r="H38" s="366">
        <v>132312</v>
      </c>
      <c r="I38" s="366">
        <v>415</v>
      </c>
      <c r="J38" s="366">
        <v>3</v>
      </c>
    </row>
    <row r="39" spans="1:10">
      <c r="A39" s="366" t="s">
        <v>160</v>
      </c>
      <c r="B39" s="366">
        <v>2006</v>
      </c>
      <c r="C39" s="366">
        <v>13983</v>
      </c>
      <c r="D39" s="366">
        <v>45321</v>
      </c>
      <c r="E39" s="366">
        <v>14558</v>
      </c>
      <c r="F39" s="366">
        <v>63</v>
      </c>
      <c r="G39" s="366">
        <v>15128</v>
      </c>
      <c r="H39" s="366">
        <v>103620</v>
      </c>
      <c r="I39" s="366">
        <v>383</v>
      </c>
      <c r="J39" s="366">
        <v>4</v>
      </c>
    </row>
    <row r="40" spans="1:10">
      <c r="A40" s="366" t="s">
        <v>160</v>
      </c>
      <c r="B40" s="366">
        <v>2007</v>
      </c>
      <c r="C40" s="366">
        <v>13157</v>
      </c>
      <c r="D40" s="366">
        <v>46592</v>
      </c>
      <c r="E40" s="366">
        <v>14489</v>
      </c>
      <c r="F40" s="366">
        <v>86</v>
      </c>
      <c r="G40" s="366">
        <v>17474</v>
      </c>
      <c r="H40" s="366">
        <v>98057</v>
      </c>
      <c r="I40" s="366">
        <v>412</v>
      </c>
      <c r="J40" s="366">
        <v>3</v>
      </c>
    </row>
    <row r="41" spans="1:10">
      <c r="A41" s="366" t="s">
        <v>160</v>
      </c>
      <c r="B41" s="366">
        <v>2008</v>
      </c>
      <c r="C41" s="366">
        <v>11995</v>
      </c>
      <c r="D41" s="366">
        <v>47754</v>
      </c>
      <c r="E41" s="366">
        <v>11358</v>
      </c>
      <c r="F41" s="366">
        <v>86</v>
      </c>
      <c r="G41" s="366">
        <v>13939</v>
      </c>
      <c r="H41" s="366">
        <v>72507</v>
      </c>
      <c r="I41" s="366">
        <v>317</v>
      </c>
      <c r="J41" s="366">
        <v>3</v>
      </c>
    </row>
    <row r="42" spans="1:10">
      <c r="A42" s="366" t="s">
        <v>160</v>
      </c>
      <c r="B42" s="366">
        <v>2009</v>
      </c>
      <c r="C42" s="366">
        <v>9607</v>
      </c>
      <c r="D42" s="366">
        <v>35222</v>
      </c>
      <c r="E42" s="366">
        <v>7580</v>
      </c>
      <c r="F42" s="366">
        <v>88</v>
      </c>
      <c r="G42" s="366">
        <v>7558</v>
      </c>
      <c r="H42" s="366">
        <v>58613</v>
      </c>
      <c r="I42" s="366">
        <v>288</v>
      </c>
      <c r="J42" s="366">
        <v>3</v>
      </c>
    </row>
    <row r="43" spans="1:10">
      <c r="A43" s="366" t="s">
        <v>160</v>
      </c>
      <c r="B43" s="366">
        <v>2010</v>
      </c>
      <c r="C43" s="366">
        <v>9939</v>
      </c>
      <c r="D43" s="366">
        <v>41112</v>
      </c>
      <c r="E43" s="366">
        <v>8050</v>
      </c>
      <c r="F43" s="366">
        <v>76</v>
      </c>
      <c r="G43" s="366">
        <v>8718</v>
      </c>
      <c r="H43" s="366">
        <v>76722</v>
      </c>
      <c r="I43" s="366">
        <v>293</v>
      </c>
      <c r="J43" s="366">
        <v>5</v>
      </c>
    </row>
    <row r="44" spans="1:10">
      <c r="A44" s="366" t="s">
        <v>160</v>
      </c>
      <c r="B44" s="366">
        <v>2011</v>
      </c>
      <c r="C44" s="366">
        <v>10147</v>
      </c>
      <c r="D44" s="366">
        <v>42460</v>
      </c>
      <c r="E44" s="366">
        <v>7666</v>
      </c>
      <c r="F44" s="366">
        <v>78</v>
      </c>
      <c r="G44" s="366">
        <v>8942</v>
      </c>
      <c r="H44" s="366">
        <v>68579</v>
      </c>
      <c r="I44" s="366">
        <v>276</v>
      </c>
      <c r="J44" s="366">
        <v>3</v>
      </c>
    </row>
    <row r="45" spans="1:10">
      <c r="A45" s="366" t="s">
        <v>160</v>
      </c>
      <c r="B45" s="366">
        <v>2012</v>
      </c>
      <c r="C45" s="366">
        <v>13249</v>
      </c>
      <c r="D45" s="366">
        <v>49215</v>
      </c>
      <c r="E45" s="366">
        <v>8969</v>
      </c>
      <c r="F45" s="366">
        <v>59</v>
      </c>
      <c r="G45" s="366">
        <v>7282</v>
      </c>
      <c r="H45" s="366">
        <v>67761</v>
      </c>
      <c r="I45" s="366">
        <v>251</v>
      </c>
      <c r="J45" s="366">
        <v>6</v>
      </c>
    </row>
    <row r="46" spans="1:10">
      <c r="A46" s="366" t="s">
        <v>160</v>
      </c>
      <c r="B46" s="366">
        <v>2013</v>
      </c>
      <c r="C46" s="366">
        <v>14935</v>
      </c>
      <c r="D46" s="366">
        <v>53089</v>
      </c>
      <c r="E46" s="366">
        <v>8716</v>
      </c>
      <c r="F46" s="366">
        <v>53</v>
      </c>
      <c r="G46" s="366">
        <v>10433</v>
      </c>
      <c r="H46" s="366">
        <v>84491</v>
      </c>
      <c r="I46" s="366">
        <v>437</v>
      </c>
      <c r="J46" s="366">
        <v>7</v>
      </c>
    </row>
    <row r="47" spans="1:10">
      <c r="A47" s="366" t="s">
        <v>160</v>
      </c>
      <c r="B47" s="366">
        <v>2014</v>
      </c>
      <c r="C47" s="366">
        <v>16942</v>
      </c>
      <c r="D47" s="366">
        <v>56655</v>
      </c>
      <c r="E47" s="366">
        <v>7547</v>
      </c>
      <c r="F47" s="366">
        <v>47</v>
      </c>
      <c r="G47" s="366">
        <v>15305</v>
      </c>
      <c r="H47" s="366">
        <v>110120</v>
      </c>
      <c r="I47" s="366">
        <v>605</v>
      </c>
      <c r="J47" s="366">
        <v>4</v>
      </c>
    </row>
    <row r="48" spans="1:10">
      <c r="A48" s="366" t="s">
        <v>112</v>
      </c>
      <c r="B48" s="366">
        <v>2000</v>
      </c>
      <c r="C48" s="366">
        <v>13529</v>
      </c>
      <c r="D48" s="366">
        <v>41039</v>
      </c>
      <c r="E48" s="366">
        <v>15801</v>
      </c>
      <c r="F48" s="366">
        <v>889</v>
      </c>
      <c r="G48" s="366">
        <v>5130</v>
      </c>
      <c r="H48" s="366">
        <v>114697</v>
      </c>
      <c r="I48" s="366">
        <v>298</v>
      </c>
      <c r="J48" s="366">
        <v>15</v>
      </c>
    </row>
    <row r="49" spans="1:10">
      <c r="A49" s="366" t="s">
        <v>112</v>
      </c>
      <c r="B49" s="366">
        <v>2001</v>
      </c>
      <c r="C49" s="366">
        <v>14133</v>
      </c>
      <c r="D49" s="366">
        <v>38229</v>
      </c>
      <c r="E49" s="366">
        <v>15867</v>
      </c>
      <c r="F49" s="366">
        <v>115</v>
      </c>
      <c r="G49" s="366">
        <v>6273</v>
      </c>
      <c r="H49" s="366">
        <v>123266</v>
      </c>
      <c r="I49" s="366">
        <v>342</v>
      </c>
      <c r="J49" s="366">
        <v>12</v>
      </c>
    </row>
    <row r="50" spans="1:10">
      <c r="A50" s="366" t="s">
        <v>112</v>
      </c>
      <c r="B50" s="366">
        <v>2002</v>
      </c>
      <c r="C50" s="366">
        <v>14620</v>
      </c>
      <c r="D50" s="366">
        <v>43834</v>
      </c>
      <c r="E50" s="366">
        <v>17368</v>
      </c>
      <c r="F50" s="366">
        <v>107</v>
      </c>
      <c r="G50" s="366">
        <v>7791</v>
      </c>
      <c r="H50" s="366">
        <v>130592</v>
      </c>
      <c r="I50" s="366">
        <v>337</v>
      </c>
      <c r="J50" s="366">
        <v>19</v>
      </c>
    </row>
    <row r="51" spans="1:10">
      <c r="A51" s="366" t="s">
        <v>112</v>
      </c>
      <c r="B51" s="366">
        <v>2003</v>
      </c>
      <c r="C51" s="366">
        <v>16001</v>
      </c>
      <c r="D51" s="366">
        <v>47690</v>
      </c>
      <c r="E51" s="366">
        <v>20300</v>
      </c>
      <c r="F51" s="366">
        <v>62</v>
      </c>
      <c r="G51" s="366">
        <v>10112</v>
      </c>
      <c r="H51" s="366">
        <v>148555</v>
      </c>
      <c r="I51" s="366">
        <v>417</v>
      </c>
      <c r="J51" s="366">
        <v>4</v>
      </c>
    </row>
    <row r="52" spans="1:10">
      <c r="A52" s="366" t="s">
        <v>112</v>
      </c>
      <c r="B52" s="366">
        <v>2004</v>
      </c>
      <c r="C52" s="366">
        <v>15365</v>
      </c>
      <c r="D52" s="366">
        <v>52677</v>
      </c>
      <c r="E52" s="366">
        <v>20934</v>
      </c>
      <c r="F52" s="366">
        <v>70</v>
      </c>
      <c r="G52" s="366">
        <v>12743</v>
      </c>
      <c r="H52" s="366">
        <v>143702</v>
      </c>
      <c r="I52" s="366">
        <v>468</v>
      </c>
      <c r="J52" s="366">
        <v>9</v>
      </c>
    </row>
    <row r="53" spans="1:10">
      <c r="A53" s="366" t="s">
        <v>112</v>
      </c>
      <c r="B53" s="366">
        <v>2005</v>
      </c>
      <c r="C53" s="366">
        <v>16775</v>
      </c>
      <c r="D53" s="366">
        <v>58178</v>
      </c>
      <c r="E53" s="366">
        <v>19405</v>
      </c>
      <c r="F53" s="366">
        <v>62</v>
      </c>
      <c r="G53" s="366">
        <v>14507</v>
      </c>
      <c r="H53" s="366">
        <v>140304</v>
      </c>
      <c r="I53" s="366">
        <v>512</v>
      </c>
      <c r="J53" s="366">
        <v>4</v>
      </c>
    </row>
    <row r="54" spans="1:10">
      <c r="A54" s="366" t="s">
        <v>112</v>
      </c>
      <c r="B54" s="366">
        <v>2006</v>
      </c>
      <c r="C54" s="366">
        <v>16347</v>
      </c>
      <c r="D54" s="366">
        <v>60785</v>
      </c>
      <c r="E54" s="366">
        <v>15923</v>
      </c>
      <c r="F54" s="366">
        <v>68</v>
      </c>
      <c r="G54" s="366">
        <v>15246</v>
      </c>
      <c r="H54" s="366">
        <v>110479</v>
      </c>
      <c r="I54" s="366">
        <v>448</v>
      </c>
      <c r="J54" s="366">
        <v>5</v>
      </c>
    </row>
    <row r="55" spans="1:10">
      <c r="A55" s="366" t="s">
        <v>112</v>
      </c>
      <c r="B55" s="366">
        <v>2007</v>
      </c>
      <c r="C55" s="366">
        <v>15951</v>
      </c>
      <c r="D55" s="366">
        <v>63091</v>
      </c>
      <c r="E55" s="366">
        <v>15506</v>
      </c>
      <c r="F55" s="366">
        <v>89</v>
      </c>
      <c r="G55" s="366">
        <v>17564</v>
      </c>
      <c r="H55" s="366">
        <v>105230</v>
      </c>
      <c r="I55" s="366">
        <v>479</v>
      </c>
      <c r="J55" s="366">
        <v>3</v>
      </c>
    </row>
    <row r="56" spans="1:10">
      <c r="A56" s="366" t="s">
        <v>112</v>
      </c>
      <c r="B56" s="366">
        <v>2008</v>
      </c>
      <c r="C56" s="366">
        <v>14379</v>
      </c>
      <c r="D56" s="366">
        <v>63391</v>
      </c>
      <c r="E56" s="366">
        <v>12149</v>
      </c>
      <c r="F56" s="366">
        <v>95</v>
      </c>
      <c r="G56" s="366">
        <v>14013</v>
      </c>
      <c r="H56" s="366">
        <v>77008</v>
      </c>
      <c r="I56" s="366">
        <v>376</v>
      </c>
      <c r="J56" s="366">
        <v>3</v>
      </c>
    </row>
    <row r="57" spans="1:10">
      <c r="A57" s="366" t="s">
        <v>112</v>
      </c>
      <c r="B57" s="366">
        <v>2009</v>
      </c>
      <c r="C57" s="366">
        <v>10912</v>
      </c>
      <c r="D57" s="366">
        <v>45938</v>
      </c>
      <c r="E57" s="366">
        <v>7964</v>
      </c>
      <c r="F57" s="366">
        <v>106</v>
      </c>
      <c r="G57" s="366">
        <v>7601</v>
      </c>
      <c r="H57" s="366">
        <v>60698</v>
      </c>
      <c r="I57" s="366">
        <v>357</v>
      </c>
      <c r="J57" s="366">
        <v>4</v>
      </c>
    </row>
    <row r="58" spans="1:10">
      <c r="A58" s="366" t="s">
        <v>112</v>
      </c>
      <c r="B58" s="366">
        <v>2010</v>
      </c>
      <c r="C58" s="366">
        <v>11427</v>
      </c>
      <c r="D58" s="366">
        <v>54592</v>
      </c>
      <c r="E58" s="366">
        <v>8494</v>
      </c>
      <c r="F58" s="366">
        <v>90</v>
      </c>
      <c r="G58" s="366">
        <v>8777</v>
      </c>
      <c r="H58" s="366">
        <v>78673</v>
      </c>
      <c r="I58" s="366">
        <v>359</v>
      </c>
      <c r="J58" s="366">
        <v>5</v>
      </c>
    </row>
    <row r="59" spans="1:10">
      <c r="A59" s="366" t="s">
        <v>112</v>
      </c>
      <c r="B59" s="366">
        <v>2011</v>
      </c>
      <c r="C59" s="366">
        <v>12082</v>
      </c>
      <c r="D59" s="366">
        <v>57369</v>
      </c>
      <c r="E59" s="366">
        <v>7938</v>
      </c>
      <c r="F59" s="366">
        <v>90</v>
      </c>
      <c r="G59" s="366">
        <v>9020</v>
      </c>
      <c r="H59" s="366">
        <v>70881</v>
      </c>
      <c r="I59" s="366">
        <v>335</v>
      </c>
      <c r="J59" s="366">
        <v>4</v>
      </c>
    </row>
    <row r="60" spans="1:10">
      <c r="A60" s="366" t="s">
        <v>112</v>
      </c>
      <c r="B60" s="366">
        <v>2012</v>
      </c>
      <c r="C60" s="366">
        <v>15721</v>
      </c>
      <c r="D60" s="366">
        <v>66526</v>
      </c>
      <c r="E60" s="366">
        <v>9198</v>
      </c>
      <c r="F60" s="366">
        <v>72</v>
      </c>
      <c r="G60" s="366">
        <v>7443</v>
      </c>
      <c r="H60" s="366">
        <v>70066</v>
      </c>
      <c r="I60" s="366">
        <v>316</v>
      </c>
      <c r="J60" s="366">
        <v>7</v>
      </c>
    </row>
    <row r="61" spans="1:10">
      <c r="A61" s="366" t="s">
        <v>112</v>
      </c>
      <c r="B61" s="366">
        <v>2013</v>
      </c>
      <c r="C61" s="366">
        <v>17948</v>
      </c>
      <c r="D61" s="366">
        <v>75979</v>
      </c>
      <c r="E61" s="366">
        <v>8974</v>
      </c>
      <c r="F61" s="366">
        <v>62</v>
      </c>
      <c r="G61" s="366">
        <v>10655</v>
      </c>
      <c r="H61" s="366">
        <v>88700</v>
      </c>
      <c r="I61" s="366">
        <v>523</v>
      </c>
      <c r="J61" s="366">
        <v>8</v>
      </c>
    </row>
    <row r="62" spans="1:10">
      <c r="A62" s="366" t="s">
        <v>112</v>
      </c>
      <c r="B62" s="366">
        <v>2014</v>
      </c>
      <c r="C62" s="366">
        <v>20442</v>
      </c>
      <c r="D62" s="366">
        <v>84231</v>
      </c>
      <c r="E62" s="366">
        <v>7841</v>
      </c>
      <c r="F62" s="366">
        <v>53</v>
      </c>
      <c r="G62" s="366">
        <v>15572</v>
      </c>
      <c r="H62" s="366">
        <v>115792</v>
      </c>
      <c r="I62" s="366">
        <v>812</v>
      </c>
      <c r="J62" s="366">
        <v>4</v>
      </c>
    </row>
    <row r="63" spans="1:10">
      <c r="A63" s="366" t="s">
        <v>113</v>
      </c>
      <c r="B63" s="366">
        <v>2000</v>
      </c>
      <c r="C63" s="366">
        <v>659</v>
      </c>
      <c r="D63" s="366">
        <v>3061</v>
      </c>
      <c r="E63" s="366">
        <v>10</v>
      </c>
      <c r="F63" s="366">
        <v>231</v>
      </c>
      <c r="G63" s="366">
        <v>127</v>
      </c>
      <c r="H63" s="366">
        <v>1426</v>
      </c>
      <c r="I63" s="366">
        <v>26</v>
      </c>
      <c r="J63" s="366">
        <v>422</v>
      </c>
    </row>
    <row r="64" spans="1:10">
      <c r="A64" s="366" t="s">
        <v>113</v>
      </c>
      <c r="B64" s="366">
        <v>2001</v>
      </c>
      <c r="C64" s="366">
        <v>697</v>
      </c>
      <c r="D64" s="366">
        <v>2130</v>
      </c>
      <c r="E64" s="366">
        <v>5</v>
      </c>
      <c r="F64" s="366">
        <v>187</v>
      </c>
      <c r="G64" s="366">
        <v>144</v>
      </c>
      <c r="H64" s="366">
        <v>1235</v>
      </c>
      <c r="I64" s="366">
        <v>16</v>
      </c>
      <c r="J64" s="366">
        <v>391</v>
      </c>
    </row>
    <row r="65" spans="1:10">
      <c r="A65" s="366" t="s">
        <v>113</v>
      </c>
      <c r="B65" s="366">
        <v>2002</v>
      </c>
      <c r="C65" s="366">
        <v>799</v>
      </c>
      <c r="D65" s="366">
        <v>2341</v>
      </c>
      <c r="E65" s="366">
        <v>6</v>
      </c>
      <c r="F65" s="366">
        <v>194</v>
      </c>
      <c r="G65" s="366">
        <v>196</v>
      </c>
      <c r="H65" s="366">
        <v>1498</v>
      </c>
      <c r="I65" s="366">
        <v>31</v>
      </c>
      <c r="J65" s="366">
        <v>357</v>
      </c>
    </row>
    <row r="66" spans="1:10">
      <c r="A66" s="366" t="s">
        <v>113</v>
      </c>
      <c r="B66" s="366">
        <v>2003</v>
      </c>
      <c r="C66" s="366">
        <v>712</v>
      </c>
      <c r="D66" s="366">
        <v>3271</v>
      </c>
      <c r="E66" s="366">
        <v>3</v>
      </c>
      <c r="F66" s="366">
        <v>253</v>
      </c>
      <c r="G66" s="366">
        <v>283</v>
      </c>
      <c r="H66" s="366">
        <v>1819</v>
      </c>
      <c r="I66" s="366">
        <v>37</v>
      </c>
      <c r="J66" s="366">
        <v>326</v>
      </c>
    </row>
    <row r="67" spans="1:10">
      <c r="A67" s="366" t="s">
        <v>113</v>
      </c>
      <c r="B67" s="366">
        <v>2004</v>
      </c>
      <c r="C67" s="366">
        <v>954</v>
      </c>
      <c r="D67" s="366">
        <v>4854</v>
      </c>
      <c r="E67" s="366">
        <v>4</v>
      </c>
      <c r="F67" s="366">
        <v>376</v>
      </c>
      <c r="G67" s="366">
        <v>369</v>
      </c>
      <c r="H67" s="366">
        <v>1823</v>
      </c>
      <c r="I67" s="366">
        <v>44</v>
      </c>
      <c r="J67" s="366">
        <v>353</v>
      </c>
    </row>
    <row r="68" spans="1:10">
      <c r="A68" s="366" t="s">
        <v>113</v>
      </c>
      <c r="B68" s="366">
        <v>2005</v>
      </c>
      <c r="C68" s="366">
        <v>1195</v>
      </c>
      <c r="D68" s="366">
        <v>7414</v>
      </c>
      <c r="E68" s="366">
        <v>34</v>
      </c>
      <c r="F68" s="366">
        <v>989</v>
      </c>
      <c r="G68" s="366">
        <v>512</v>
      </c>
      <c r="H68" s="366">
        <v>1854</v>
      </c>
      <c r="I68" s="366">
        <v>76</v>
      </c>
      <c r="J68" s="366">
        <v>421</v>
      </c>
    </row>
    <row r="69" spans="1:10">
      <c r="A69" s="366" t="s">
        <v>113</v>
      </c>
      <c r="B69" s="366">
        <v>2006</v>
      </c>
      <c r="C69" s="366">
        <v>1377</v>
      </c>
      <c r="D69" s="366">
        <v>9208</v>
      </c>
      <c r="E69" s="366">
        <v>27</v>
      </c>
      <c r="F69" s="366">
        <v>876</v>
      </c>
      <c r="G69" s="366">
        <v>663</v>
      </c>
      <c r="H69" s="366">
        <v>2258</v>
      </c>
      <c r="I69" s="366">
        <v>65</v>
      </c>
      <c r="J69" s="366">
        <v>426</v>
      </c>
    </row>
    <row r="70" spans="1:10">
      <c r="A70" s="366" t="s">
        <v>113</v>
      </c>
      <c r="B70" s="366">
        <v>2007</v>
      </c>
      <c r="C70" s="366">
        <v>1287</v>
      </c>
      <c r="D70" s="366">
        <v>10051</v>
      </c>
      <c r="E70" s="366">
        <v>6</v>
      </c>
      <c r="F70" s="366">
        <v>892</v>
      </c>
      <c r="G70" s="366">
        <v>836</v>
      </c>
      <c r="H70" s="366">
        <v>2213</v>
      </c>
      <c r="I70" s="366">
        <v>81</v>
      </c>
      <c r="J70" s="366">
        <v>311</v>
      </c>
    </row>
    <row r="71" spans="1:10">
      <c r="A71" s="366" t="s">
        <v>113</v>
      </c>
      <c r="B71" s="366">
        <v>2008</v>
      </c>
      <c r="C71" s="366">
        <v>1488</v>
      </c>
      <c r="D71" s="366">
        <v>11735</v>
      </c>
      <c r="E71" s="366">
        <v>11</v>
      </c>
      <c r="F71" s="366">
        <v>904</v>
      </c>
      <c r="G71" s="366">
        <v>946</v>
      </c>
      <c r="H71" s="366">
        <v>2382</v>
      </c>
      <c r="I71" s="366">
        <v>79</v>
      </c>
      <c r="J71" s="366">
        <v>394</v>
      </c>
    </row>
    <row r="72" spans="1:10">
      <c r="A72" s="366" t="s">
        <v>113</v>
      </c>
      <c r="B72" s="366">
        <v>2009</v>
      </c>
      <c r="C72" s="366">
        <v>939</v>
      </c>
      <c r="D72" s="366">
        <v>6059</v>
      </c>
      <c r="E72" s="366">
        <v>7</v>
      </c>
      <c r="F72" s="366">
        <v>572</v>
      </c>
      <c r="G72" s="366">
        <v>448</v>
      </c>
      <c r="H72" s="366">
        <v>1683</v>
      </c>
      <c r="I72" s="366">
        <v>68</v>
      </c>
      <c r="J72" s="366">
        <v>443</v>
      </c>
    </row>
    <row r="73" spans="1:10">
      <c r="A73" s="366" t="s">
        <v>113</v>
      </c>
      <c r="B73" s="366">
        <v>2010</v>
      </c>
      <c r="C73" s="366">
        <v>806</v>
      </c>
      <c r="D73" s="366">
        <v>4428</v>
      </c>
      <c r="E73" s="366">
        <v>6</v>
      </c>
      <c r="F73" s="366">
        <v>416</v>
      </c>
      <c r="G73" s="366">
        <v>393</v>
      </c>
      <c r="H73" s="366">
        <v>1419</v>
      </c>
      <c r="I73" s="366">
        <v>76</v>
      </c>
      <c r="J73" s="366">
        <v>408</v>
      </c>
    </row>
    <row r="74" spans="1:10">
      <c r="A74" s="366" t="s">
        <v>113</v>
      </c>
      <c r="B74" s="366">
        <v>2011</v>
      </c>
      <c r="C74" s="366">
        <v>772</v>
      </c>
      <c r="D74" s="366">
        <v>4726</v>
      </c>
      <c r="E74" s="366">
        <v>10</v>
      </c>
      <c r="F74" s="366">
        <v>331</v>
      </c>
      <c r="G74" s="366">
        <v>347</v>
      </c>
      <c r="H74" s="366">
        <v>1249</v>
      </c>
      <c r="I74" s="366">
        <v>32</v>
      </c>
      <c r="J74" s="366">
        <v>383</v>
      </c>
    </row>
    <row r="75" spans="1:10">
      <c r="A75" s="366" t="s">
        <v>113</v>
      </c>
      <c r="B75" s="366">
        <v>2012</v>
      </c>
      <c r="C75" s="366">
        <v>843</v>
      </c>
      <c r="D75" s="366">
        <v>4046</v>
      </c>
      <c r="E75" s="366">
        <v>4</v>
      </c>
      <c r="F75" s="366">
        <v>158</v>
      </c>
      <c r="G75" s="366">
        <v>288</v>
      </c>
      <c r="H75" s="366">
        <v>884</v>
      </c>
      <c r="I75" s="366">
        <v>28</v>
      </c>
      <c r="J75" s="366">
        <v>330</v>
      </c>
    </row>
    <row r="76" spans="1:10">
      <c r="A76" s="366" t="s">
        <v>113</v>
      </c>
      <c r="B76" s="366">
        <v>2013</v>
      </c>
      <c r="C76" s="366">
        <v>1109</v>
      </c>
      <c r="D76" s="366">
        <v>5029</v>
      </c>
      <c r="E76" s="366">
        <v>3</v>
      </c>
      <c r="F76" s="366">
        <v>174</v>
      </c>
      <c r="G76" s="366">
        <v>378</v>
      </c>
      <c r="H76" s="366">
        <v>1045</v>
      </c>
      <c r="I76" s="366">
        <v>33</v>
      </c>
      <c r="J76" s="366">
        <v>380</v>
      </c>
    </row>
    <row r="77" spans="1:10">
      <c r="A77" s="366" t="s">
        <v>113</v>
      </c>
      <c r="B77" s="366">
        <v>2014</v>
      </c>
      <c r="C77" s="366">
        <v>1159</v>
      </c>
      <c r="D77" s="366">
        <v>5528</v>
      </c>
      <c r="E77" s="366">
        <v>4</v>
      </c>
      <c r="F77" s="366">
        <v>191</v>
      </c>
      <c r="G77" s="366">
        <v>442</v>
      </c>
      <c r="H77" s="366">
        <v>1276</v>
      </c>
      <c r="I77" s="366">
        <v>31</v>
      </c>
      <c r="J77" s="366">
        <v>396</v>
      </c>
    </row>
    <row r="78" spans="1:10">
      <c r="A78" s="366" t="s">
        <v>46</v>
      </c>
      <c r="B78" s="366">
        <v>2000</v>
      </c>
      <c r="C78" s="366">
        <v>617</v>
      </c>
      <c r="D78" s="366">
        <v>260</v>
      </c>
      <c r="E78" s="366">
        <v>23</v>
      </c>
      <c r="F78" s="366">
        <v>565</v>
      </c>
      <c r="G78" s="366">
        <v>256</v>
      </c>
      <c r="H78" s="366">
        <v>418</v>
      </c>
      <c r="I78" s="366">
        <v>26</v>
      </c>
      <c r="J78" s="366">
        <v>477</v>
      </c>
    </row>
    <row r="79" spans="1:10">
      <c r="A79" s="366" t="s">
        <v>46</v>
      </c>
      <c r="B79" s="366">
        <v>2001</v>
      </c>
      <c r="C79" s="366">
        <v>965</v>
      </c>
      <c r="D79" s="366">
        <v>282</v>
      </c>
      <c r="E79" s="366">
        <v>49</v>
      </c>
      <c r="F79" s="366">
        <v>627</v>
      </c>
      <c r="G79" s="366">
        <v>254</v>
      </c>
      <c r="H79" s="366">
        <v>385</v>
      </c>
      <c r="I79" s="366">
        <v>37</v>
      </c>
      <c r="J79" s="366">
        <v>499</v>
      </c>
    </row>
    <row r="80" spans="1:10">
      <c r="A80" s="366" t="s">
        <v>46</v>
      </c>
      <c r="B80" s="366">
        <v>2002</v>
      </c>
      <c r="C80" s="366">
        <v>1217</v>
      </c>
      <c r="D80" s="366">
        <v>346</v>
      </c>
      <c r="E80" s="366">
        <v>57</v>
      </c>
      <c r="F80" s="366">
        <v>655</v>
      </c>
      <c r="G80" s="366">
        <v>302</v>
      </c>
      <c r="H80" s="366">
        <v>422</v>
      </c>
      <c r="I80" s="366">
        <v>28</v>
      </c>
      <c r="J80" s="366">
        <v>503</v>
      </c>
    </row>
    <row r="81" spans="1:10">
      <c r="A81" s="366" t="s">
        <v>46</v>
      </c>
      <c r="B81" s="366">
        <v>2003</v>
      </c>
      <c r="C81" s="366">
        <v>1174</v>
      </c>
      <c r="D81" s="366">
        <v>476</v>
      </c>
      <c r="E81" s="366">
        <v>43</v>
      </c>
      <c r="F81" s="366">
        <v>659</v>
      </c>
      <c r="G81" s="366">
        <v>317</v>
      </c>
      <c r="H81" s="366">
        <v>572</v>
      </c>
      <c r="I81" s="366">
        <v>31</v>
      </c>
      <c r="J81" s="366">
        <v>473</v>
      </c>
    </row>
    <row r="82" spans="1:10">
      <c r="A82" s="366" t="s">
        <v>46</v>
      </c>
      <c r="B82" s="366">
        <v>2004</v>
      </c>
      <c r="C82" s="366">
        <v>1231</v>
      </c>
      <c r="D82" s="366">
        <v>527</v>
      </c>
      <c r="E82" s="366">
        <v>45</v>
      </c>
      <c r="F82" s="366">
        <v>545</v>
      </c>
      <c r="G82" s="366">
        <v>281</v>
      </c>
      <c r="H82" s="366">
        <v>611</v>
      </c>
      <c r="I82" s="366">
        <v>24</v>
      </c>
      <c r="J82" s="366">
        <v>494</v>
      </c>
    </row>
    <row r="83" spans="1:10">
      <c r="A83" s="366" t="s">
        <v>46</v>
      </c>
      <c r="B83" s="366">
        <v>2005</v>
      </c>
      <c r="C83" s="366">
        <v>1503</v>
      </c>
      <c r="D83" s="366">
        <v>620</v>
      </c>
      <c r="E83" s="366">
        <v>54</v>
      </c>
      <c r="F83" s="366">
        <v>493</v>
      </c>
      <c r="G83" s="366">
        <v>321</v>
      </c>
      <c r="H83" s="366">
        <v>662</v>
      </c>
      <c r="I83" s="366">
        <v>26</v>
      </c>
      <c r="J83" s="366">
        <v>370</v>
      </c>
    </row>
    <row r="84" spans="1:10">
      <c r="A84" s="366" t="s">
        <v>46</v>
      </c>
      <c r="B84" s="366">
        <v>2006</v>
      </c>
      <c r="C84" s="366">
        <v>1116</v>
      </c>
      <c r="D84" s="366">
        <v>569</v>
      </c>
      <c r="E84" s="366">
        <v>33</v>
      </c>
      <c r="F84" s="366">
        <v>446</v>
      </c>
      <c r="G84" s="366">
        <v>274</v>
      </c>
      <c r="H84" s="366">
        <v>570</v>
      </c>
      <c r="I84" s="366">
        <v>17</v>
      </c>
      <c r="J84" s="366">
        <v>322</v>
      </c>
    </row>
    <row r="85" spans="1:10">
      <c r="A85" s="366" t="s">
        <v>46</v>
      </c>
      <c r="B85" s="366">
        <v>2007</v>
      </c>
      <c r="C85" s="366">
        <v>1187</v>
      </c>
      <c r="D85" s="366">
        <v>694</v>
      </c>
      <c r="E85" s="366">
        <v>54</v>
      </c>
      <c r="F85" s="366">
        <v>445</v>
      </c>
      <c r="G85" s="366">
        <v>199</v>
      </c>
      <c r="H85" s="366">
        <v>420</v>
      </c>
      <c r="I85" s="366">
        <v>18</v>
      </c>
      <c r="J85" s="366">
        <v>225</v>
      </c>
    </row>
    <row r="86" spans="1:10">
      <c r="A86" s="366" t="s">
        <v>46</v>
      </c>
      <c r="B86" s="366">
        <v>2008</v>
      </c>
      <c r="C86" s="366">
        <v>1570</v>
      </c>
      <c r="D86" s="366">
        <v>719</v>
      </c>
      <c r="E86" s="366">
        <v>58</v>
      </c>
      <c r="F86" s="366">
        <v>455</v>
      </c>
      <c r="G86" s="366">
        <v>224</v>
      </c>
      <c r="H86" s="366">
        <v>361</v>
      </c>
      <c r="I86" s="366">
        <v>24</v>
      </c>
      <c r="J86" s="366">
        <v>237</v>
      </c>
    </row>
    <row r="87" spans="1:10">
      <c r="A87" s="366" t="s">
        <v>46</v>
      </c>
      <c r="B87" s="366">
        <v>2009</v>
      </c>
      <c r="C87" s="366">
        <v>1191</v>
      </c>
      <c r="D87" s="366">
        <v>494</v>
      </c>
      <c r="E87" s="366">
        <v>58</v>
      </c>
      <c r="F87" s="366">
        <v>411</v>
      </c>
      <c r="G87" s="366">
        <v>289</v>
      </c>
      <c r="H87" s="366">
        <v>297</v>
      </c>
      <c r="I87" s="366">
        <v>22</v>
      </c>
      <c r="J87" s="366">
        <v>351</v>
      </c>
    </row>
    <row r="88" spans="1:10">
      <c r="A88" s="366" t="s">
        <v>46</v>
      </c>
      <c r="B88" s="366">
        <v>2010</v>
      </c>
      <c r="C88" s="366">
        <v>953</v>
      </c>
      <c r="D88" s="366">
        <v>533</v>
      </c>
      <c r="E88" s="366">
        <v>43</v>
      </c>
      <c r="F88" s="366">
        <v>264</v>
      </c>
      <c r="G88" s="366">
        <v>346</v>
      </c>
      <c r="H88" s="366">
        <v>372</v>
      </c>
      <c r="I88" s="366">
        <v>20</v>
      </c>
      <c r="J88" s="366">
        <v>390</v>
      </c>
    </row>
    <row r="89" spans="1:10">
      <c r="A89" s="366" t="s">
        <v>46</v>
      </c>
      <c r="B89" s="366">
        <v>2011</v>
      </c>
      <c r="C89" s="366">
        <v>1083</v>
      </c>
      <c r="D89" s="366">
        <v>483</v>
      </c>
      <c r="E89" s="366">
        <v>29</v>
      </c>
      <c r="F89" s="366">
        <v>242</v>
      </c>
      <c r="G89" s="366">
        <v>385</v>
      </c>
      <c r="H89" s="366">
        <v>593</v>
      </c>
      <c r="I89" s="366">
        <v>26</v>
      </c>
      <c r="J89" s="366">
        <v>430</v>
      </c>
    </row>
    <row r="90" spans="1:10">
      <c r="A90" s="366" t="s">
        <v>46</v>
      </c>
      <c r="B90" s="366">
        <v>2012</v>
      </c>
      <c r="C90" s="366">
        <v>1355</v>
      </c>
      <c r="D90" s="366">
        <v>555</v>
      </c>
      <c r="E90" s="366">
        <v>29</v>
      </c>
      <c r="F90" s="366">
        <v>233</v>
      </c>
      <c r="G90" s="366">
        <v>423</v>
      </c>
      <c r="H90" s="366">
        <v>423</v>
      </c>
      <c r="I90" s="366">
        <v>18</v>
      </c>
      <c r="J90" s="366">
        <v>366</v>
      </c>
    </row>
    <row r="91" spans="1:10">
      <c r="A91" s="366" t="s">
        <v>46</v>
      </c>
      <c r="B91" s="366">
        <v>2013</v>
      </c>
      <c r="C91" s="366">
        <v>1515</v>
      </c>
      <c r="D91" s="366">
        <v>542</v>
      </c>
      <c r="E91" s="366">
        <v>29</v>
      </c>
      <c r="F91" s="366">
        <v>229</v>
      </c>
      <c r="G91" s="366">
        <v>434</v>
      </c>
      <c r="H91" s="366">
        <v>431</v>
      </c>
      <c r="I91" s="366">
        <v>13</v>
      </c>
      <c r="J91" s="366">
        <v>364</v>
      </c>
    </row>
    <row r="92" spans="1:10">
      <c r="A92" s="366" t="s">
        <v>46</v>
      </c>
      <c r="B92" s="366">
        <v>2014</v>
      </c>
      <c r="C92" s="366">
        <v>1654</v>
      </c>
      <c r="D92" s="366">
        <v>792</v>
      </c>
      <c r="E92" s="366">
        <v>26</v>
      </c>
      <c r="F92" s="366">
        <v>223</v>
      </c>
      <c r="G92" s="366">
        <v>484</v>
      </c>
      <c r="H92" s="366">
        <v>522</v>
      </c>
      <c r="I92" s="366">
        <v>40</v>
      </c>
      <c r="J92" s="366">
        <v>390</v>
      </c>
    </row>
    <row r="93" spans="1:10">
      <c r="A93" s="366" t="s">
        <v>114</v>
      </c>
      <c r="B93" s="366">
        <v>2000</v>
      </c>
      <c r="C93" s="366">
        <v>575</v>
      </c>
      <c r="D93" s="366">
        <v>1762</v>
      </c>
      <c r="E93" s="366">
        <v>175</v>
      </c>
      <c r="F93" s="366">
        <v>100</v>
      </c>
      <c r="G93" s="366">
        <v>59</v>
      </c>
      <c r="H93" s="366">
        <v>2651</v>
      </c>
      <c r="I93" s="366">
        <v>12</v>
      </c>
      <c r="J93" s="366">
        <v>3</v>
      </c>
    </row>
    <row r="94" spans="1:10">
      <c r="A94" s="366" t="s">
        <v>114</v>
      </c>
      <c r="B94" s="366">
        <v>2001</v>
      </c>
      <c r="C94" s="366">
        <v>600</v>
      </c>
      <c r="D94" s="366">
        <v>1565</v>
      </c>
      <c r="E94" s="366">
        <v>173</v>
      </c>
      <c r="F94" s="366">
        <v>6</v>
      </c>
      <c r="G94" s="366">
        <v>65</v>
      </c>
      <c r="H94" s="366">
        <v>2687</v>
      </c>
      <c r="I94" s="366">
        <v>13</v>
      </c>
      <c r="J94" s="366">
        <v>1</v>
      </c>
    </row>
    <row r="95" spans="1:10">
      <c r="A95" s="366" t="s">
        <v>114</v>
      </c>
      <c r="B95" s="366">
        <v>2002</v>
      </c>
      <c r="C95" s="366">
        <v>678</v>
      </c>
      <c r="D95" s="366">
        <v>1990</v>
      </c>
      <c r="E95" s="366">
        <v>298</v>
      </c>
      <c r="F95" s="366">
        <v>2</v>
      </c>
      <c r="G95" s="366">
        <v>85</v>
      </c>
      <c r="H95" s="366">
        <v>3709</v>
      </c>
      <c r="I95" s="366">
        <v>19</v>
      </c>
      <c r="J95" s="366">
        <v>2</v>
      </c>
    </row>
    <row r="96" spans="1:10">
      <c r="A96" s="366" t="s">
        <v>114</v>
      </c>
      <c r="B96" s="366">
        <v>2003</v>
      </c>
      <c r="C96" s="366">
        <v>533</v>
      </c>
      <c r="D96" s="366">
        <v>2433</v>
      </c>
      <c r="E96" s="366">
        <v>568</v>
      </c>
      <c r="F96" s="366">
        <v>3</v>
      </c>
      <c r="G96" s="366">
        <v>75</v>
      </c>
      <c r="H96" s="366">
        <v>4750</v>
      </c>
      <c r="I96" s="366">
        <v>7</v>
      </c>
      <c r="J96" s="366">
        <v>0</v>
      </c>
    </row>
    <row r="97" spans="1:10">
      <c r="A97" s="366" t="s">
        <v>114</v>
      </c>
      <c r="B97" s="366">
        <v>2004</v>
      </c>
      <c r="C97" s="366">
        <v>575</v>
      </c>
      <c r="D97" s="366">
        <v>2871</v>
      </c>
      <c r="E97" s="366">
        <v>466</v>
      </c>
      <c r="F97" s="366">
        <v>7</v>
      </c>
      <c r="G97" s="366">
        <v>81</v>
      </c>
      <c r="H97" s="366">
        <v>5944</v>
      </c>
      <c r="I97" s="366">
        <v>13</v>
      </c>
      <c r="J97" s="366">
        <v>6</v>
      </c>
    </row>
    <row r="98" spans="1:10">
      <c r="A98" s="366" t="s">
        <v>114</v>
      </c>
      <c r="B98" s="366">
        <v>2005</v>
      </c>
      <c r="C98" s="366">
        <v>568</v>
      </c>
      <c r="D98" s="366">
        <v>2875</v>
      </c>
      <c r="E98" s="366">
        <v>616</v>
      </c>
      <c r="F98" s="366">
        <v>2</v>
      </c>
      <c r="G98" s="366">
        <v>67</v>
      </c>
      <c r="H98" s="366">
        <v>5130</v>
      </c>
      <c r="I98" s="366">
        <v>17</v>
      </c>
      <c r="J98" s="366">
        <v>4</v>
      </c>
    </row>
    <row r="99" spans="1:10">
      <c r="A99" s="366" t="s">
        <v>114</v>
      </c>
      <c r="B99" s="366">
        <v>2006</v>
      </c>
      <c r="C99" s="366">
        <v>615</v>
      </c>
      <c r="D99" s="366">
        <v>2364</v>
      </c>
      <c r="E99" s="366">
        <v>460</v>
      </c>
      <c r="F99" s="366">
        <v>5</v>
      </c>
      <c r="G99" s="366">
        <v>66</v>
      </c>
      <c r="H99" s="366">
        <v>4582</v>
      </c>
      <c r="I99" s="366">
        <v>17</v>
      </c>
      <c r="J99" s="366">
        <v>4</v>
      </c>
    </row>
    <row r="100" spans="1:10">
      <c r="A100" s="366" t="s">
        <v>114</v>
      </c>
      <c r="B100" s="366">
        <v>2007</v>
      </c>
      <c r="C100" s="366">
        <v>590</v>
      </c>
      <c r="D100" s="366">
        <v>2683</v>
      </c>
      <c r="E100" s="366">
        <v>444</v>
      </c>
      <c r="F100" s="366">
        <v>11</v>
      </c>
      <c r="G100" s="366">
        <v>46</v>
      </c>
      <c r="H100" s="366">
        <v>4394</v>
      </c>
      <c r="I100" s="366">
        <v>48</v>
      </c>
      <c r="J100" s="366">
        <v>3</v>
      </c>
    </row>
    <row r="101" spans="1:10">
      <c r="A101" s="366" t="s">
        <v>114</v>
      </c>
      <c r="B101" s="366">
        <v>2008</v>
      </c>
      <c r="C101" s="366">
        <v>861</v>
      </c>
      <c r="D101" s="366">
        <v>2488</v>
      </c>
      <c r="E101" s="366">
        <v>492</v>
      </c>
      <c r="F101" s="366">
        <v>10</v>
      </c>
      <c r="G101" s="366">
        <v>89</v>
      </c>
      <c r="H101" s="366">
        <v>3147</v>
      </c>
      <c r="I101" s="366">
        <v>12</v>
      </c>
      <c r="J101" s="366">
        <v>6</v>
      </c>
    </row>
    <row r="102" spans="1:10">
      <c r="A102" s="366" t="s">
        <v>114</v>
      </c>
      <c r="B102" s="366">
        <v>2009</v>
      </c>
      <c r="C102" s="366">
        <v>732</v>
      </c>
      <c r="D102" s="366">
        <v>1088</v>
      </c>
      <c r="E102" s="366">
        <v>241</v>
      </c>
      <c r="F102" s="366">
        <v>16</v>
      </c>
      <c r="G102" s="366">
        <v>50</v>
      </c>
      <c r="H102" s="366">
        <v>589</v>
      </c>
      <c r="I102" s="366">
        <v>8</v>
      </c>
      <c r="J102" s="366">
        <v>0</v>
      </c>
    </row>
    <row r="103" spans="1:10">
      <c r="A103" s="366" t="s">
        <v>114</v>
      </c>
      <c r="B103" s="366">
        <v>2010</v>
      </c>
      <c r="C103" s="366">
        <v>864</v>
      </c>
      <c r="D103" s="366">
        <v>1056</v>
      </c>
      <c r="E103" s="366">
        <v>162</v>
      </c>
      <c r="F103" s="366">
        <v>12</v>
      </c>
      <c r="G103" s="366">
        <v>24</v>
      </c>
      <c r="H103" s="366">
        <v>462</v>
      </c>
      <c r="I103" s="366">
        <v>11</v>
      </c>
      <c r="J103" s="366">
        <v>1</v>
      </c>
    </row>
    <row r="104" spans="1:10">
      <c r="A104" s="366" t="s">
        <v>114</v>
      </c>
      <c r="B104" s="366">
        <v>2011</v>
      </c>
      <c r="C104" s="366">
        <v>1139</v>
      </c>
      <c r="D104" s="366">
        <v>1130</v>
      </c>
      <c r="E104" s="366">
        <v>182</v>
      </c>
      <c r="F104" s="366">
        <v>11</v>
      </c>
      <c r="G104" s="366">
        <v>105</v>
      </c>
      <c r="H104" s="366">
        <v>350</v>
      </c>
      <c r="I104" s="366">
        <v>37</v>
      </c>
      <c r="J104" s="366">
        <v>0</v>
      </c>
    </row>
    <row r="105" spans="1:10">
      <c r="A105" s="366" t="s">
        <v>114</v>
      </c>
      <c r="B105" s="366">
        <v>2012</v>
      </c>
      <c r="C105" s="366">
        <v>908</v>
      </c>
      <c r="D105" s="366">
        <v>1526</v>
      </c>
      <c r="E105" s="366">
        <v>153</v>
      </c>
      <c r="F105" s="366">
        <v>5</v>
      </c>
      <c r="G105" s="366">
        <v>42</v>
      </c>
      <c r="H105" s="366">
        <v>422</v>
      </c>
      <c r="I105" s="366">
        <v>21</v>
      </c>
      <c r="J105" s="366">
        <v>2</v>
      </c>
    </row>
    <row r="106" spans="1:10">
      <c r="A106" s="366" t="s">
        <v>114</v>
      </c>
      <c r="B106" s="366">
        <v>2013</v>
      </c>
      <c r="C106" s="366">
        <v>1447</v>
      </c>
      <c r="D106" s="366">
        <v>1827</v>
      </c>
      <c r="E106" s="366">
        <v>198</v>
      </c>
      <c r="F106" s="366">
        <v>18</v>
      </c>
      <c r="G106" s="366">
        <v>97</v>
      </c>
      <c r="H106" s="366">
        <v>822</v>
      </c>
      <c r="I106" s="366">
        <v>16</v>
      </c>
      <c r="J106" s="366">
        <v>1</v>
      </c>
    </row>
    <row r="107" spans="1:10">
      <c r="A107" s="366" t="s">
        <v>114</v>
      </c>
      <c r="B107" s="366">
        <v>2014</v>
      </c>
      <c r="C107" s="366">
        <v>1610</v>
      </c>
      <c r="D107" s="366">
        <v>2581</v>
      </c>
      <c r="E107" s="366">
        <v>262</v>
      </c>
      <c r="F107" s="366">
        <v>22</v>
      </c>
      <c r="G107" s="366">
        <v>90</v>
      </c>
      <c r="H107" s="366">
        <v>1032</v>
      </c>
      <c r="I107" s="366">
        <v>28</v>
      </c>
      <c r="J107" s="366">
        <v>2</v>
      </c>
    </row>
  </sheetData>
  <mergeCells count="1">
    <mergeCell ref="K1:L1"/>
  </mergeCells>
  <phoneticPr fontId="5" type="noConversion"/>
  <hyperlinks>
    <hyperlink ref="K1:L1" location="Contents!A1" display="Back to Contents"/>
  </hyperlinks>
  <pageMargins left="0.7" right="0.7" top="0.75" bottom="0.75" header="0.3" footer="0.3"/>
  <pageSetup paperSize="9" orientation="landscape" horizontalDpi="4294967292" verticalDpi="4294967292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6"/>
  </sheetPr>
  <dimension ref="A1:Z19"/>
  <sheetViews>
    <sheetView workbookViewId="0">
      <selection activeCell="Z39" sqref="Z39"/>
    </sheetView>
  </sheetViews>
  <sheetFormatPr defaultRowHeight="12.75"/>
  <cols>
    <col min="7" max="7" width="4.28515625" customWidth="1"/>
  </cols>
  <sheetData>
    <row r="1" spans="1:26" ht="22.5" customHeight="1">
      <c r="A1" s="40" t="s">
        <v>994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14"/>
      <c r="O1" s="797" t="s">
        <v>780</v>
      </c>
      <c r="P1" s="797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3" spans="1:26">
      <c r="A3" s="271" t="s">
        <v>999</v>
      </c>
      <c r="H3" s="271" t="s">
        <v>1000</v>
      </c>
    </row>
    <row r="4" spans="1:26" ht="25.5">
      <c r="A4" s="302" t="s">
        <v>587</v>
      </c>
      <c r="B4" s="276" t="s">
        <v>995</v>
      </c>
      <c r="C4" s="276" t="s">
        <v>996</v>
      </c>
      <c r="D4" s="276" t="s">
        <v>997</v>
      </c>
      <c r="E4" s="301" t="s">
        <v>998</v>
      </c>
      <c r="F4" s="2"/>
      <c r="G4" s="2"/>
      <c r="H4" s="302" t="s">
        <v>587</v>
      </c>
      <c r="I4" s="276" t="s">
        <v>995</v>
      </c>
      <c r="J4" s="276" t="s">
        <v>996</v>
      </c>
      <c r="K4" s="276" t="s">
        <v>997</v>
      </c>
      <c r="L4" s="301" t="s">
        <v>998</v>
      </c>
    </row>
    <row r="5" spans="1:26" ht="18.75" customHeight="1">
      <c r="A5" s="2">
        <v>2000</v>
      </c>
      <c r="B5" s="366">
        <v>2835</v>
      </c>
      <c r="C5" s="366">
        <v>11021</v>
      </c>
      <c r="D5" s="366">
        <v>57688</v>
      </c>
      <c r="E5" s="366">
        <v>3458</v>
      </c>
      <c r="F5" s="2"/>
      <c r="G5" s="2"/>
      <c r="H5" s="2">
        <v>2000</v>
      </c>
      <c r="I5" s="366">
        <v>14205</v>
      </c>
      <c r="J5" s="366">
        <v>3215</v>
      </c>
      <c r="K5" s="366">
        <v>103410</v>
      </c>
      <c r="L5" s="366">
        <v>1624</v>
      </c>
    </row>
    <row r="6" spans="1:26">
      <c r="A6" s="2">
        <v>2001</v>
      </c>
      <c r="B6" s="366">
        <v>2539</v>
      </c>
      <c r="C6" s="366">
        <v>10880</v>
      </c>
      <c r="D6" s="366">
        <v>55365</v>
      </c>
      <c r="E6" s="366">
        <v>3406</v>
      </c>
      <c r="F6" s="2"/>
      <c r="G6" s="2"/>
      <c r="H6" s="2">
        <v>2001</v>
      </c>
      <c r="I6" s="366">
        <v>13149</v>
      </c>
      <c r="J6" s="366">
        <v>2801</v>
      </c>
      <c r="K6" s="366">
        <v>115189</v>
      </c>
      <c r="L6" s="366">
        <v>1634</v>
      </c>
    </row>
    <row r="7" spans="1:26">
      <c r="A7" s="2">
        <v>2002</v>
      </c>
      <c r="B7" s="366">
        <v>2480</v>
      </c>
      <c r="C7" s="366">
        <v>11863</v>
      </c>
      <c r="D7" s="366">
        <v>61381</v>
      </c>
      <c r="E7" s="366">
        <v>4366</v>
      </c>
      <c r="F7" s="2"/>
      <c r="G7" s="2"/>
      <c r="H7" s="2">
        <v>2002</v>
      </c>
      <c r="I7" s="366">
        <v>17355</v>
      </c>
      <c r="J7" s="366">
        <v>4191</v>
      </c>
      <c r="K7" s="366">
        <v>118697</v>
      </c>
      <c r="L7" s="366">
        <v>2165</v>
      </c>
    </row>
    <row r="8" spans="1:26">
      <c r="A8" s="2">
        <v>2003</v>
      </c>
      <c r="B8" s="366">
        <v>2340</v>
      </c>
      <c r="C8" s="366">
        <v>12741</v>
      </c>
      <c r="D8" s="366">
        <v>67716</v>
      </c>
      <c r="E8" s="366">
        <v>4895</v>
      </c>
      <c r="F8" s="2"/>
      <c r="G8" s="2"/>
      <c r="H8" s="2">
        <v>2003</v>
      </c>
      <c r="I8" s="366">
        <v>23528</v>
      </c>
      <c r="J8" s="366">
        <v>5953</v>
      </c>
      <c r="K8" s="366">
        <v>133008</v>
      </c>
      <c r="L8" s="366">
        <v>1777</v>
      </c>
    </row>
    <row r="9" spans="1:26">
      <c r="A9" s="2">
        <v>2004</v>
      </c>
      <c r="B9" s="366">
        <v>2693</v>
      </c>
      <c r="C9" s="366">
        <v>14316</v>
      </c>
      <c r="D9" s="366">
        <v>71558</v>
      </c>
      <c r="E9" s="366">
        <v>5398</v>
      </c>
      <c r="F9" s="2"/>
      <c r="G9" s="2"/>
      <c r="H9" s="2">
        <v>2004</v>
      </c>
      <c r="I9" s="366">
        <v>20428</v>
      </c>
      <c r="J9" s="366">
        <v>7303</v>
      </c>
      <c r="K9" s="366">
        <v>133124</v>
      </c>
      <c r="L9" s="366">
        <v>1706</v>
      </c>
    </row>
    <row r="10" spans="1:26">
      <c r="A10" s="2">
        <v>2005</v>
      </c>
      <c r="B10" s="366">
        <v>4309</v>
      </c>
      <c r="C10" s="366">
        <v>16218</v>
      </c>
      <c r="D10" s="366">
        <v>72771</v>
      </c>
      <c r="E10" s="366">
        <v>5011</v>
      </c>
      <c r="F10" s="2"/>
      <c r="G10" s="2"/>
      <c r="H10" s="2">
        <v>2005</v>
      </c>
      <c r="I10" s="366">
        <v>19260</v>
      </c>
      <c r="J10" s="366">
        <v>6398</v>
      </c>
      <c r="K10" s="366">
        <v>132737</v>
      </c>
      <c r="L10" s="366">
        <v>2136</v>
      </c>
    </row>
    <row r="11" spans="1:26">
      <c r="A11" s="2">
        <v>2006</v>
      </c>
      <c r="B11" s="366">
        <v>5919</v>
      </c>
      <c r="C11" s="366">
        <v>15690</v>
      </c>
      <c r="D11" s="366">
        <v>70074</v>
      </c>
      <c r="E11" s="366">
        <v>4022</v>
      </c>
      <c r="F11" s="2"/>
      <c r="G11" s="2"/>
      <c r="H11" s="2">
        <v>2006</v>
      </c>
      <c r="I11" s="366">
        <v>10726</v>
      </c>
      <c r="J11" s="366">
        <v>5487</v>
      </c>
      <c r="K11" s="366">
        <v>112295</v>
      </c>
      <c r="L11" s="366">
        <v>1810</v>
      </c>
    </row>
    <row r="12" spans="1:26">
      <c r="A12" s="2">
        <v>2007</v>
      </c>
      <c r="B12" s="366">
        <v>7846</v>
      </c>
      <c r="C12" s="366">
        <v>17593</v>
      </c>
      <c r="D12" s="366">
        <v>69195</v>
      </c>
      <c r="E12" s="366">
        <v>3390</v>
      </c>
      <c r="F12" s="2"/>
      <c r="G12" s="2"/>
      <c r="H12" s="2">
        <v>2007</v>
      </c>
      <c r="I12" s="366">
        <v>7589</v>
      </c>
      <c r="J12" s="366">
        <v>5114</v>
      </c>
      <c r="K12" s="366">
        <v>112465</v>
      </c>
      <c r="L12" s="366">
        <v>2465</v>
      </c>
    </row>
    <row r="13" spans="1:26">
      <c r="A13" s="2">
        <v>2008</v>
      </c>
      <c r="B13" s="366">
        <v>9652</v>
      </c>
      <c r="C13" s="366">
        <v>16748</v>
      </c>
      <c r="D13" s="366">
        <v>63581</v>
      </c>
      <c r="E13" s="366">
        <v>2725</v>
      </c>
      <c r="F13" s="2"/>
      <c r="G13" s="2"/>
      <c r="H13" s="2">
        <v>2008</v>
      </c>
      <c r="I13" s="366">
        <v>2822</v>
      </c>
      <c r="J13" s="366">
        <v>2347</v>
      </c>
      <c r="K13" s="366">
        <v>87872</v>
      </c>
      <c r="L13" s="366">
        <v>2606</v>
      </c>
    </row>
    <row r="14" spans="1:26">
      <c r="A14" s="2">
        <v>2009</v>
      </c>
      <c r="B14" s="366">
        <v>8660</v>
      </c>
      <c r="C14" s="366">
        <v>11401</v>
      </c>
      <c r="D14" s="366">
        <v>45699</v>
      </c>
      <c r="E14" s="366">
        <v>1499</v>
      </c>
      <c r="F14" s="2"/>
      <c r="G14" s="2"/>
      <c r="H14" s="2">
        <v>2009</v>
      </c>
      <c r="I14" s="366">
        <v>807</v>
      </c>
      <c r="J14" s="366">
        <v>871</v>
      </c>
      <c r="K14" s="366">
        <v>67867</v>
      </c>
      <c r="L14" s="366">
        <v>1502</v>
      </c>
    </row>
    <row r="15" spans="1:26">
      <c r="A15" s="2">
        <v>2010</v>
      </c>
      <c r="B15" s="366">
        <v>9722</v>
      </c>
      <c r="C15" s="366">
        <v>14068</v>
      </c>
      <c r="D15" s="366">
        <v>52255</v>
      </c>
      <c r="E15" s="366">
        <v>1855</v>
      </c>
      <c r="F15" s="2"/>
      <c r="G15" s="2"/>
      <c r="H15" s="2">
        <v>2010</v>
      </c>
      <c r="I15" s="366">
        <v>391</v>
      </c>
      <c r="J15" s="366">
        <v>483</v>
      </c>
      <c r="K15" s="366">
        <v>88120</v>
      </c>
      <c r="L15" s="366">
        <v>1775</v>
      </c>
    </row>
    <row r="16" spans="1:26">
      <c r="A16" s="2">
        <v>2011</v>
      </c>
      <c r="B16" s="366">
        <v>10901</v>
      </c>
      <c r="C16" s="366">
        <v>15853</v>
      </c>
      <c r="D16" s="366">
        <v>52953</v>
      </c>
      <c r="E16" s="366">
        <v>1804</v>
      </c>
      <c r="F16" s="2"/>
      <c r="G16" s="2"/>
      <c r="H16" s="2">
        <v>2011</v>
      </c>
      <c r="I16" s="366">
        <v>725</v>
      </c>
      <c r="J16" s="366">
        <v>277</v>
      </c>
      <c r="K16" s="366">
        <v>79986</v>
      </c>
      <c r="L16" s="366">
        <v>2401</v>
      </c>
    </row>
    <row r="17" spans="1:12">
      <c r="A17" s="2">
        <v>2012</v>
      </c>
      <c r="B17" s="366">
        <v>14105</v>
      </c>
      <c r="C17" s="366">
        <v>18571</v>
      </c>
      <c r="D17" s="366">
        <v>62668</v>
      </c>
      <c r="E17" s="366">
        <v>2041</v>
      </c>
      <c r="H17" s="2">
        <v>2012</v>
      </c>
      <c r="I17" s="366">
        <v>1548</v>
      </c>
      <c r="J17" s="366">
        <v>622</v>
      </c>
      <c r="K17" s="366">
        <v>76656</v>
      </c>
      <c r="L17" s="366">
        <v>2269</v>
      </c>
    </row>
    <row r="18" spans="1:12">
      <c r="A18" s="2">
        <v>2013</v>
      </c>
      <c r="B18" s="366">
        <v>15319</v>
      </c>
      <c r="C18" s="366">
        <v>24434</v>
      </c>
      <c r="D18" s="366">
        <v>67065</v>
      </c>
      <c r="E18" s="366">
        <v>2137</v>
      </c>
      <c r="H18" s="2">
        <v>2013</v>
      </c>
      <c r="I18" s="366">
        <v>2042</v>
      </c>
      <c r="J18" s="366">
        <v>1978</v>
      </c>
      <c r="K18" s="366">
        <v>96802</v>
      </c>
      <c r="L18" s="366">
        <v>2939</v>
      </c>
    </row>
    <row r="19" spans="1:12">
      <c r="A19" s="2">
        <v>2014</v>
      </c>
      <c r="B19" s="366">
        <v>14975</v>
      </c>
      <c r="C19" s="366">
        <v>29115</v>
      </c>
      <c r="D19" s="366">
        <v>75228</v>
      </c>
      <c r="E19" s="366">
        <v>2412</v>
      </c>
      <c r="H19" s="2">
        <v>2014</v>
      </c>
      <c r="I19" s="366">
        <v>1927</v>
      </c>
      <c r="J19" s="366">
        <v>2596</v>
      </c>
      <c r="K19" s="366">
        <v>127823</v>
      </c>
      <c r="L19" s="366">
        <v>3985</v>
      </c>
    </row>
  </sheetData>
  <mergeCells count="1">
    <mergeCell ref="O1:P1"/>
  </mergeCells>
  <hyperlinks>
    <hyperlink ref="O1:P1" location="Contents!A1" display="Back to Contents"/>
  </hyperlinks>
  <pageMargins left="0.7" right="0.7" top="0.75" bottom="0.75" header="0.3" footer="0.3"/>
  <pageSetup paperSize="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6"/>
  </sheetPr>
  <dimension ref="A1:W169"/>
  <sheetViews>
    <sheetView zoomScaleNormal="75" workbookViewId="0">
      <selection activeCell="W16" sqref="W16"/>
    </sheetView>
  </sheetViews>
  <sheetFormatPr defaultColWidth="8.85546875" defaultRowHeight="12.75"/>
  <cols>
    <col min="1" max="8" width="8.85546875" customWidth="1"/>
    <col min="9" max="9" width="10.28515625" customWidth="1"/>
  </cols>
  <sheetData>
    <row r="1" spans="1:23" ht="26.25" customHeight="1">
      <c r="A1" s="42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83" t="s">
        <v>780</v>
      </c>
      <c r="N1" s="783"/>
      <c r="O1" s="41"/>
      <c r="P1" s="41"/>
      <c r="Q1" s="41"/>
      <c r="R1" s="41"/>
      <c r="S1" s="41"/>
      <c r="T1" s="41"/>
      <c r="U1" s="41"/>
      <c r="V1" s="41"/>
      <c r="W1" s="41"/>
    </row>
    <row r="2" spans="1:23" ht="51">
      <c r="A2" s="18" t="s">
        <v>744</v>
      </c>
      <c r="B2" s="4" t="s">
        <v>684</v>
      </c>
      <c r="C2" s="4" t="s">
        <v>333</v>
      </c>
      <c r="D2" s="4" t="s">
        <v>332</v>
      </c>
      <c r="E2" s="4" t="s">
        <v>334</v>
      </c>
      <c r="F2" s="4" t="s">
        <v>331</v>
      </c>
      <c r="G2" s="4" t="s">
        <v>722</v>
      </c>
      <c r="H2" s="4" t="s">
        <v>722</v>
      </c>
    </row>
    <row r="3" spans="1:23">
      <c r="A3" t="s">
        <v>111</v>
      </c>
      <c r="B3" s="366">
        <v>2001</v>
      </c>
      <c r="C3" s="716">
        <v>27.303030303</v>
      </c>
      <c r="D3" s="366">
        <v>66</v>
      </c>
      <c r="E3" s="716">
        <v>17.583333332999999</v>
      </c>
      <c r="F3" s="366">
        <v>12</v>
      </c>
    </row>
    <row r="4" spans="1:23">
      <c r="A4" t="s">
        <v>111</v>
      </c>
      <c r="B4" s="366">
        <v>2002</v>
      </c>
      <c r="C4" s="716">
        <v>28.675000000000001</v>
      </c>
      <c r="D4" s="366">
        <v>80</v>
      </c>
      <c r="E4" s="716">
        <v>15.375</v>
      </c>
      <c r="F4" s="366">
        <v>16</v>
      </c>
    </row>
    <row r="5" spans="1:23">
      <c r="A5" t="s">
        <v>111</v>
      </c>
      <c r="B5" s="366">
        <v>2003</v>
      </c>
      <c r="C5" s="716">
        <v>28.259259259</v>
      </c>
      <c r="D5" s="366">
        <v>81</v>
      </c>
      <c r="E5" s="716">
        <v>17.555555556000002</v>
      </c>
      <c r="F5" s="366">
        <v>18</v>
      </c>
      <c r="H5" s="366" t="s">
        <v>1515</v>
      </c>
    </row>
    <row r="6" spans="1:23">
      <c r="A6" t="s">
        <v>111</v>
      </c>
      <c r="B6" s="366">
        <v>2004</v>
      </c>
      <c r="C6" s="716">
        <v>29.2</v>
      </c>
      <c r="D6" s="366">
        <v>65</v>
      </c>
      <c r="E6" s="716">
        <v>18.515151514999999</v>
      </c>
      <c r="F6" s="366">
        <v>33</v>
      </c>
      <c r="H6" s="366" t="s">
        <v>1514</v>
      </c>
    </row>
    <row r="7" spans="1:23">
      <c r="A7" t="s">
        <v>111</v>
      </c>
      <c r="B7" s="366">
        <v>2005</v>
      </c>
      <c r="C7" s="716">
        <v>30.492753622999999</v>
      </c>
      <c r="D7" s="366">
        <v>69</v>
      </c>
      <c r="E7" s="716">
        <v>20.833333332999999</v>
      </c>
      <c r="F7" s="366">
        <v>36</v>
      </c>
      <c r="H7" s="366" t="s">
        <v>1516</v>
      </c>
    </row>
    <row r="8" spans="1:23">
      <c r="A8" t="s">
        <v>111</v>
      </c>
      <c r="B8" s="366">
        <v>2006</v>
      </c>
      <c r="C8" s="716">
        <v>30.169014085000001</v>
      </c>
      <c r="D8" s="366">
        <v>71</v>
      </c>
      <c r="E8" s="716">
        <v>17.742857142999998</v>
      </c>
      <c r="F8" s="366">
        <v>35</v>
      </c>
      <c r="H8" s="366" t="s">
        <v>1517</v>
      </c>
    </row>
    <row r="9" spans="1:23">
      <c r="A9" t="s">
        <v>111</v>
      </c>
      <c r="B9" s="366">
        <v>2007</v>
      </c>
      <c r="C9" s="716">
        <v>30.709302326</v>
      </c>
      <c r="D9" s="366">
        <v>86</v>
      </c>
      <c r="E9" s="716">
        <v>20.137931034000001</v>
      </c>
      <c r="F9" s="366">
        <v>58</v>
      </c>
      <c r="H9" s="366" t="s">
        <v>1518</v>
      </c>
    </row>
    <row r="10" spans="1:23">
      <c r="A10" t="s">
        <v>111</v>
      </c>
      <c r="B10" s="366">
        <v>2008</v>
      </c>
      <c r="C10" s="716">
        <v>28.126126125999999</v>
      </c>
      <c r="D10" s="366">
        <v>111</v>
      </c>
      <c r="E10" s="716">
        <v>22.375</v>
      </c>
      <c r="F10" s="366">
        <v>40</v>
      </c>
      <c r="G10" s="60"/>
      <c r="H10" s="366" t="s">
        <v>1519</v>
      </c>
    </row>
    <row r="11" spans="1:23">
      <c r="A11" t="s">
        <v>111</v>
      </c>
      <c r="B11" s="366">
        <v>2009</v>
      </c>
      <c r="C11" s="716">
        <v>27.241071429000002</v>
      </c>
      <c r="D11" s="366">
        <v>112</v>
      </c>
      <c r="E11" s="716">
        <v>21.380952381</v>
      </c>
      <c r="F11" s="366">
        <v>42</v>
      </c>
      <c r="G11" s="124"/>
    </row>
    <row r="12" spans="1:23">
      <c r="A12" t="s">
        <v>111</v>
      </c>
      <c r="B12" s="366">
        <v>2010</v>
      </c>
      <c r="C12" s="716">
        <v>30.219047619000001</v>
      </c>
      <c r="D12" s="366">
        <v>105</v>
      </c>
      <c r="E12" s="716">
        <v>22.644067797000002</v>
      </c>
      <c r="F12" s="366">
        <v>59</v>
      </c>
      <c r="G12" s="124"/>
    </row>
    <row r="13" spans="1:23">
      <c r="A13" t="s">
        <v>111</v>
      </c>
      <c r="B13" s="366">
        <v>2011</v>
      </c>
      <c r="C13" s="716">
        <v>28.356249999999999</v>
      </c>
      <c r="D13" s="366">
        <v>160</v>
      </c>
      <c r="E13" s="716">
        <v>23.065789473999999</v>
      </c>
      <c r="F13" s="366">
        <v>76</v>
      </c>
      <c r="G13" s="3"/>
    </row>
    <row r="14" spans="1:23">
      <c r="A14" t="s">
        <v>111</v>
      </c>
      <c r="B14" s="366">
        <v>2012</v>
      </c>
      <c r="C14" s="716">
        <v>23.897727273000001</v>
      </c>
      <c r="D14" s="366">
        <v>176</v>
      </c>
      <c r="E14" s="716">
        <v>24.766666666999999</v>
      </c>
      <c r="F14" s="366">
        <v>60</v>
      </c>
    </row>
    <row r="15" spans="1:23">
      <c r="A15" t="s">
        <v>111</v>
      </c>
      <c r="B15" s="366">
        <v>2013</v>
      </c>
      <c r="C15" s="716">
        <v>25.241666667000001</v>
      </c>
      <c r="D15" s="366">
        <v>120</v>
      </c>
      <c r="E15" s="716">
        <v>22.704545455000002</v>
      </c>
      <c r="F15" s="366">
        <v>88</v>
      </c>
    </row>
    <row r="16" spans="1:23">
      <c r="A16" t="s">
        <v>111</v>
      </c>
      <c r="B16" s="366">
        <v>2014</v>
      </c>
      <c r="C16" s="716">
        <v>25.310344828000002</v>
      </c>
      <c r="D16" s="366">
        <v>87</v>
      </c>
      <c r="E16" s="716">
        <v>24.532467531999998</v>
      </c>
      <c r="F16" s="366">
        <v>77</v>
      </c>
      <c r="G16" s="603"/>
      <c r="H16" s="64"/>
    </row>
    <row r="17" spans="1:8">
      <c r="A17" s="446" t="s">
        <v>159</v>
      </c>
      <c r="B17" s="505">
        <v>2001</v>
      </c>
      <c r="C17" s="728">
        <v>19.459914220000002</v>
      </c>
      <c r="D17" s="505">
        <v>12124</v>
      </c>
      <c r="E17" s="728">
        <v>15.433958499999999</v>
      </c>
      <c r="F17" s="505">
        <v>5012</v>
      </c>
      <c r="G17" s="603"/>
      <c r="H17" s="64"/>
    </row>
    <row r="18" spans="1:8">
      <c r="A18" s="446" t="s">
        <v>159</v>
      </c>
      <c r="B18" s="505">
        <v>2002</v>
      </c>
      <c r="C18" s="728">
        <v>19.619843251999999</v>
      </c>
      <c r="D18" s="505">
        <v>11611</v>
      </c>
      <c r="E18" s="728">
        <v>16.019942474</v>
      </c>
      <c r="F18" s="505">
        <v>5215</v>
      </c>
      <c r="G18" s="603"/>
      <c r="H18" s="64"/>
    </row>
    <row r="19" spans="1:8">
      <c r="A19" s="446" t="s">
        <v>159</v>
      </c>
      <c r="B19" s="505">
        <v>2003</v>
      </c>
      <c r="C19" s="728">
        <v>19.573681349000001</v>
      </c>
      <c r="D19" s="505">
        <v>11034</v>
      </c>
      <c r="E19" s="728">
        <v>16.500985133</v>
      </c>
      <c r="F19" s="505">
        <v>5583</v>
      </c>
      <c r="G19" s="603"/>
      <c r="H19" s="64"/>
    </row>
    <row r="20" spans="1:8">
      <c r="A20" s="446" t="s">
        <v>159</v>
      </c>
      <c r="B20" s="505">
        <v>2004</v>
      </c>
      <c r="C20" s="728">
        <v>19.853988406999999</v>
      </c>
      <c r="D20" s="505">
        <v>10869</v>
      </c>
      <c r="E20" s="728">
        <v>17.144741235000001</v>
      </c>
      <c r="F20" s="505">
        <v>5990</v>
      </c>
      <c r="G20" s="398"/>
      <c r="H20" s="64"/>
    </row>
    <row r="21" spans="1:8">
      <c r="A21" s="446" t="s">
        <v>159</v>
      </c>
      <c r="B21" s="505">
        <v>2005</v>
      </c>
      <c r="C21" s="728">
        <v>19.800925052</v>
      </c>
      <c r="D21" s="505">
        <v>10594</v>
      </c>
      <c r="E21" s="728">
        <v>17.653672930999999</v>
      </c>
      <c r="F21" s="505">
        <v>6439</v>
      </c>
      <c r="G21" s="398"/>
      <c r="H21" s="64"/>
    </row>
    <row r="22" spans="1:8">
      <c r="A22" s="446" t="s">
        <v>159</v>
      </c>
      <c r="B22" s="505">
        <v>2006</v>
      </c>
      <c r="C22" s="728">
        <v>19.736361053</v>
      </c>
      <c r="D22" s="505">
        <v>10558</v>
      </c>
      <c r="E22" s="728">
        <v>18.106468401000001</v>
      </c>
      <c r="F22" s="505">
        <v>6725</v>
      </c>
      <c r="G22" s="398"/>
      <c r="H22" s="64"/>
    </row>
    <row r="23" spans="1:8">
      <c r="A23" s="446" t="s">
        <v>159</v>
      </c>
      <c r="B23" s="505">
        <v>2007</v>
      </c>
      <c r="C23" s="728">
        <v>19.812792810000001</v>
      </c>
      <c r="D23" s="505">
        <v>10459</v>
      </c>
      <c r="E23" s="728">
        <v>18.572477889000002</v>
      </c>
      <c r="F23" s="505">
        <v>6671</v>
      </c>
      <c r="G23" s="603"/>
      <c r="H23" s="64"/>
    </row>
    <row r="24" spans="1:8">
      <c r="A24" s="446" t="s">
        <v>159</v>
      </c>
      <c r="B24" s="505">
        <v>2008</v>
      </c>
      <c r="C24" s="728">
        <v>19.520026263999998</v>
      </c>
      <c r="D24" s="505">
        <v>10661</v>
      </c>
      <c r="E24" s="728">
        <v>19.037243150999998</v>
      </c>
      <c r="F24" s="505">
        <v>7008</v>
      </c>
      <c r="G24" s="603"/>
      <c r="H24" s="64"/>
    </row>
    <row r="25" spans="1:8">
      <c r="A25" s="446" t="s">
        <v>159</v>
      </c>
      <c r="B25" s="505">
        <v>2009</v>
      </c>
      <c r="C25" s="728">
        <v>19.611838659</v>
      </c>
      <c r="D25" s="505">
        <v>9545</v>
      </c>
      <c r="E25" s="728">
        <v>19.392156863</v>
      </c>
      <c r="F25" s="505">
        <v>6120</v>
      </c>
      <c r="G25" s="603"/>
      <c r="H25" s="64"/>
    </row>
    <row r="26" spans="1:8">
      <c r="A26" s="446" t="s">
        <v>159</v>
      </c>
      <c r="B26" s="505">
        <v>2010</v>
      </c>
      <c r="C26" s="728">
        <v>20.036592803000001</v>
      </c>
      <c r="D26" s="505">
        <v>9838</v>
      </c>
      <c r="E26" s="728">
        <v>19.99333111</v>
      </c>
      <c r="F26" s="505">
        <v>5998</v>
      </c>
      <c r="G26" s="603"/>
      <c r="H26" s="64"/>
    </row>
    <row r="27" spans="1:8">
      <c r="A27" s="446" t="s">
        <v>159</v>
      </c>
      <c r="B27" s="505">
        <v>2011</v>
      </c>
      <c r="C27" s="728">
        <v>19.786080198000001</v>
      </c>
      <c r="D27" s="505">
        <v>11322</v>
      </c>
      <c r="E27" s="728">
        <v>20.542445195999999</v>
      </c>
      <c r="F27" s="505">
        <v>6797</v>
      </c>
      <c r="G27" s="603"/>
      <c r="H27" s="64"/>
    </row>
    <row r="28" spans="1:8">
      <c r="A28" s="446" t="s">
        <v>159</v>
      </c>
      <c r="B28" s="505">
        <v>2012</v>
      </c>
      <c r="C28" s="728">
        <v>19.704263478000001</v>
      </c>
      <c r="D28" s="505">
        <v>8866</v>
      </c>
      <c r="E28" s="728">
        <v>20.844958301999998</v>
      </c>
      <c r="F28" s="505">
        <v>5276</v>
      </c>
      <c r="G28" s="603"/>
      <c r="H28" s="64"/>
    </row>
    <row r="29" spans="1:8">
      <c r="A29" s="446" t="s">
        <v>159</v>
      </c>
      <c r="B29" s="505">
        <v>2013</v>
      </c>
      <c r="C29" s="728">
        <v>19.186163677</v>
      </c>
      <c r="D29" s="505">
        <v>8138</v>
      </c>
      <c r="E29" s="728">
        <v>21.204005282000001</v>
      </c>
      <c r="F29" s="505">
        <v>4544</v>
      </c>
      <c r="G29" s="603"/>
      <c r="H29" s="64"/>
    </row>
    <row r="30" spans="1:8">
      <c r="A30" s="446" t="s">
        <v>159</v>
      </c>
      <c r="B30" s="505">
        <v>2014</v>
      </c>
      <c r="C30" s="728">
        <v>18.348168925</v>
      </c>
      <c r="D30" s="505">
        <v>9448</v>
      </c>
      <c r="E30" s="728">
        <v>21.017358340000001</v>
      </c>
      <c r="F30" s="505">
        <v>5012</v>
      </c>
      <c r="G30" s="603"/>
      <c r="H30" s="64"/>
    </row>
    <row r="31" spans="1:8">
      <c r="A31" t="s">
        <v>160</v>
      </c>
      <c r="B31" s="366">
        <v>2001</v>
      </c>
      <c r="C31" s="716">
        <v>18.571971025</v>
      </c>
      <c r="D31" s="366">
        <v>82693</v>
      </c>
      <c r="E31" s="716">
        <v>15.071716107</v>
      </c>
      <c r="F31" s="366">
        <v>41734</v>
      </c>
      <c r="G31" s="60"/>
    </row>
    <row r="32" spans="1:8">
      <c r="A32" t="s">
        <v>160</v>
      </c>
      <c r="B32" s="366">
        <v>2002</v>
      </c>
      <c r="C32" s="716">
        <v>18.845435862999999</v>
      </c>
      <c r="D32" s="366">
        <v>75425</v>
      </c>
      <c r="E32" s="716">
        <v>15.231209420000001</v>
      </c>
      <c r="F32" s="366">
        <v>45435</v>
      </c>
    </row>
    <row r="33" spans="1:13">
      <c r="A33" t="s">
        <v>160</v>
      </c>
      <c r="B33" s="366">
        <v>2003</v>
      </c>
      <c r="C33" s="716">
        <v>18.534381883999998</v>
      </c>
      <c r="D33" s="366">
        <v>71273</v>
      </c>
      <c r="E33" s="716">
        <v>15.415928860999999</v>
      </c>
      <c r="F33" s="366">
        <v>51617</v>
      </c>
    </row>
    <row r="34" spans="1:13">
      <c r="A34" t="s">
        <v>160</v>
      </c>
      <c r="B34" s="366">
        <v>2004</v>
      </c>
      <c r="C34" s="716">
        <v>18.564219662999999</v>
      </c>
      <c r="D34" s="366">
        <v>70508</v>
      </c>
      <c r="E34" s="716">
        <v>15.595068484</v>
      </c>
      <c r="F34" s="366">
        <v>59941</v>
      </c>
      <c r="G34" s="23"/>
    </row>
    <row r="35" spans="1:13">
      <c r="A35" t="s">
        <v>160</v>
      </c>
      <c r="B35" s="366">
        <v>2005</v>
      </c>
      <c r="C35" s="716">
        <v>18.469821503999999</v>
      </c>
      <c r="D35" s="366">
        <v>68741</v>
      </c>
      <c r="E35" s="716">
        <v>15.67987463</v>
      </c>
      <c r="F35" s="366">
        <v>69554</v>
      </c>
      <c r="G35" s="23"/>
    </row>
    <row r="36" spans="1:13">
      <c r="A36" t="s">
        <v>160</v>
      </c>
      <c r="B36" s="366">
        <v>2006</v>
      </c>
      <c r="C36" s="716">
        <v>18.498993933000001</v>
      </c>
      <c r="D36" s="366">
        <v>66099</v>
      </c>
      <c r="E36" s="716">
        <v>15.838441117</v>
      </c>
      <c r="F36" s="366">
        <v>77594</v>
      </c>
      <c r="G36" s="23"/>
    </row>
    <row r="37" spans="1:13">
      <c r="A37" t="s">
        <v>160</v>
      </c>
      <c r="B37" s="366">
        <v>2007</v>
      </c>
      <c r="C37" s="716">
        <v>18.521315469000001</v>
      </c>
      <c r="D37" s="366">
        <v>64038</v>
      </c>
      <c r="E37" s="716">
        <v>16.109178228000001</v>
      </c>
      <c r="F37" s="366">
        <v>84330</v>
      </c>
      <c r="G37" s="23"/>
    </row>
    <row r="38" spans="1:13">
      <c r="A38" t="s">
        <v>160</v>
      </c>
      <c r="B38" s="366">
        <v>2008</v>
      </c>
      <c r="C38" s="716">
        <v>18.497023955</v>
      </c>
      <c r="D38" s="366">
        <v>61323</v>
      </c>
      <c r="E38" s="716">
        <v>16.497602247</v>
      </c>
      <c r="F38" s="366">
        <v>87582</v>
      </c>
      <c r="K38" s="23"/>
      <c r="L38" s="23"/>
      <c r="M38" s="23"/>
    </row>
    <row r="39" spans="1:13">
      <c r="A39" t="s">
        <v>160</v>
      </c>
      <c r="B39" s="366">
        <v>2009</v>
      </c>
      <c r="C39" s="716">
        <v>18.680950644999999</v>
      </c>
      <c r="D39" s="366">
        <v>52133</v>
      </c>
      <c r="E39" s="716">
        <v>16.871328724000001</v>
      </c>
      <c r="F39" s="366">
        <v>79264</v>
      </c>
      <c r="K39" s="23"/>
      <c r="L39" s="23"/>
      <c r="M39" s="23"/>
    </row>
    <row r="40" spans="1:13">
      <c r="A40" t="s">
        <v>160</v>
      </c>
      <c r="B40" s="366">
        <v>2010</v>
      </c>
      <c r="C40" s="716">
        <v>18.997346951000001</v>
      </c>
      <c r="D40" s="366">
        <v>50131</v>
      </c>
      <c r="E40" s="716">
        <v>17.33352477</v>
      </c>
      <c r="F40" s="366">
        <v>80096</v>
      </c>
      <c r="K40" s="23"/>
      <c r="L40" s="23"/>
      <c r="M40" s="23"/>
    </row>
    <row r="41" spans="1:13">
      <c r="A41" t="s">
        <v>160</v>
      </c>
      <c r="B41" s="366">
        <v>2011</v>
      </c>
      <c r="C41" s="716">
        <v>18.938139493000001</v>
      </c>
      <c r="D41" s="366">
        <v>55415</v>
      </c>
      <c r="E41" s="716">
        <v>17.827881628</v>
      </c>
      <c r="F41" s="366">
        <v>96239</v>
      </c>
      <c r="K41" s="23"/>
      <c r="L41" s="23"/>
      <c r="M41" s="23"/>
    </row>
    <row r="42" spans="1:13">
      <c r="A42" t="s">
        <v>160</v>
      </c>
      <c r="B42" s="366">
        <v>2012</v>
      </c>
      <c r="C42" s="716">
        <v>19.049556333000002</v>
      </c>
      <c r="D42" s="366">
        <v>43163</v>
      </c>
      <c r="E42" s="716">
        <v>18.320687666000001</v>
      </c>
      <c r="F42" s="366">
        <v>76258</v>
      </c>
      <c r="K42" s="23"/>
      <c r="L42" s="23"/>
      <c r="M42" s="23"/>
    </row>
    <row r="43" spans="1:13">
      <c r="A43" t="s">
        <v>160</v>
      </c>
      <c r="B43" s="366">
        <v>2013</v>
      </c>
      <c r="C43" s="716">
        <v>18.872920133000001</v>
      </c>
      <c r="D43" s="366">
        <v>43272</v>
      </c>
      <c r="E43" s="716">
        <v>18.685157194999999</v>
      </c>
      <c r="F43" s="366">
        <v>79392</v>
      </c>
      <c r="K43" s="23"/>
      <c r="L43" s="23"/>
      <c r="M43" s="23"/>
    </row>
    <row r="44" spans="1:13">
      <c r="A44" t="s">
        <v>160</v>
      </c>
      <c r="B44" s="366">
        <v>2014</v>
      </c>
      <c r="C44" s="716">
        <v>18.142302589</v>
      </c>
      <c r="D44" s="366">
        <v>50491</v>
      </c>
      <c r="E44" s="716">
        <v>18.811343502</v>
      </c>
      <c r="F44" s="366">
        <v>92899</v>
      </c>
      <c r="G44" s="716" t="s">
        <v>597</v>
      </c>
      <c r="H44" s="366" t="s">
        <v>1340</v>
      </c>
      <c r="K44" s="23"/>
      <c r="L44" s="23"/>
      <c r="M44" s="23"/>
    </row>
    <row r="45" spans="1:13">
      <c r="A45" s="446" t="s">
        <v>112</v>
      </c>
      <c r="B45" s="505">
        <v>2001</v>
      </c>
      <c r="C45" s="728">
        <v>18.685509981999999</v>
      </c>
      <c r="D45" s="505">
        <v>94817</v>
      </c>
      <c r="E45" s="728">
        <v>15.110554914</v>
      </c>
      <c r="F45" s="505">
        <v>46746</v>
      </c>
      <c r="G45" s="729">
        <f t="shared" ref="G45:G58" si="0">(C45*D45+E45*F45)/(D45+F45)</f>
        <v>17.505011902637964</v>
      </c>
      <c r="H45" s="730">
        <f t="shared" ref="H45:H58" si="1">D45+F45</f>
        <v>141563</v>
      </c>
      <c r="K45" s="23"/>
      <c r="L45" s="23"/>
      <c r="M45" s="23"/>
    </row>
    <row r="46" spans="1:13">
      <c r="A46" s="446" t="s">
        <v>112</v>
      </c>
      <c r="B46" s="505">
        <v>2002</v>
      </c>
      <c r="C46" s="728">
        <v>18.948745346999999</v>
      </c>
      <c r="D46" s="505">
        <v>87036</v>
      </c>
      <c r="E46" s="728">
        <v>15.312418558999999</v>
      </c>
      <c r="F46" s="505">
        <v>50650</v>
      </c>
      <c r="G46" s="729">
        <f t="shared" si="0"/>
        <v>17.611064305992198</v>
      </c>
      <c r="H46" s="730">
        <f t="shared" si="1"/>
        <v>137686</v>
      </c>
      <c r="K46" s="23"/>
      <c r="L46" s="23"/>
      <c r="M46" s="23"/>
    </row>
    <row r="47" spans="1:13">
      <c r="A47" s="446" t="s">
        <v>112</v>
      </c>
      <c r="B47" s="505">
        <v>2003</v>
      </c>
      <c r="C47" s="728">
        <v>18.673709405</v>
      </c>
      <c r="D47" s="505">
        <v>82307</v>
      </c>
      <c r="E47" s="728">
        <v>15.521835663999999</v>
      </c>
      <c r="F47" s="505">
        <v>57200</v>
      </c>
      <c r="G47" s="729">
        <f t="shared" si="0"/>
        <v>17.381393048220769</v>
      </c>
      <c r="H47" s="730">
        <f t="shared" si="1"/>
        <v>139507</v>
      </c>
      <c r="K47" s="23"/>
      <c r="L47" s="23"/>
      <c r="M47" s="23"/>
    </row>
    <row r="48" spans="1:13">
      <c r="A48" s="446" t="s">
        <v>112</v>
      </c>
      <c r="B48" s="505">
        <v>2004</v>
      </c>
      <c r="C48" s="728">
        <v>18.736485738999999</v>
      </c>
      <c r="D48" s="505">
        <v>81377</v>
      </c>
      <c r="E48" s="728">
        <v>15.735860217999999</v>
      </c>
      <c r="F48" s="505">
        <v>65931</v>
      </c>
      <c r="G48" s="731">
        <f t="shared" si="0"/>
        <v>17.393488473236761</v>
      </c>
      <c r="H48" s="730">
        <f t="shared" si="1"/>
        <v>147308</v>
      </c>
      <c r="K48" s="23"/>
      <c r="L48" s="23"/>
      <c r="M48" s="23"/>
    </row>
    <row r="49" spans="1:13">
      <c r="A49" s="446" t="s">
        <v>112</v>
      </c>
      <c r="B49" s="505">
        <v>2005</v>
      </c>
      <c r="C49" s="728">
        <v>18.647570429000002</v>
      </c>
      <c r="D49" s="505">
        <v>79335</v>
      </c>
      <c r="E49" s="728">
        <v>15.847117497999999</v>
      </c>
      <c r="F49" s="505">
        <v>75993</v>
      </c>
      <c r="G49" s="731">
        <f t="shared" si="0"/>
        <v>17.277470900354277</v>
      </c>
      <c r="H49" s="730">
        <f t="shared" si="1"/>
        <v>155328</v>
      </c>
      <c r="K49" s="23"/>
      <c r="L49" s="23"/>
      <c r="M49" s="23"/>
    </row>
    <row r="50" spans="1:13">
      <c r="A50" s="446" t="s">
        <v>112</v>
      </c>
      <c r="B50" s="505">
        <v>2006</v>
      </c>
      <c r="C50" s="728">
        <v>18.669417013</v>
      </c>
      <c r="D50" s="505">
        <v>76657</v>
      </c>
      <c r="E50" s="728">
        <v>16.019331349000002</v>
      </c>
      <c r="F50" s="505">
        <v>84319</v>
      </c>
      <c r="G50" s="731">
        <f t="shared" si="0"/>
        <v>17.281305908842761</v>
      </c>
      <c r="H50" s="730">
        <f t="shared" si="1"/>
        <v>160976</v>
      </c>
      <c r="K50" s="23"/>
      <c r="L50" s="23"/>
      <c r="M50" s="23"/>
    </row>
    <row r="51" spans="1:13">
      <c r="A51" s="446" t="s">
        <v>112</v>
      </c>
      <c r="B51" s="505">
        <v>2007</v>
      </c>
      <c r="C51" s="728">
        <v>18.702632320999999</v>
      </c>
      <c r="D51" s="505">
        <v>74497</v>
      </c>
      <c r="E51" s="728">
        <v>16.289755058000001</v>
      </c>
      <c r="F51" s="505">
        <v>91001</v>
      </c>
      <c r="G51" s="729">
        <f t="shared" si="0"/>
        <v>17.375883696785429</v>
      </c>
      <c r="H51" s="730">
        <f t="shared" si="1"/>
        <v>165498</v>
      </c>
      <c r="K51" s="23"/>
      <c r="L51" s="23"/>
      <c r="M51" s="23"/>
    </row>
    <row r="52" spans="1:13">
      <c r="A52" s="446" t="s">
        <v>112</v>
      </c>
      <c r="B52" s="505">
        <v>2008</v>
      </c>
      <c r="C52" s="728">
        <v>18.648533007000001</v>
      </c>
      <c r="D52" s="505">
        <v>71984</v>
      </c>
      <c r="E52" s="728">
        <v>16.685759594</v>
      </c>
      <c r="F52" s="505">
        <v>94590</v>
      </c>
      <c r="G52" s="729">
        <f t="shared" si="0"/>
        <v>17.533960882084529</v>
      </c>
      <c r="H52" s="730">
        <f t="shared" si="1"/>
        <v>166574</v>
      </c>
      <c r="K52" s="23"/>
      <c r="L52" s="23"/>
      <c r="M52" s="23"/>
    </row>
    <row r="53" spans="1:13">
      <c r="A53" s="446" t="s">
        <v>112</v>
      </c>
      <c r="B53" s="505">
        <v>2009</v>
      </c>
      <c r="C53" s="728">
        <v>18.825010539000001</v>
      </c>
      <c r="D53" s="505">
        <v>61678</v>
      </c>
      <c r="E53" s="728">
        <v>17.052012087000001</v>
      </c>
      <c r="F53" s="505">
        <v>85384</v>
      </c>
      <c r="G53" s="729">
        <f t="shared" si="0"/>
        <v>17.795610015237454</v>
      </c>
      <c r="H53" s="730">
        <f t="shared" si="1"/>
        <v>147062</v>
      </c>
      <c r="K53" s="23"/>
      <c r="L53" s="23"/>
      <c r="M53" s="23"/>
    </row>
    <row r="54" spans="1:13">
      <c r="A54" s="446" t="s">
        <v>112</v>
      </c>
      <c r="B54" s="505">
        <v>2010</v>
      </c>
      <c r="C54" s="728">
        <v>19.167836716</v>
      </c>
      <c r="D54" s="505">
        <v>59969</v>
      </c>
      <c r="E54" s="728">
        <v>17.518828256999999</v>
      </c>
      <c r="F54" s="505">
        <v>86094</v>
      </c>
      <c r="G54" s="729">
        <f t="shared" si="0"/>
        <v>18.195860690112909</v>
      </c>
      <c r="H54" s="730">
        <f t="shared" si="1"/>
        <v>146063</v>
      </c>
      <c r="K54" s="23"/>
      <c r="L54" s="23"/>
      <c r="M54" s="23"/>
    </row>
    <row r="55" spans="1:13">
      <c r="A55" s="446" t="s">
        <v>112</v>
      </c>
      <c r="B55" s="505">
        <v>2011</v>
      </c>
      <c r="C55" s="728">
        <v>19.081993496999999</v>
      </c>
      <c r="D55" s="505">
        <v>66737</v>
      </c>
      <c r="E55" s="728">
        <v>18.006953880000001</v>
      </c>
      <c r="F55" s="505">
        <v>103036</v>
      </c>
      <c r="G55" s="729">
        <f t="shared" si="0"/>
        <v>18.429547101064184</v>
      </c>
      <c r="H55" s="730">
        <f t="shared" si="1"/>
        <v>169773</v>
      </c>
      <c r="K55" s="23"/>
      <c r="L55" s="23"/>
      <c r="M55" s="23"/>
    </row>
    <row r="56" spans="1:13">
      <c r="A56" s="446" t="s">
        <v>112</v>
      </c>
      <c r="B56" s="505">
        <v>2012</v>
      </c>
      <c r="C56" s="728">
        <v>19.161121682000001</v>
      </c>
      <c r="D56" s="505">
        <v>52029</v>
      </c>
      <c r="E56" s="728">
        <v>18.484031202000001</v>
      </c>
      <c r="F56" s="505">
        <v>81534</v>
      </c>
      <c r="G56" s="729">
        <f t="shared" si="0"/>
        <v>18.747789432826799</v>
      </c>
      <c r="H56" s="730">
        <f t="shared" si="1"/>
        <v>133563</v>
      </c>
      <c r="K56" s="23"/>
      <c r="L56" s="23"/>
      <c r="M56" s="23"/>
    </row>
    <row r="57" spans="1:13">
      <c r="A57" s="446" t="s">
        <v>112</v>
      </c>
      <c r="B57" s="505">
        <v>2013</v>
      </c>
      <c r="C57" s="728">
        <v>18.922505349000001</v>
      </c>
      <c r="D57" s="505">
        <v>51410</v>
      </c>
      <c r="E57" s="728">
        <v>18.821518776000001</v>
      </c>
      <c r="F57" s="505">
        <v>83936</v>
      </c>
      <c r="G57" s="729">
        <f t="shared" si="0"/>
        <v>18.859877646730794</v>
      </c>
      <c r="H57" s="730">
        <f t="shared" si="1"/>
        <v>135346</v>
      </c>
      <c r="K57" s="23"/>
      <c r="L57" s="23"/>
      <c r="M57" s="23"/>
    </row>
    <row r="58" spans="1:13">
      <c r="A58" s="446" t="s">
        <v>112</v>
      </c>
      <c r="B58" s="505">
        <v>2014</v>
      </c>
      <c r="C58" s="728">
        <v>18.174752665</v>
      </c>
      <c r="D58" s="505">
        <v>59939</v>
      </c>
      <c r="E58" s="728">
        <v>18.924267958000001</v>
      </c>
      <c r="F58" s="505">
        <v>97911</v>
      </c>
      <c r="G58" s="729">
        <f t="shared" si="0"/>
        <v>18.639661070783486</v>
      </c>
      <c r="H58" s="730">
        <f t="shared" si="1"/>
        <v>157850</v>
      </c>
      <c r="K58" s="23"/>
      <c r="L58" t="s">
        <v>1347</v>
      </c>
      <c r="M58" s="23"/>
    </row>
    <row r="59" spans="1:13">
      <c r="A59" t="s">
        <v>113</v>
      </c>
      <c r="B59" s="366">
        <v>2001</v>
      </c>
      <c r="C59" s="716">
        <v>16.560053980999999</v>
      </c>
      <c r="D59" s="366">
        <v>3705</v>
      </c>
      <c r="E59" s="716">
        <v>15.496009122</v>
      </c>
      <c r="F59" s="366">
        <v>1754</v>
      </c>
      <c r="K59" s="23"/>
      <c r="L59" s="23"/>
      <c r="M59" s="23"/>
    </row>
    <row r="60" spans="1:13">
      <c r="A60" t="s">
        <v>113</v>
      </c>
      <c r="B60" s="366">
        <v>2002</v>
      </c>
      <c r="C60" s="716">
        <v>17.677815125999999</v>
      </c>
      <c r="D60" s="366">
        <v>2975</v>
      </c>
      <c r="E60" s="716">
        <v>16.137638617</v>
      </c>
      <c r="F60" s="366">
        <v>1533</v>
      </c>
      <c r="K60" s="23"/>
      <c r="L60" s="23"/>
      <c r="M60" s="23"/>
    </row>
    <row r="61" spans="1:13">
      <c r="A61" t="s">
        <v>113</v>
      </c>
      <c r="B61" s="366">
        <v>2003</v>
      </c>
      <c r="C61" s="716">
        <v>16.195699707999999</v>
      </c>
      <c r="D61" s="366">
        <v>2744</v>
      </c>
      <c r="E61" s="716">
        <v>16.448076922999999</v>
      </c>
      <c r="F61" s="366">
        <v>1560</v>
      </c>
      <c r="K61" s="23"/>
      <c r="L61" s="23"/>
      <c r="M61" s="23"/>
    </row>
    <row r="62" spans="1:13">
      <c r="A62" t="s">
        <v>113</v>
      </c>
      <c r="B62" s="366">
        <v>2004</v>
      </c>
      <c r="C62" s="716">
        <v>16.112548742000001</v>
      </c>
      <c r="D62" s="366">
        <v>2821</v>
      </c>
      <c r="E62" s="716">
        <v>16.931571816000002</v>
      </c>
      <c r="F62" s="366">
        <v>1476</v>
      </c>
      <c r="K62" s="23"/>
      <c r="L62" s="23"/>
      <c r="M62" s="23"/>
    </row>
    <row r="63" spans="1:13">
      <c r="A63" t="s">
        <v>113</v>
      </c>
      <c r="B63" s="366">
        <v>2005</v>
      </c>
      <c r="C63" s="716">
        <v>14.685724560000001</v>
      </c>
      <c r="D63" s="366">
        <v>2781</v>
      </c>
      <c r="E63" s="716">
        <v>17.203484321000001</v>
      </c>
      <c r="F63" s="366">
        <v>1435</v>
      </c>
    </row>
    <row r="64" spans="1:13">
      <c r="A64" t="s">
        <v>113</v>
      </c>
      <c r="B64" s="366">
        <v>2006</v>
      </c>
      <c r="C64" s="716">
        <v>10.623111998000001</v>
      </c>
      <c r="D64" s="366">
        <v>3509</v>
      </c>
      <c r="E64" s="716">
        <v>17.250166778000001</v>
      </c>
      <c r="F64" s="366">
        <v>1499</v>
      </c>
    </row>
    <row r="65" spans="1:6">
      <c r="A65" t="s">
        <v>113</v>
      </c>
      <c r="B65" s="366">
        <v>2007</v>
      </c>
      <c r="C65" s="716">
        <v>10.599103713</v>
      </c>
      <c r="D65" s="366">
        <v>3905</v>
      </c>
      <c r="E65" s="716">
        <v>17.646394984000001</v>
      </c>
      <c r="F65" s="366">
        <v>1595</v>
      </c>
    </row>
    <row r="66" spans="1:6">
      <c r="A66" t="s">
        <v>113</v>
      </c>
      <c r="B66" s="366">
        <v>2008</v>
      </c>
      <c r="C66" s="716">
        <v>10.100674374</v>
      </c>
      <c r="D66" s="366">
        <v>4152</v>
      </c>
      <c r="E66" s="716">
        <v>17.453595575000001</v>
      </c>
      <c r="F66" s="366">
        <v>1627</v>
      </c>
    </row>
    <row r="67" spans="1:6">
      <c r="A67" t="s">
        <v>113</v>
      </c>
      <c r="B67" s="366">
        <v>2009</v>
      </c>
      <c r="C67" s="716">
        <v>9.8671625929999998</v>
      </c>
      <c r="D67" s="366">
        <v>4705</v>
      </c>
      <c r="E67" s="716">
        <v>17.557491289000001</v>
      </c>
      <c r="F67" s="366">
        <v>1722</v>
      </c>
    </row>
    <row r="68" spans="1:6">
      <c r="A68" t="s">
        <v>113</v>
      </c>
      <c r="B68" s="366">
        <v>2010</v>
      </c>
      <c r="C68" s="716">
        <v>10.382219594</v>
      </c>
      <c r="D68" s="366">
        <v>5073</v>
      </c>
      <c r="E68" s="716">
        <v>17.83030303</v>
      </c>
      <c r="F68" s="366">
        <v>1980</v>
      </c>
    </row>
    <row r="69" spans="1:6">
      <c r="A69" t="s">
        <v>113</v>
      </c>
      <c r="B69" s="366">
        <v>2011</v>
      </c>
      <c r="C69" s="716">
        <v>9.7504256044000002</v>
      </c>
      <c r="D69" s="366">
        <v>5874</v>
      </c>
      <c r="E69" s="716">
        <v>18.008344923999999</v>
      </c>
      <c r="F69" s="366">
        <v>2157</v>
      </c>
    </row>
    <row r="70" spans="1:6">
      <c r="A70" t="s">
        <v>113</v>
      </c>
      <c r="B70" s="366">
        <v>2012</v>
      </c>
      <c r="C70" s="716">
        <v>10.313243663</v>
      </c>
      <c r="D70" s="366">
        <v>3866</v>
      </c>
      <c r="E70" s="716">
        <v>18.769119769</v>
      </c>
      <c r="F70" s="366">
        <v>1386</v>
      </c>
    </row>
    <row r="71" spans="1:6">
      <c r="A71" t="s">
        <v>113</v>
      </c>
      <c r="B71" s="366">
        <v>2013</v>
      </c>
      <c r="C71" s="716">
        <v>9.6371112823999994</v>
      </c>
      <c r="D71" s="366">
        <v>3891</v>
      </c>
      <c r="E71" s="716">
        <v>18.285291944000001</v>
      </c>
      <c r="F71" s="366">
        <v>1353</v>
      </c>
    </row>
    <row r="72" spans="1:6">
      <c r="A72" t="s">
        <v>113</v>
      </c>
      <c r="B72" s="366">
        <v>2014</v>
      </c>
      <c r="C72" s="716">
        <v>8.9989435875999995</v>
      </c>
      <c r="D72" s="366">
        <v>4733</v>
      </c>
      <c r="E72" s="716">
        <v>17.190412782999999</v>
      </c>
      <c r="F72" s="366">
        <v>1502</v>
      </c>
    </row>
    <row r="73" spans="1:6">
      <c r="A73" s="446" t="s">
        <v>46</v>
      </c>
      <c r="B73" s="505">
        <v>2001</v>
      </c>
      <c r="C73" s="728">
        <v>21.075242717999998</v>
      </c>
      <c r="D73" s="505">
        <v>1236</v>
      </c>
      <c r="E73" s="728">
        <v>15.209068009999999</v>
      </c>
      <c r="F73" s="505">
        <v>397</v>
      </c>
    </row>
    <row r="74" spans="1:6">
      <c r="A74" s="446" t="s">
        <v>46</v>
      </c>
      <c r="B74" s="505">
        <v>2002</v>
      </c>
      <c r="C74" s="728">
        <v>19.542617047</v>
      </c>
      <c r="D74" s="505">
        <v>833</v>
      </c>
      <c r="E74" s="728">
        <v>15.747999999999999</v>
      </c>
      <c r="F74" s="505">
        <v>250</v>
      </c>
    </row>
    <row r="75" spans="1:6">
      <c r="A75" s="446" t="s">
        <v>46</v>
      </c>
      <c r="B75" s="505">
        <v>2003</v>
      </c>
      <c r="C75" s="728">
        <v>19.632678132999999</v>
      </c>
      <c r="D75" s="505">
        <v>814</v>
      </c>
      <c r="E75" s="728">
        <v>16.265517241000001</v>
      </c>
      <c r="F75" s="505">
        <v>290</v>
      </c>
    </row>
    <row r="76" spans="1:6">
      <c r="A76" s="446" t="s">
        <v>46</v>
      </c>
      <c r="B76" s="505">
        <v>2004</v>
      </c>
      <c r="C76" s="728">
        <v>18.067469880000001</v>
      </c>
      <c r="D76" s="505">
        <v>830</v>
      </c>
      <c r="E76" s="728">
        <v>16.527950311000001</v>
      </c>
      <c r="F76" s="505">
        <v>322</v>
      </c>
    </row>
    <row r="77" spans="1:6">
      <c r="A77" s="446" t="s">
        <v>46</v>
      </c>
      <c r="B77" s="505">
        <v>2005</v>
      </c>
      <c r="C77" s="728">
        <v>18.071888412</v>
      </c>
      <c r="D77" s="505">
        <v>932</v>
      </c>
      <c r="E77" s="728">
        <v>16.129834253999999</v>
      </c>
      <c r="F77" s="505">
        <v>362</v>
      </c>
    </row>
    <row r="78" spans="1:6">
      <c r="A78" s="446" t="s">
        <v>46</v>
      </c>
      <c r="B78" s="505">
        <v>2006</v>
      </c>
      <c r="C78" s="728">
        <v>16.664018161000001</v>
      </c>
      <c r="D78" s="505">
        <v>881</v>
      </c>
      <c r="E78" s="728">
        <v>16.37431694</v>
      </c>
      <c r="F78" s="505">
        <v>366</v>
      </c>
    </row>
    <row r="79" spans="1:6">
      <c r="A79" s="446" t="s">
        <v>46</v>
      </c>
      <c r="B79" s="505">
        <v>2007</v>
      </c>
      <c r="C79" s="728">
        <v>16.369020501000001</v>
      </c>
      <c r="D79" s="505">
        <v>878</v>
      </c>
      <c r="E79" s="728">
        <v>16.618181818</v>
      </c>
      <c r="F79" s="505">
        <v>275</v>
      </c>
    </row>
    <row r="80" spans="1:6">
      <c r="A80" s="446" t="s">
        <v>46</v>
      </c>
      <c r="B80" s="505">
        <v>2008</v>
      </c>
      <c r="C80" s="728">
        <v>16.934988180000001</v>
      </c>
      <c r="D80" s="505">
        <v>846</v>
      </c>
      <c r="E80" s="728">
        <v>17.711180123999998</v>
      </c>
      <c r="F80" s="505">
        <v>322</v>
      </c>
    </row>
    <row r="81" spans="1:6">
      <c r="A81" s="446" t="s">
        <v>46</v>
      </c>
      <c r="B81" s="505">
        <v>2009</v>
      </c>
      <c r="C81" s="728">
        <v>15.748792270999999</v>
      </c>
      <c r="D81" s="505">
        <v>1035</v>
      </c>
      <c r="E81" s="728">
        <v>18.369272237000001</v>
      </c>
      <c r="F81" s="505">
        <v>371</v>
      </c>
    </row>
    <row r="82" spans="1:6">
      <c r="A82" s="446" t="s">
        <v>46</v>
      </c>
      <c r="B82" s="505">
        <v>2010</v>
      </c>
      <c r="C82" s="728">
        <v>16.554204661</v>
      </c>
      <c r="D82" s="505">
        <v>987</v>
      </c>
      <c r="E82" s="728">
        <v>18.936288089000001</v>
      </c>
      <c r="F82" s="505">
        <v>361</v>
      </c>
    </row>
    <row r="83" spans="1:6">
      <c r="A83" s="446" t="s">
        <v>46</v>
      </c>
      <c r="B83" s="505">
        <v>2011</v>
      </c>
      <c r="C83" s="728">
        <v>16.640740740999998</v>
      </c>
      <c r="D83" s="505">
        <v>810</v>
      </c>
      <c r="E83" s="728">
        <v>19.531157270000001</v>
      </c>
      <c r="F83" s="505">
        <v>337</v>
      </c>
    </row>
    <row r="84" spans="1:6">
      <c r="A84" s="446" t="s">
        <v>46</v>
      </c>
      <c r="B84" s="505">
        <v>2012</v>
      </c>
      <c r="C84" s="728">
        <v>17.057771664000001</v>
      </c>
      <c r="D84" s="505">
        <v>727</v>
      </c>
      <c r="E84" s="728">
        <v>20.619217081999999</v>
      </c>
      <c r="F84" s="505">
        <v>281</v>
      </c>
    </row>
    <row r="85" spans="1:6">
      <c r="A85" s="446" t="s">
        <v>46</v>
      </c>
      <c r="B85" s="505">
        <v>2013</v>
      </c>
      <c r="C85" s="728">
        <v>17.184466018999998</v>
      </c>
      <c r="D85" s="505">
        <v>515</v>
      </c>
      <c r="E85" s="728">
        <v>19.539534883999998</v>
      </c>
      <c r="F85" s="505">
        <v>215</v>
      </c>
    </row>
    <row r="86" spans="1:6">
      <c r="A86" s="446" t="s">
        <v>46</v>
      </c>
      <c r="B86" s="505">
        <v>2014</v>
      </c>
      <c r="C86" s="728">
        <v>15.659003831</v>
      </c>
      <c r="D86" s="505">
        <v>261</v>
      </c>
      <c r="E86" s="728">
        <v>21.783999999999999</v>
      </c>
      <c r="F86" s="505">
        <v>125</v>
      </c>
    </row>
    <row r="87" spans="1:6">
      <c r="A87" t="s">
        <v>114</v>
      </c>
      <c r="B87" s="366">
        <v>2001</v>
      </c>
      <c r="C87" s="716">
        <v>22.234961076000001</v>
      </c>
      <c r="D87" s="366">
        <v>2826</v>
      </c>
      <c r="E87" s="716">
        <v>13.573033708000001</v>
      </c>
      <c r="F87" s="366">
        <v>623</v>
      </c>
    </row>
    <row r="88" spans="1:6">
      <c r="A88" t="s">
        <v>114</v>
      </c>
      <c r="B88" s="366">
        <v>2002</v>
      </c>
      <c r="C88" s="716">
        <v>23.137776114000001</v>
      </c>
      <c r="D88" s="366">
        <v>2671</v>
      </c>
      <c r="E88" s="716">
        <v>14.679216866999999</v>
      </c>
      <c r="F88" s="366">
        <v>664</v>
      </c>
    </row>
    <row r="89" spans="1:6">
      <c r="A89" t="s">
        <v>114</v>
      </c>
      <c r="B89" s="366">
        <v>2003</v>
      </c>
      <c r="C89" s="716">
        <v>22.609124088000002</v>
      </c>
      <c r="D89" s="366">
        <v>2740</v>
      </c>
      <c r="E89" s="716">
        <v>15.303846154</v>
      </c>
      <c r="F89" s="366">
        <v>780</v>
      </c>
    </row>
    <row r="90" spans="1:6">
      <c r="A90" t="s">
        <v>114</v>
      </c>
      <c r="B90" s="366">
        <v>2004</v>
      </c>
      <c r="C90" s="716">
        <v>22.641100916999999</v>
      </c>
      <c r="D90" s="366">
        <v>2725</v>
      </c>
      <c r="E90" s="716">
        <v>16.186098654999999</v>
      </c>
      <c r="F90" s="366">
        <v>892</v>
      </c>
    </row>
    <row r="91" spans="1:6">
      <c r="A91" t="s">
        <v>114</v>
      </c>
      <c r="B91" s="366">
        <v>2005</v>
      </c>
      <c r="C91" s="716">
        <v>23.184985632</v>
      </c>
      <c r="D91" s="366">
        <v>2784</v>
      </c>
      <c r="E91" s="716">
        <v>16.707798618000002</v>
      </c>
      <c r="F91" s="366">
        <v>1013</v>
      </c>
    </row>
    <row r="92" spans="1:6">
      <c r="A92" t="s">
        <v>114</v>
      </c>
      <c r="B92" s="366">
        <v>2006</v>
      </c>
      <c r="C92" s="716">
        <v>22.853401237</v>
      </c>
      <c r="D92" s="366">
        <v>2749</v>
      </c>
      <c r="E92" s="716">
        <v>17.322171946000001</v>
      </c>
      <c r="F92" s="366">
        <v>1105</v>
      </c>
    </row>
    <row r="93" spans="1:6">
      <c r="A93" t="s">
        <v>114</v>
      </c>
      <c r="B93" s="366">
        <v>2007</v>
      </c>
      <c r="C93" s="716">
        <v>22.873517787000001</v>
      </c>
      <c r="D93" s="366">
        <v>2783</v>
      </c>
      <c r="E93" s="716">
        <v>17.882399369000002</v>
      </c>
      <c r="F93" s="366">
        <v>1267</v>
      </c>
    </row>
    <row r="94" spans="1:6">
      <c r="A94" t="s">
        <v>114</v>
      </c>
      <c r="B94" s="366">
        <v>2008</v>
      </c>
      <c r="C94" s="716">
        <v>23.646420824</v>
      </c>
      <c r="D94" s="366">
        <v>2766</v>
      </c>
      <c r="E94" s="716">
        <v>18.365853658999999</v>
      </c>
      <c r="F94" s="366">
        <v>1394</v>
      </c>
    </row>
    <row r="95" spans="1:6">
      <c r="A95" t="s">
        <v>114</v>
      </c>
      <c r="B95" s="366">
        <v>2009</v>
      </c>
      <c r="C95" s="716">
        <v>23.731282431</v>
      </c>
      <c r="D95" s="366">
        <v>2698</v>
      </c>
      <c r="E95" s="716">
        <v>19.094298246000001</v>
      </c>
      <c r="F95" s="366">
        <v>1368</v>
      </c>
    </row>
    <row r="96" spans="1:6">
      <c r="A96" t="s">
        <v>114</v>
      </c>
      <c r="B96" s="366">
        <v>2010</v>
      </c>
      <c r="C96" s="716">
        <v>24.20679986</v>
      </c>
      <c r="D96" s="366">
        <v>2853</v>
      </c>
      <c r="E96" s="716">
        <v>19.919300605</v>
      </c>
      <c r="F96" s="366">
        <v>1487</v>
      </c>
    </row>
    <row r="97" spans="1:6">
      <c r="A97" t="s">
        <v>114</v>
      </c>
      <c r="B97" s="366">
        <v>2011</v>
      </c>
      <c r="C97" s="716">
        <v>24.107470049</v>
      </c>
      <c r="D97" s="366">
        <v>2838</v>
      </c>
      <c r="E97" s="716">
        <v>20.701678396999998</v>
      </c>
      <c r="F97" s="366">
        <v>1847</v>
      </c>
    </row>
    <row r="98" spans="1:6">
      <c r="A98" t="s">
        <v>114</v>
      </c>
      <c r="B98" s="366">
        <v>2012</v>
      </c>
      <c r="C98" s="716">
        <v>24.559471366</v>
      </c>
      <c r="D98" s="366">
        <v>2270</v>
      </c>
      <c r="E98" s="716">
        <v>20.694094227000001</v>
      </c>
      <c r="F98" s="366">
        <v>1507</v>
      </c>
    </row>
    <row r="99" spans="1:6">
      <c r="A99" t="s">
        <v>114</v>
      </c>
      <c r="B99" s="366">
        <v>2013</v>
      </c>
      <c r="C99" s="716">
        <v>23.219085263</v>
      </c>
      <c r="D99" s="366">
        <v>1771</v>
      </c>
      <c r="E99" s="716">
        <v>21.424489796</v>
      </c>
      <c r="F99" s="366">
        <v>1225</v>
      </c>
    </row>
    <row r="100" spans="1:6">
      <c r="A100" t="s">
        <v>114</v>
      </c>
      <c r="B100" s="366">
        <v>2014</v>
      </c>
      <c r="C100" s="716">
        <v>22.004004577</v>
      </c>
      <c r="D100" s="366">
        <v>1748</v>
      </c>
      <c r="E100" s="716">
        <v>21.740916272</v>
      </c>
      <c r="F100" s="366">
        <v>1266</v>
      </c>
    </row>
    <row r="164" spans="1:9">
      <c r="A164" s="45" t="s">
        <v>116</v>
      </c>
      <c r="B164" s="46"/>
      <c r="C164" s="46"/>
      <c r="D164" s="46"/>
      <c r="E164" s="46"/>
      <c r="F164" s="46"/>
      <c r="G164" s="46"/>
      <c r="H164" s="46"/>
      <c r="I164" s="54"/>
    </row>
    <row r="165" spans="1:9">
      <c r="A165" s="61" t="s">
        <v>115</v>
      </c>
      <c r="B165" s="62"/>
      <c r="C165" s="62"/>
      <c r="D165" s="62"/>
      <c r="E165" s="62"/>
      <c r="F165" s="62"/>
      <c r="G165" s="62"/>
      <c r="H165" s="62"/>
      <c r="I165" s="63"/>
    </row>
    <row r="166" spans="1:9">
      <c r="A166" s="122" t="s">
        <v>796</v>
      </c>
      <c r="B166" s="62"/>
      <c r="C166" s="62"/>
      <c r="D166" s="62"/>
      <c r="E166" s="62"/>
      <c r="F166" s="62"/>
      <c r="G166" s="62"/>
      <c r="H166" s="62"/>
      <c r="I166" s="63"/>
    </row>
    <row r="167" spans="1:9">
      <c r="A167" s="61" t="s">
        <v>798</v>
      </c>
      <c r="B167" s="62"/>
      <c r="C167" s="62"/>
      <c r="D167" s="62"/>
      <c r="E167" s="62"/>
      <c r="F167" s="62"/>
      <c r="G167" s="62"/>
      <c r="H167" s="62"/>
      <c r="I167" s="63"/>
    </row>
    <row r="168" spans="1:9">
      <c r="A168" s="61" t="s">
        <v>799</v>
      </c>
      <c r="B168" s="62"/>
      <c r="C168" s="62"/>
      <c r="D168" s="62"/>
      <c r="E168" s="62"/>
      <c r="F168" s="62"/>
      <c r="G168" s="62"/>
      <c r="H168" s="62"/>
      <c r="I168" s="63"/>
    </row>
    <row r="169" spans="1:9">
      <c r="A169" s="49" t="s">
        <v>12</v>
      </c>
      <c r="B169" s="50"/>
      <c r="C169" s="50"/>
      <c r="D169" s="50"/>
      <c r="E169" s="50"/>
      <c r="F169" s="50"/>
      <c r="G169" s="50"/>
      <c r="H169" s="50"/>
      <c r="I169" s="51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6"/>
  </sheetPr>
  <dimension ref="A1:W101"/>
  <sheetViews>
    <sheetView workbookViewId="0">
      <selection activeCell="P11" sqref="P11"/>
    </sheetView>
  </sheetViews>
  <sheetFormatPr defaultRowHeight="12.75"/>
  <sheetData>
    <row r="1" spans="1:23" ht="26.25" customHeight="1">
      <c r="A1" s="42" t="s">
        <v>1264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83" t="s">
        <v>780</v>
      </c>
      <c r="N1" s="783"/>
      <c r="O1" s="41"/>
      <c r="P1" s="41"/>
      <c r="Q1" s="41"/>
      <c r="R1" s="41"/>
      <c r="S1" s="41"/>
      <c r="T1" s="41"/>
      <c r="U1" s="41"/>
      <c r="V1" s="41"/>
      <c r="W1" s="41"/>
    </row>
    <row r="2" spans="1:23">
      <c r="A2" t="s">
        <v>1169</v>
      </c>
    </row>
    <row r="3" spans="1:23" ht="38.25">
      <c r="A3" s="737" t="s">
        <v>109</v>
      </c>
      <c r="B3" s="737" t="s">
        <v>1170</v>
      </c>
      <c r="C3" s="737" t="s">
        <v>1173</v>
      </c>
      <c r="D3" s="737" t="s">
        <v>1171</v>
      </c>
      <c r="E3" s="737" t="s">
        <v>1174</v>
      </c>
      <c r="F3" s="737" t="s">
        <v>1172</v>
      </c>
    </row>
    <row r="4" spans="1:23">
      <c r="A4" s="366" t="s">
        <v>111</v>
      </c>
      <c r="B4" s="366">
        <v>2001</v>
      </c>
      <c r="C4" s="736">
        <v>30.846153846</v>
      </c>
      <c r="D4" s="366">
        <v>26</v>
      </c>
      <c r="E4" s="736">
        <v>23.333333332999999</v>
      </c>
      <c r="F4" s="366">
        <v>51</v>
      </c>
    </row>
    <row r="5" spans="1:23">
      <c r="A5" s="366" t="s">
        <v>111</v>
      </c>
      <c r="B5" s="366">
        <v>2002</v>
      </c>
      <c r="C5" s="736">
        <v>31.217391304</v>
      </c>
      <c r="D5" s="366">
        <v>23</v>
      </c>
      <c r="E5" s="736">
        <v>25.083333332999999</v>
      </c>
      <c r="F5" s="366">
        <v>72</v>
      </c>
    </row>
    <row r="6" spans="1:23">
      <c r="A6" s="366" t="s">
        <v>111</v>
      </c>
      <c r="B6" s="366">
        <v>2003</v>
      </c>
      <c r="C6" s="736">
        <v>33.347826087000001</v>
      </c>
      <c r="D6" s="366">
        <v>23</v>
      </c>
      <c r="E6" s="736">
        <v>24.184210526000001</v>
      </c>
      <c r="F6" s="366">
        <v>76</v>
      </c>
    </row>
    <row r="7" spans="1:23">
      <c r="A7" s="366" t="s">
        <v>111</v>
      </c>
      <c r="B7" s="366">
        <v>2004</v>
      </c>
      <c r="C7" s="736">
        <v>34.533333333000002</v>
      </c>
      <c r="D7" s="366">
        <v>15</v>
      </c>
      <c r="E7" s="736">
        <v>23.987951807000002</v>
      </c>
      <c r="F7" s="366">
        <v>83</v>
      </c>
    </row>
    <row r="8" spans="1:23">
      <c r="A8" s="366" t="s">
        <v>111</v>
      </c>
      <c r="B8" s="366">
        <v>2005</v>
      </c>
      <c r="C8" s="736">
        <v>37</v>
      </c>
      <c r="D8" s="366">
        <v>15</v>
      </c>
      <c r="E8" s="736">
        <v>25.544444444</v>
      </c>
      <c r="F8" s="366">
        <v>90</v>
      </c>
    </row>
    <row r="9" spans="1:23">
      <c r="A9" s="366" t="s">
        <v>111</v>
      </c>
      <c r="B9" s="366">
        <v>2006</v>
      </c>
      <c r="C9" s="736">
        <v>33.913043477999999</v>
      </c>
      <c r="D9" s="366">
        <v>23</v>
      </c>
      <c r="E9" s="736">
        <v>23.93902439</v>
      </c>
      <c r="F9" s="366">
        <v>82</v>
      </c>
    </row>
    <row r="10" spans="1:23">
      <c r="A10" s="366" t="s">
        <v>111</v>
      </c>
      <c r="B10" s="366">
        <v>2007</v>
      </c>
      <c r="C10" s="736">
        <v>34.799999999999997</v>
      </c>
      <c r="D10" s="366">
        <v>20</v>
      </c>
      <c r="E10" s="736">
        <v>25.157024793000001</v>
      </c>
      <c r="F10" s="366">
        <v>121</v>
      </c>
    </row>
    <row r="11" spans="1:23">
      <c r="A11" s="366" t="s">
        <v>111</v>
      </c>
      <c r="B11" s="366">
        <v>2008</v>
      </c>
      <c r="C11" s="736">
        <v>33.133333333000003</v>
      </c>
      <c r="D11" s="366">
        <v>15</v>
      </c>
      <c r="E11" s="736">
        <v>26.138888889</v>
      </c>
      <c r="F11" s="366">
        <v>108</v>
      </c>
    </row>
    <row r="12" spans="1:23">
      <c r="A12" s="366" t="s">
        <v>111</v>
      </c>
      <c r="B12" s="366">
        <v>2009</v>
      </c>
      <c r="C12" s="736">
        <v>27.333333332999999</v>
      </c>
      <c r="D12" s="366">
        <v>12</v>
      </c>
      <c r="E12" s="736">
        <v>25.546218487000001</v>
      </c>
      <c r="F12" s="366">
        <v>119</v>
      </c>
    </row>
    <row r="13" spans="1:23">
      <c r="A13" s="366" t="s">
        <v>111</v>
      </c>
      <c r="B13" s="366">
        <v>2010</v>
      </c>
      <c r="C13" s="736">
        <v>37</v>
      </c>
      <c r="D13" s="366">
        <v>21</v>
      </c>
      <c r="E13" s="736">
        <v>26.097902097999999</v>
      </c>
      <c r="F13" s="366">
        <v>143</v>
      </c>
    </row>
    <row r="14" spans="1:23">
      <c r="A14" s="366" t="s">
        <v>111</v>
      </c>
      <c r="B14" s="366">
        <v>2011</v>
      </c>
      <c r="C14" s="736">
        <v>33.520000000000003</v>
      </c>
      <c r="D14" s="366">
        <v>25</v>
      </c>
      <c r="E14" s="736">
        <v>25.819047618999999</v>
      </c>
      <c r="F14" s="366">
        <v>210</v>
      </c>
    </row>
    <row r="15" spans="1:23">
      <c r="A15" s="366" t="s">
        <v>111</v>
      </c>
      <c r="B15" s="366">
        <v>2012</v>
      </c>
      <c r="C15" s="736">
        <v>29.857142856999999</v>
      </c>
      <c r="D15" s="366">
        <v>14</v>
      </c>
      <c r="E15" s="736">
        <v>23.958904109999999</v>
      </c>
      <c r="F15" s="366">
        <v>219</v>
      </c>
    </row>
    <row r="16" spans="1:23">
      <c r="A16" s="366" t="s">
        <v>111</v>
      </c>
      <c r="B16" s="366">
        <v>2013</v>
      </c>
      <c r="C16" s="736">
        <v>33.818181817999999</v>
      </c>
      <c r="D16" s="366">
        <v>11</v>
      </c>
      <c r="E16" s="736">
        <v>23.629441623999998</v>
      </c>
      <c r="F16" s="366">
        <v>197</v>
      </c>
    </row>
    <row r="17" spans="1:6">
      <c r="A17" s="366" t="s">
        <v>111</v>
      </c>
      <c r="B17" s="366">
        <v>2014</v>
      </c>
      <c r="C17" s="736">
        <v>34</v>
      </c>
      <c r="D17" s="366">
        <v>3</v>
      </c>
      <c r="E17" s="736">
        <v>24.776397515999999</v>
      </c>
      <c r="F17" s="366">
        <v>161</v>
      </c>
    </row>
    <row r="18" spans="1:6">
      <c r="A18" s="366" t="s">
        <v>159</v>
      </c>
      <c r="B18" s="366">
        <v>2001</v>
      </c>
      <c r="C18" s="736">
        <v>19.446524487000001</v>
      </c>
      <c r="D18" s="366">
        <v>12660</v>
      </c>
      <c r="E18" s="736">
        <v>14.989722967000001</v>
      </c>
      <c r="F18" s="366">
        <v>4476</v>
      </c>
    </row>
    <row r="19" spans="1:6">
      <c r="A19" s="366" t="s">
        <v>159</v>
      </c>
      <c r="B19" s="366">
        <v>2002</v>
      </c>
      <c r="C19" s="736">
        <v>19.812453050999999</v>
      </c>
      <c r="D19" s="366">
        <v>11981</v>
      </c>
      <c r="E19" s="736">
        <v>15.256606111</v>
      </c>
      <c r="F19" s="366">
        <v>4844</v>
      </c>
    </row>
    <row r="20" spans="1:6">
      <c r="A20" s="366" t="s">
        <v>159</v>
      </c>
      <c r="B20" s="366">
        <v>2003</v>
      </c>
      <c r="C20" s="736">
        <v>19.908566868000001</v>
      </c>
      <c r="D20" s="366">
        <v>11276</v>
      </c>
      <c r="E20" s="736">
        <v>15.654307116</v>
      </c>
      <c r="F20" s="366">
        <v>5340</v>
      </c>
    </row>
    <row r="21" spans="1:6">
      <c r="A21" s="366" t="s">
        <v>159</v>
      </c>
      <c r="B21" s="366">
        <v>2004</v>
      </c>
      <c r="C21" s="736">
        <v>20.386494252999999</v>
      </c>
      <c r="D21" s="366">
        <v>11136</v>
      </c>
      <c r="E21" s="736">
        <v>15.982177180000001</v>
      </c>
      <c r="F21" s="366">
        <v>5723</v>
      </c>
    </row>
    <row r="22" spans="1:6">
      <c r="A22" s="366" t="s">
        <v>159</v>
      </c>
      <c r="B22" s="366">
        <v>2005</v>
      </c>
      <c r="C22" s="736">
        <v>20.507623234</v>
      </c>
      <c r="D22" s="366">
        <v>10691</v>
      </c>
      <c r="E22" s="736">
        <v>16.429517501999999</v>
      </c>
      <c r="F22" s="366">
        <v>6342</v>
      </c>
    </row>
    <row r="23" spans="1:6">
      <c r="A23" s="366" t="s">
        <v>159</v>
      </c>
      <c r="B23" s="366">
        <v>2006</v>
      </c>
      <c r="C23" s="736">
        <v>20.702076292000001</v>
      </c>
      <c r="D23" s="366">
        <v>10355</v>
      </c>
      <c r="E23" s="736">
        <v>16.710811200999999</v>
      </c>
      <c r="F23" s="366">
        <v>6928</v>
      </c>
    </row>
    <row r="24" spans="1:6">
      <c r="A24" s="366" t="s">
        <v>159</v>
      </c>
      <c r="B24" s="366">
        <v>2007</v>
      </c>
      <c r="C24" s="736">
        <v>21.04013277</v>
      </c>
      <c r="D24" s="366">
        <v>9942</v>
      </c>
      <c r="E24" s="736">
        <v>16.964106845</v>
      </c>
      <c r="F24" s="366">
        <v>7188</v>
      </c>
    </row>
    <row r="25" spans="1:6">
      <c r="A25" s="366" t="s">
        <v>159</v>
      </c>
      <c r="B25" s="366">
        <v>2008</v>
      </c>
      <c r="C25" s="736">
        <v>21.255799372999999</v>
      </c>
      <c r="D25" s="366">
        <v>9570</v>
      </c>
      <c r="E25" s="736">
        <v>17.051240893999999</v>
      </c>
      <c r="F25" s="366">
        <v>8099</v>
      </c>
    </row>
    <row r="26" spans="1:6">
      <c r="A26" s="366" t="s">
        <v>159</v>
      </c>
      <c r="B26" s="366">
        <v>2009</v>
      </c>
      <c r="C26" s="736">
        <v>21.681336292000001</v>
      </c>
      <c r="D26" s="366">
        <v>8112</v>
      </c>
      <c r="E26" s="736">
        <v>17.211174367999998</v>
      </c>
      <c r="F26" s="366">
        <v>7553</v>
      </c>
    </row>
    <row r="27" spans="1:6">
      <c r="A27" s="366" t="s">
        <v>159</v>
      </c>
      <c r="B27" s="366">
        <v>2010</v>
      </c>
      <c r="C27" s="736">
        <v>22.428225394999998</v>
      </c>
      <c r="D27" s="366">
        <v>7844</v>
      </c>
      <c r="E27" s="736">
        <v>17.656781781999999</v>
      </c>
      <c r="F27" s="366">
        <v>7992</v>
      </c>
    </row>
    <row r="28" spans="1:6">
      <c r="A28" s="366" t="s">
        <v>159</v>
      </c>
      <c r="B28" s="366">
        <v>2011</v>
      </c>
      <c r="C28" s="736">
        <v>22.536988892</v>
      </c>
      <c r="D28" s="366">
        <v>8462</v>
      </c>
      <c r="E28" s="736">
        <v>17.907942425000002</v>
      </c>
      <c r="F28" s="366">
        <v>9657</v>
      </c>
    </row>
    <row r="29" spans="1:6">
      <c r="A29" s="366" t="s">
        <v>159</v>
      </c>
      <c r="B29" s="366">
        <v>2012</v>
      </c>
      <c r="C29" s="736">
        <v>22.859814604</v>
      </c>
      <c r="D29" s="366">
        <v>6149</v>
      </c>
      <c r="E29" s="736">
        <v>18.029650945</v>
      </c>
      <c r="F29" s="366">
        <v>7993</v>
      </c>
    </row>
    <row r="30" spans="1:6">
      <c r="A30" s="366" t="s">
        <v>159</v>
      </c>
      <c r="B30" s="366">
        <v>2013</v>
      </c>
      <c r="C30" s="736">
        <v>22.80326934</v>
      </c>
      <c r="D30" s="366">
        <v>5261</v>
      </c>
      <c r="E30" s="736">
        <v>17.85606469</v>
      </c>
      <c r="F30" s="366">
        <v>7420</v>
      </c>
    </row>
    <row r="31" spans="1:6">
      <c r="A31" s="366" t="s">
        <v>159</v>
      </c>
      <c r="B31" s="366">
        <v>2014</v>
      </c>
      <c r="C31" s="736">
        <v>22.008626580000001</v>
      </c>
      <c r="D31" s="366">
        <v>5854</v>
      </c>
      <c r="E31" s="736">
        <v>17.411853573999998</v>
      </c>
      <c r="F31" s="366">
        <v>8605</v>
      </c>
    </row>
    <row r="32" spans="1:6">
      <c r="A32" s="366" t="s">
        <v>160</v>
      </c>
      <c r="B32" s="366">
        <v>2001</v>
      </c>
      <c r="C32" s="736">
        <v>17.564787967000001</v>
      </c>
      <c r="D32" s="366">
        <v>119675</v>
      </c>
      <c r="E32" s="736">
        <v>13.186776162999999</v>
      </c>
      <c r="F32" s="366">
        <v>4749</v>
      </c>
    </row>
    <row r="33" spans="1:6">
      <c r="A33" s="366" t="s">
        <v>160</v>
      </c>
      <c r="B33" s="366">
        <v>2002</v>
      </c>
      <c r="C33" s="736">
        <v>17.660831186999999</v>
      </c>
      <c r="D33" s="366">
        <v>115329</v>
      </c>
      <c r="E33" s="736">
        <v>13.854223187000001</v>
      </c>
      <c r="F33" s="366">
        <v>5529</v>
      </c>
    </row>
    <row r="34" spans="1:6">
      <c r="A34" s="366" t="s">
        <v>160</v>
      </c>
      <c r="B34" s="366">
        <v>2003</v>
      </c>
      <c r="C34" s="736">
        <v>17.395118257</v>
      </c>
      <c r="D34" s="366">
        <v>116188</v>
      </c>
      <c r="E34" s="736">
        <v>14.268318161</v>
      </c>
      <c r="F34" s="366">
        <v>6701</v>
      </c>
    </row>
    <row r="35" spans="1:6">
      <c r="A35" s="366" t="s">
        <v>160</v>
      </c>
      <c r="B35" s="366">
        <v>2004</v>
      </c>
      <c r="C35" s="736">
        <v>17.338248006000001</v>
      </c>
      <c r="D35" s="366">
        <v>122626</v>
      </c>
      <c r="E35" s="736">
        <v>15.031066223</v>
      </c>
      <c r="F35" s="366">
        <v>7822</v>
      </c>
    </row>
    <row r="36" spans="1:6">
      <c r="A36" s="366" t="s">
        <v>160</v>
      </c>
      <c r="B36" s="366">
        <v>2005</v>
      </c>
      <c r="C36" s="736">
        <v>17.188634495999999</v>
      </c>
      <c r="D36" s="366">
        <v>129022</v>
      </c>
      <c r="E36" s="736">
        <v>15.368744607</v>
      </c>
      <c r="F36" s="366">
        <v>9272</v>
      </c>
    </row>
    <row r="37" spans="1:6">
      <c r="A37" s="366" t="s">
        <v>160</v>
      </c>
      <c r="B37" s="366">
        <v>2006</v>
      </c>
      <c r="C37" s="736">
        <v>17.161028412</v>
      </c>
      <c r="D37" s="366">
        <v>133079</v>
      </c>
      <c r="E37" s="736">
        <v>15.823282766</v>
      </c>
      <c r="F37" s="366">
        <v>10613</v>
      </c>
    </row>
    <row r="38" spans="1:6">
      <c r="A38" s="366" t="s">
        <v>160</v>
      </c>
      <c r="B38" s="366">
        <v>2007</v>
      </c>
      <c r="C38" s="736">
        <v>17.217637056000001</v>
      </c>
      <c r="D38" s="366">
        <v>137024</v>
      </c>
      <c r="E38" s="736">
        <v>16.335170164000001</v>
      </c>
      <c r="F38" s="366">
        <v>11342</v>
      </c>
    </row>
    <row r="39" spans="1:6">
      <c r="A39" s="366" t="s">
        <v>160</v>
      </c>
      <c r="B39" s="366">
        <v>2008</v>
      </c>
      <c r="C39" s="736">
        <v>17.350330184000001</v>
      </c>
      <c r="D39" s="366">
        <v>137045</v>
      </c>
      <c r="E39" s="736">
        <v>16.982293423000002</v>
      </c>
      <c r="F39" s="366">
        <v>11860</v>
      </c>
    </row>
    <row r="40" spans="1:6">
      <c r="A40" s="366" t="s">
        <v>160</v>
      </c>
      <c r="B40" s="366">
        <v>2009</v>
      </c>
      <c r="C40" s="736">
        <v>17.603600093000001</v>
      </c>
      <c r="D40" s="366">
        <v>120608</v>
      </c>
      <c r="E40" s="736">
        <v>17.430518215999999</v>
      </c>
      <c r="F40" s="366">
        <v>10787</v>
      </c>
    </row>
    <row r="41" spans="1:6">
      <c r="A41" s="366" t="s">
        <v>160</v>
      </c>
      <c r="B41" s="366">
        <v>2010</v>
      </c>
      <c r="C41" s="736">
        <v>17.962149556</v>
      </c>
      <c r="D41" s="366">
        <v>119206</v>
      </c>
      <c r="E41" s="736">
        <v>18.102350058999999</v>
      </c>
      <c r="F41" s="366">
        <v>11021</v>
      </c>
    </row>
    <row r="42" spans="1:6">
      <c r="A42" s="366" t="s">
        <v>160</v>
      </c>
      <c r="B42" s="366">
        <v>2011</v>
      </c>
      <c r="C42" s="736">
        <v>18.192037073000002</v>
      </c>
      <c r="D42" s="366">
        <v>138429</v>
      </c>
      <c r="E42" s="736">
        <v>18.668355387999998</v>
      </c>
      <c r="F42" s="366">
        <v>13225</v>
      </c>
    </row>
    <row r="43" spans="1:6">
      <c r="A43" s="366" t="s">
        <v>160</v>
      </c>
      <c r="B43" s="366">
        <v>2012</v>
      </c>
      <c r="C43" s="736">
        <v>18.520168351999999</v>
      </c>
      <c r="D43" s="366">
        <v>109057</v>
      </c>
      <c r="E43" s="736">
        <v>19.258708867999999</v>
      </c>
      <c r="F43" s="366">
        <v>10363</v>
      </c>
    </row>
    <row r="44" spans="1:6">
      <c r="A44" s="366" t="s">
        <v>160</v>
      </c>
      <c r="B44" s="366">
        <v>2013</v>
      </c>
      <c r="C44" s="736">
        <v>18.671415810999999</v>
      </c>
      <c r="D44" s="366">
        <v>113073</v>
      </c>
      <c r="E44" s="736">
        <v>19.694296736999998</v>
      </c>
      <c r="F44" s="366">
        <v>9591</v>
      </c>
    </row>
    <row r="45" spans="1:6">
      <c r="A45" s="366" t="s">
        <v>160</v>
      </c>
      <c r="B45" s="366">
        <v>2014</v>
      </c>
      <c r="C45" s="736">
        <v>18.473785474</v>
      </c>
      <c r="D45" s="366">
        <v>133056</v>
      </c>
      <c r="E45" s="736">
        <v>19.888716856999999</v>
      </c>
      <c r="F45" s="366">
        <v>10334</v>
      </c>
    </row>
    <row r="46" spans="1:6">
      <c r="A46" s="366" t="s">
        <v>112</v>
      </c>
      <c r="B46" s="366">
        <v>2001</v>
      </c>
      <c r="C46" s="736">
        <v>17.744806740000001</v>
      </c>
      <c r="D46" s="366">
        <v>132335</v>
      </c>
      <c r="E46" s="736">
        <v>14.061571816000001</v>
      </c>
      <c r="F46" s="366">
        <v>9225</v>
      </c>
    </row>
    <row r="47" spans="1:6">
      <c r="A47" s="366" t="s">
        <v>112</v>
      </c>
      <c r="B47" s="366">
        <v>2002</v>
      </c>
      <c r="C47" s="736">
        <v>17.863317885000001</v>
      </c>
      <c r="D47" s="366">
        <v>127310</v>
      </c>
      <c r="E47" s="736">
        <v>14.509110189999999</v>
      </c>
      <c r="F47" s="366">
        <v>10373</v>
      </c>
    </row>
    <row r="48" spans="1:6">
      <c r="A48" s="366" t="s">
        <v>112</v>
      </c>
      <c r="B48" s="366">
        <v>2003</v>
      </c>
      <c r="C48" s="736">
        <v>17.617468462000001</v>
      </c>
      <c r="D48" s="366">
        <v>127464</v>
      </c>
      <c r="E48" s="736">
        <v>14.882983141</v>
      </c>
      <c r="F48" s="366">
        <v>12041</v>
      </c>
    </row>
    <row r="49" spans="1:6">
      <c r="A49" s="366" t="s">
        <v>112</v>
      </c>
      <c r="B49" s="366">
        <v>2004</v>
      </c>
      <c r="C49" s="736">
        <v>17.59202165</v>
      </c>
      <c r="D49" s="366">
        <v>133762</v>
      </c>
      <c r="E49" s="736">
        <v>15.432927278999999</v>
      </c>
      <c r="F49" s="366">
        <v>13545</v>
      </c>
    </row>
    <row r="50" spans="1:6">
      <c r="A50" s="366" t="s">
        <v>112</v>
      </c>
      <c r="B50" s="366">
        <v>2005</v>
      </c>
      <c r="C50" s="736">
        <v>17.442607344999999</v>
      </c>
      <c r="D50" s="366">
        <v>139713</v>
      </c>
      <c r="E50" s="736">
        <v>15.79960292</v>
      </c>
      <c r="F50" s="366">
        <v>15614</v>
      </c>
    </row>
    <row r="51" spans="1:6">
      <c r="A51" s="366" t="s">
        <v>112</v>
      </c>
      <c r="B51" s="366">
        <v>2006</v>
      </c>
      <c r="C51" s="736">
        <v>17.416668991000002</v>
      </c>
      <c r="D51" s="366">
        <v>143434</v>
      </c>
      <c r="E51" s="736">
        <v>16.173821332999999</v>
      </c>
      <c r="F51" s="366">
        <v>17541</v>
      </c>
    </row>
    <row r="52" spans="1:6">
      <c r="A52" s="366" t="s">
        <v>112</v>
      </c>
      <c r="B52" s="366">
        <v>2007</v>
      </c>
      <c r="C52" s="736">
        <v>17.476222392</v>
      </c>
      <c r="D52" s="366">
        <v>146966</v>
      </c>
      <c r="E52" s="736">
        <v>16.579141931999999</v>
      </c>
      <c r="F52" s="366">
        <v>18530</v>
      </c>
    </row>
    <row r="53" spans="1:6">
      <c r="A53" s="366" t="s">
        <v>112</v>
      </c>
      <c r="B53" s="366">
        <v>2008</v>
      </c>
      <c r="C53" s="736">
        <v>17.605251849999998</v>
      </c>
      <c r="D53" s="366">
        <v>146615</v>
      </c>
      <c r="E53" s="736">
        <v>17.010271056000001</v>
      </c>
      <c r="F53" s="366">
        <v>19959</v>
      </c>
    </row>
    <row r="54" spans="1:6">
      <c r="A54" s="366" t="s">
        <v>112</v>
      </c>
      <c r="B54" s="366">
        <v>2009</v>
      </c>
      <c r="C54" s="736">
        <v>17.860581106000001</v>
      </c>
      <c r="D54" s="366">
        <v>128720</v>
      </c>
      <c r="E54" s="736">
        <v>17.340185386999998</v>
      </c>
      <c r="F54" s="366">
        <v>18340</v>
      </c>
    </row>
    <row r="55" spans="1:6">
      <c r="A55" s="366" t="s">
        <v>112</v>
      </c>
      <c r="B55" s="366">
        <v>2010</v>
      </c>
      <c r="C55" s="736">
        <v>18.237882722999998</v>
      </c>
      <c r="D55" s="366">
        <v>127050</v>
      </c>
      <c r="E55" s="736">
        <v>17.915058118000001</v>
      </c>
      <c r="F55" s="366">
        <v>19013</v>
      </c>
    </row>
    <row r="56" spans="1:6">
      <c r="A56" s="366" t="s">
        <v>112</v>
      </c>
      <c r="B56" s="366">
        <v>2011</v>
      </c>
      <c r="C56" s="736">
        <v>18.442338196000001</v>
      </c>
      <c r="D56" s="366">
        <v>146891</v>
      </c>
      <c r="E56" s="736">
        <v>18.347434665000002</v>
      </c>
      <c r="F56" s="366">
        <v>22882</v>
      </c>
    </row>
    <row r="57" spans="1:6">
      <c r="A57" s="366" t="s">
        <v>112</v>
      </c>
      <c r="B57" s="366">
        <v>2012</v>
      </c>
      <c r="C57" s="736">
        <v>18.751792440999999</v>
      </c>
      <c r="D57" s="366">
        <v>115206</v>
      </c>
      <c r="E57" s="736">
        <v>18.723523643</v>
      </c>
      <c r="F57" s="366">
        <v>18356</v>
      </c>
    </row>
    <row r="58" spans="1:6">
      <c r="A58" s="366" t="s">
        <v>112</v>
      </c>
      <c r="B58" s="366">
        <v>2013</v>
      </c>
      <c r="C58" s="736">
        <v>18.855113492000001</v>
      </c>
      <c r="D58" s="366">
        <v>118334</v>
      </c>
      <c r="E58" s="736">
        <v>18.892481335999999</v>
      </c>
      <c r="F58" s="366">
        <v>17011</v>
      </c>
    </row>
    <row r="59" spans="1:6">
      <c r="A59" s="366" t="s">
        <v>112</v>
      </c>
      <c r="B59" s="366">
        <v>2014</v>
      </c>
      <c r="C59" s="736">
        <v>18.622752142</v>
      </c>
      <c r="D59" s="366">
        <v>138910</v>
      </c>
      <c r="E59" s="736">
        <v>18.763345478000002</v>
      </c>
      <c r="F59" s="366">
        <v>18939</v>
      </c>
    </row>
    <row r="60" spans="1:6">
      <c r="A60" s="366" t="s">
        <v>113</v>
      </c>
      <c r="B60" s="366">
        <v>2001</v>
      </c>
      <c r="C60" s="736">
        <v>16.218171825999999</v>
      </c>
      <c r="D60" s="366">
        <v>5459</v>
      </c>
      <c r="E60" s="736">
        <v>0</v>
      </c>
      <c r="F60" s="366">
        <v>0</v>
      </c>
    </row>
    <row r="61" spans="1:6">
      <c r="A61" s="366" t="s">
        <v>113</v>
      </c>
      <c r="B61" s="366">
        <v>2002</v>
      </c>
      <c r="C61" s="736">
        <v>17.154059449999998</v>
      </c>
      <c r="D61" s="366">
        <v>4508</v>
      </c>
      <c r="E61" s="736">
        <v>0</v>
      </c>
      <c r="F61" s="366">
        <v>0</v>
      </c>
    </row>
    <row r="62" spans="1:6">
      <c r="A62" s="366" t="s">
        <v>113</v>
      </c>
      <c r="B62" s="366">
        <v>2003</v>
      </c>
      <c r="C62" s="736">
        <v>16.307584923</v>
      </c>
      <c r="D62" s="366">
        <v>4298</v>
      </c>
      <c r="E62" s="736">
        <v>0</v>
      </c>
      <c r="F62" s="366">
        <v>0</v>
      </c>
    </row>
    <row r="63" spans="1:6">
      <c r="A63" s="366" t="s">
        <v>113</v>
      </c>
      <c r="B63" s="366">
        <v>2004</v>
      </c>
      <c r="C63" s="736">
        <v>16.400814901</v>
      </c>
      <c r="D63" s="366">
        <v>4295</v>
      </c>
      <c r="E63" s="736">
        <v>0</v>
      </c>
      <c r="F63" s="366">
        <v>0</v>
      </c>
    </row>
    <row r="64" spans="1:6">
      <c r="A64" s="366" t="s">
        <v>113</v>
      </c>
      <c r="B64" s="366">
        <v>2005</v>
      </c>
      <c r="C64" s="736">
        <v>15.608053371</v>
      </c>
      <c r="D64" s="366">
        <v>4197</v>
      </c>
      <c r="E64" s="736">
        <v>0</v>
      </c>
      <c r="F64" s="366">
        <v>0</v>
      </c>
    </row>
    <row r="65" spans="1:6">
      <c r="A65" s="366" t="s">
        <v>113</v>
      </c>
      <c r="B65" s="366">
        <v>2006</v>
      </c>
      <c r="C65" s="736">
        <v>12.637665198000001</v>
      </c>
      <c r="D65" s="366">
        <v>4994</v>
      </c>
      <c r="E65" s="736">
        <v>0</v>
      </c>
      <c r="F65" s="366">
        <v>0</v>
      </c>
    </row>
    <row r="66" spans="1:6">
      <c r="A66" s="366" t="s">
        <v>113</v>
      </c>
      <c r="B66" s="366">
        <v>2007</v>
      </c>
      <c r="C66" s="736">
        <v>12.717411204999999</v>
      </c>
      <c r="D66" s="366">
        <v>5462</v>
      </c>
      <c r="E66" s="736">
        <v>0</v>
      </c>
      <c r="F66" s="366">
        <v>0</v>
      </c>
    </row>
    <row r="67" spans="1:6">
      <c r="A67" s="366" t="s">
        <v>113</v>
      </c>
      <c r="B67" s="366">
        <v>2008</v>
      </c>
      <c r="C67" s="736">
        <v>12.241679735</v>
      </c>
      <c r="D67" s="366">
        <v>5739</v>
      </c>
      <c r="E67" s="736">
        <v>0</v>
      </c>
      <c r="F67" s="366">
        <v>0</v>
      </c>
    </row>
    <row r="68" spans="1:6">
      <c r="A68" s="366" t="s">
        <v>113</v>
      </c>
      <c r="B68" s="366">
        <v>2009</v>
      </c>
      <c r="C68" s="736">
        <v>12.008005023000001</v>
      </c>
      <c r="D68" s="366">
        <v>6371</v>
      </c>
      <c r="E68" s="736">
        <v>0</v>
      </c>
      <c r="F68" s="366">
        <v>0</v>
      </c>
    </row>
    <row r="69" spans="1:6">
      <c r="A69" s="366" t="s">
        <v>113</v>
      </c>
      <c r="B69" s="366">
        <v>2010</v>
      </c>
      <c r="C69" s="736">
        <v>12.535540964999999</v>
      </c>
      <c r="D69" s="366">
        <v>7006</v>
      </c>
      <c r="E69" s="736">
        <v>0</v>
      </c>
      <c r="F69" s="366">
        <v>0</v>
      </c>
    </row>
    <row r="70" spans="1:6">
      <c r="A70" s="366" t="s">
        <v>113</v>
      </c>
      <c r="B70" s="366">
        <v>2011</v>
      </c>
      <c r="C70" s="736">
        <v>12.022186012000001</v>
      </c>
      <c r="D70" s="366">
        <v>7978</v>
      </c>
      <c r="E70" s="736">
        <v>0</v>
      </c>
      <c r="F70" s="366">
        <v>0</v>
      </c>
    </row>
    <row r="71" spans="1:6">
      <c r="A71" s="366" t="s">
        <v>113</v>
      </c>
      <c r="B71" s="366">
        <v>2012</v>
      </c>
      <c r="C71" s="736">
        <v>12.588426902</v>
      </c>
      <c r="D71" s="366">
        <v>5219</v>
      </c>
      <c r="E71" s="736">
        <v>0</v>
      </c>
      <c r="F71" s="366">
        <v>0</v>
      </c>
    </row>
    <row r="72" spans="1:6">
      <c r="A72" s="366" t="s">
        <v>113</v>
      </c>
      <c r="B72" s="366">
        <v>2013</v>
      </c>
      <c r="C72" s="736">
        <v>11.889931087000001</v>
      </c>
      <c r="D72" s="366">
        <v>5224</v>
      </c>
      <c r="E72" s="736">
        <v>0</v>
      </c>
      <c r="F72" s="366">
        <v>0</v>
      </c>
    </row>
    <row r="73" spans="1:6">
      <c r="A73" s="366" t="s">
        <v>113</v>
      </c>
      <c r="B73" s="366">
        <v>2014</v>
      </c>
      <c r="C73" s="736">
        <v>11.00645682</v>
      </c>
      <c r="D73" s="366">
        <v>6195</v>
      </c>
      <c r="E73" s="736">
        <v>0</v>
      </c>
      <c r="F73" s="366">
        <v>0</v>
      </c>
    </row>
    <row r="74" spans="1:6">
      <c r="A74" s="366" t="s">
        <v>46</v>
      </c>
      <c r="B74" s="366">
        <v>2001</v>
      </c>
      <c r="C74" s="366">
        <v>29.526785713999999</v>
      </c>
      <c r="D74" s="366">
        <v>224</v>
      </c>
      <c r="E74" s="366">
        <v>18.088967971999999</v>
      </c>
      <c r="F74" s="366">
        <v>1405</v>
      </c>
    </row>
    <row r="75" spans="1:6">
      <c r="A75" s="366" t="s">
        <v>46</v>
      </c>
      <c r="B75" s="366">
        <v>2002</v>
      </c>
      <c r="C75" s="366">
        <v>33.515384615000002</v>
      </c>
      <c r="D75" s="366">
        <v>130</v>
      </c>
      <c r="E75" s="366">
        <v>16.642481598</v>
      </c>
      <c r="F75" s="366">
        <v>951</v>
      </c>
    </row>
    <row r="76" spans="1:6">
      <c r="A76" s="366" t="s">
        <v>46</v>
      </c>
      <c r="B76" s="366">
        <v>2003</v>
      </c>
      <c r="C76" s="366">
        <v>35.838461537999997</v>
      </c>
      <c r="D76" s="366">
        <v>130</v>
      </c>
      <c r="E76" s="366">
        <v>16.474820143999999</v>
      </c>
      <c r="F76" s="366">
        <v>973</v>
      </c>
    </row>
    <row r="77" spans="1:6">
      <c r="A77" s="366" t="s">
        <v>46</v>
      </c>
      <c r="B77" s="366">
        <v>2004</v>
      </c>
      <c r="C77" s="366">
        <v>31.985401459999999</v>
      </c>
      <c r="D77" s="366">
        <v>137</v>
      </c>
      <c r="E77" s="366">
        <v>15.705128204999999</v>
      </c>
      <c r="F77" s="366">
        <v>1014</v>
      </c>
    </row>
    <row r="78" spans="1:6">
      <c r="A78" s="366" t="s">
        <v>46</v>
      </c>
      <c r="B78" s="366">
        <v>2005</v>
      </c>
      <c r="C78" s="366">
        <v>35.112903226</v>
      </c>
      <c r="D78" s="366">
        <v>124</v>
      </c>
      <c r="E78" s="366">
        <v>15.664957265</v>
      </c>
      <c r="F78" s="366">
        <v>1170</v>
      </c>
    </row>
    <row r="79" spans="1:6">
      <c r="A79" s="366" t="s">
        <v>46</v>
      </c>
      <c r="B79" s="366">
        <v>2006</v>
      </c>
      <c r="C79" s="366">
        <v>32.628865978999997</v>
      </c>
      <c r="D79" s="366">
        <v>97</v>
      </c>
      <c r="E79" s="366">
        <v>15.221061793000001</v>
      </c>
      <c r="F79" s="366">
        <v>1149</v>
      </c>
    </row>
    <row r="80" spans="1:6">
      <c r="A80" s="366" t="s">
        <v>46</v>
      </c>
      <c r="B80" s="366">
        <v>2007</v>
      </c>
      <c r="C80" s="366">
        <v>36.01010101</v>
      </c>
      <c r="D80" s="366">
        <v>99</v>
      </c>
      <c r="E80" s="366">
        <v>14.589184060999999</v>
      </c>
      <c r="F80" s="366">
        <v>1054</v>
      </c>
    </row>
    <row r="81" spans="1:6">
      <c r="A81" s="366" t="s">
        <v>46</v>
      </c>
      <c r="B81" s="366">
        <v>2008</v>
      </c>
      <c r="C81" s="366">
        <v>35.038461538</v>
      </c>
      <c r="D81" s="366">
        <v>104</v>
      </c>
      <c r="E81" s="366">
        <v>15.390404516</v>
      </c>
      <c r="F81" s="366">
        <v>1063</v>
      </c>
    </row>
    <row r="82" spans="1:6">
      <c r="A82" s="366" t="s">
        <v>46</v>
      </c>
      <c r="B82" s="366">
        <v>2009</v>
      </c>
      <c r="C82" s="366">
        <v>33.215384614999998</v>
      </c>
      <c r="D82" s="366">
        <v>130</v>
      </c>
      <c r="E82" s="366">
        <v>14.730196078000001</v>
      </c>
      <c r="F82" s="366">
        <v>1275</v>
      </c>
    </row>
    <row r="83" spans="1:6">
      <c r="A83" s="366" t="s">
        <v>46</v>
      </c>
      <c r="B83" s="366">
        <v>2010</v>
      </c>
      <c r="C83" s="366">
        <v>37.256637167999997</v>
      </c>
      <c r="D83" s="366">
        <v>113</v>
      </c>
      <c r="E83" s="366">
        <v>15.357664234</v>
      </c>
      <c r="F83" s="366">
        <v>1233</v>
      </c>
    </row>
    <row r="84" spans="1:6">
      <c r="A84" s="366" t="s">
        <v>46</v>
      </c>
      <c r="B84" s="366">
        <v>2011</v>
      </c>
      <c r="C84" s="366">
        <v>38.233333332999997</v>
      </c>
      <c r="D84" s="366">
        <v>90</v>
      </c>
      <c r="E84" s="366">
        <v>15.723746452</v>
      </c>
      <c r="F84" s="366">
        <v>1057</v>
      </c>
    </row>
    <row r="85" spans="1:6">
      <c r="A85" s="366" t="s">
        <v>46</v>
      </c>
      <c r="B85" s="366">
        <v>2012</v>
      </c>
      <c r="C85" s="366">
        <v>38.911392405000001</v>
      </c>
      <c r="D85" s="366">
        <v>79</v>
      </c>
      <c r="E85" s="366">
        <v>16.276641550000001</v>
      </c>
      <c r="F85" s="366">
        <v>929</v>
      </c>
    </row>
    <row r="86" spans="1:6">
      <c r="A86" s="366" t="s">
        <v>46</v>
      </c>
      <c r="B86" s="366">
        <v>2013</v>
      </c>
      <c r="C86" s="366">
        <v>42.469387755</v>
      </c>
      <c r="D86" s="366">
        <v>49</v>
      </c>
      <c r="E86" s="366">
        <v>16.076470587999999</v>
      </c>
      <c r="F86" s="366">
        <v>680</v>
      </c>
    </row>
    <row r="87" spans="1:6">
      <c r="A87" s="366" t="s">
        <v>46</v>
      </c>
      <c r="B87" s="366">
        <v>2014</v>
      </c>
      <c r="C87" s="366">
        <v>37.136363635999999</v>
      </c>
      <c r="D87" s="366">
        <v>22</v>
      </c>
      <c r="E87" s="366">
        <v>16.484848485000001</v>
      </c>
      <c r="F87" s="366">
        <v>363</v>
      </c>
    </row>
    <row r="88" spans="1:6">
      <c r="A88" s="366" t="s">
        <v>114</v>
      </c>
      <c r="B88" s="366">
        <v>2001</v>
      </c>
      <c r="C88" s="366">
        <v>29.462519936</v>
      </c>
      <c r="D88" s="366">
        <v>627</v>
      </c>
      <c r="E88" s="366">
        <v>18.71686747</v>
      </c>
      <c r="F88" s="366">
        <v>2822</v>
      </c>
    </row>
    <row r="89" spans="1:6">
      <c r="A89" s="366" t="s">
        <v>114</v>
      </c>
      <c r="B89" s="366">
        <v>2002</v>
      </c>
      <c r="C89" s="366">
        <v>31.422303472999999</v>
      </c>
      <c r="D89" s="366">
        <v>547</v>
      </c>
      <c r="E89" s="366">
        <v>19.497847920000002</v>
      </c>
      <c r="F89" s="366">
        <v>2788</v>
      </c>
    </row>
    <row r="90" spans="1:6">
      <c r="A90" s="366" t="s">
        <v>114</v>
      </c>
      <c r="B90" s="366">
        <v>2003</v>
      </c>
      <c r="C90" s="366">
        <v>30.806666666999998</v>
      </c>
      <c r="D90" s="366">
        <v>450</v>
      </c>
      <c r="E90" s="366">
        <v>19.551465797999999</v>
      </c>
      <c r="F90" s="366">
        <v>3070</v>
      </c>
    </row>
    <row r="91" spans="1:6">
      <c r="A91" s="366" t="s">
        <v>114</v>
      </c>
      <c r="B91" s="366">
        <v>2004</v>
      </c>
      <c r="C91" s="366">
        <v>32.050761420999997</v>
      </c>
      <c r="D91" s="366">
        <v>394</v>
      </c>
      <c r="E91" s="366">
        <v>19.704312752</v>
      </c>
      <c r="F91" s="366">
        <v>3223</v>
      </c>
    </row>
    <row r="92" spans="1:6">
      <c r="A92" s="366" t="s">
        <v>114</v>
      </c>
      <c r="B92" s="366">
        <v>2005</v>
      </c>
      <c r="C92" s="366">
        <v>32.596698113000002</v>
      </c>
      <c r="D92" s="366">
        <v>424</v>
      </c>
      <c r="E92" s="366">
        <v>20.056626149</v>
      </c>
      <c r="F92" s="366">
        <v>3373</v>
      </c>
    </row>
    <row r="93" spans="1:6">
      <c r="A93" s="366" t="s">
        <v>114</v>
      </c>
      <c r="B93" s="366">
        <v>2006</v>
      </c>
      <c r="C93" s="366">
        <v>32.665662650999998</v>
      </c>
      <c r="D93" s="366">
        <v>332</v>
      </c>
      <c r="E93" s="366">
        <v>20.193072118</v>
      </c>
      <c r="F93" s="366">
        <v>3522</v>
      </c>
    </row>
    <row r="94" spans="1:6">
      <c r="A94" s="366" t="s">
        <v>114</v>
      </c>
      <c r="B94" s="366">
        <v>2007</v>
      </c>
      <c r="C94" s="366">
        <v>33.422360247999997</v>
      </c>
      <c r="D94" s="366">
        <v>322</v>
      </c>
      <c r="E94" s="366">
        <v>20.266094420999998</v>
      </c>
      <c r="F94" s="366">
        <v>3728</v>
      </c>
    </row>
    <row r="95" spans="1:6">
      <c r="A95" s="366" t="s">
        <v>114</v>
      </c>
      <c r="B95" s="366">
        <v>2008</v>
      </c>
      <c r="C95" s="366">
        <v>35.171232877000001</v>
      </c>
      <c r="D95" s="366">
        <v>292</v>
      </c>
      <c r="E95" s="366">
        <v>20.873319545000001</v>
      </c>
      <c r="F95" s="366">
        <v>3868</v>
      </c>
    </row>
    <row r="96" spans="1:6">
      <c r="A96" s="366" t="s">
        <v>114</v>
      </c>
      <c r="B96" s="366">
        <v>2009</v>
      </c>
      <c r="C96" s="366">
        <v>35.494163424</v>
      </c>
      <c r="D96" s="366">
        <v>257</v>
      </c>
      <c r="E96" s="366">
        <v>21.272249934000001</v>
      </c>
      <c r="F96" s="366">
        <v>3809</v>
      </c>
    </row>
    <row r="97" spans="1:6">
      <c r="A97" s="366" t="s">
        <v>114</v>
      </c>
      <c r="B97" s="366">
        <v>2010</v>
      </c>
      <c r="C97" s="366">
        <v>36.736641220999999</v>
      </c>
      <c r="D97" s="366">
        <v>262</v>
      </c>
      <c r="E97" s="366">
        <v>21.838401177000001</v>
      </c>
      <c r="F97" s="366">
        <v>4078</v>
      </c>
    </row>
    <row r="98" spans="1:6">
      <c r="A98" s="366" t="s">
        <v>114</v>
      </c>
      <c r="B98" s="366">
        <v>2011</v>
      </c>
      <c r="C98" s="366">
        <v>33.543378994999998</v>
      </c>
      <c r="D98" s="366">
        <v>219</v>
      </c>
      <c r="E98" s="366">
        <v>22.236229288000001</v>
      </c>
      <c r="F98" s="366">
        <v>4466</v>
      </c>
    </row>
    <row r="99" spans="1:6">
      <c r="A99" s="366" t="s">
        <v>114</v>
      </c>
      <c r="B99" s="366">
        <v>2012</v>
      </c>
      <c r="C99" s="366">
        <v>36.120481927999997</v>
      </c>
      <c r="D99" s="366">
        <v>166</v>
      </c>
      <c r="E99" s="366">
        <v>22.414843533999999</v>
      </c>
      <c r="F99" s="366">
        <v>3611</v>
      </c>
    </row>
    <row r="100" spans="1:6">
      <c r="A100" s="366" t="s">
        <v>114</v>
      </c>
      <c r="B100" s="366">
        <v>2013</v>
      </c>
      <c r="C100" s="366">
        <v>34.613333333</v>
      </c>
      <c r="D100" s="366">
        <v>75</v>
      </c>
      <c r="E100" s="366">
        <v>22.173913042999999</v>
      </c>
      <c r="F100" s="366">
        <v>2921</v>
      </c>
    </row>
    <row r="101" spans="1:6">
      <c r="A101" s="366" t="s">
        <v>114</v>
      </c>
      <c r="B101" s="366">
        <v>2014</v>
      </c>
      <c r="C101" s="366">
        <v>34.391891891999997</v>
      </c>
      <c r="D101" s="366">
        <v>74</v>
      </c>
      <c r="E101" s="366">
        <v>21.578911564999999</v>
      </c>
      <c r="F101" s="366">
        <v>2940</v>
      </c>
    </row>
  </sheetData>
  <mergeCells count="1">
    <mergeCell ref="M1:N1"/>
  </mergeCells>
  <hyperlinks>
    <hyperlink ref="M1:N1" location="Contents!A1" display="Back to 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W45"/>
  <sheetViews>
    <sheetView workbookViewId="0">
      <selection activeCell="F4" sqref="F4:G17"/>
    </sheetView>
  </sheetViews>
  <sheetFormatPr defaultRowHeight="12.75"/>
  <sheetData>
    <row r="1" spans="1:23" ht="26.25" customHeight="1">
      <c r="A1" s="42" t="s">
        <v>930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83" t="s">
        <v>780</v>
      </c>
      <c r="N1" s="783"/>
      <c r="O1" s="41"/>
      <c r="P1" s="41"/>
      <c r="Q1" s="41"/>
      <c r="R1" s="41"/>
      <c r="S1" s="41"/>
      <c r="T1" s="41"/>
      <c r="U1" s="41"/>
      <c r="V1" s="41"/>
      <c r="W1" s="41"/>
    </row>
    <row r="2" spans="1:23">
      <c r="B2" s="808" t="s">
        <v>938</v>
      </c>
      <c r="C2" s="808"/>
      <c r="D2" s="809" t="s">
        <v>939</v>
      </c>
      <c r="E2" s="809"/>
      <c r="F2" s="810" t="s">
        <v>940</v>
      </c>
      <c r="G2" s="810"/>
    </row>
    <row r="3" spans="1:23">
      <c r="A3" s="2" t="s">
        <v>931</v>
      </c>
      <c r="B3" s="2" t="s">
        <v>932</v>
      </c>
      <c r="C3" s="2" t="s">
        <v>933</v>
      </c>
      <c r="D3" s="2" t="s">
        <v>934</v>
      </c>
      <c r="E3" s="2" t="s">
        <v>935</v>
      </c>
      <c r="F3" t="s">
        <v>941</v>
      </c>
      <c r="G3" t="s">
        <v>278</v>
      </c>
    </row>
    <row r="4" spans="1:23">
      <c r="A4" s="2">
        <v>2001</v>
      </c>
      <c r="B4" s="651">
        <v>183014.20116</v>
      </c>
      <c r="C4" s="651">
        <v>175603</v>
      </c>
      <c r="D4" s="651">
        <v>182741.91368999999</v>
      </c>
      <c r="E4" s="651">
        <v>165882</v>
      </c>
      <c r="F4" s="651">
        <v>174025.36696000001</v>
      </c>
      <c r="G4" s="651">
        <v>194222</v>
      </c>
    </row>
    <row r="5" spans="1:23">
      <c r="A5" s="2">
        <v>2002</v>
      </c>
      <c r="B5" s="651">
        <v>190833.22542999999</v>
      </c>
      <c r="C5" s="651">
        <v>181238</v>
      </c>
      <c r="D5" s="651">
        <v>189998.58890999999</v>
      </c>
      <c r="E5" s="651">
        <v>170836</v>
      </c>
      <c r="F5" s="651">
        <v>179572.66346000001</v>
      </c>
      <c r="G5" s="651">
        <v>201748</v>
      </c>
    </row>
    <row r="6" spans="1:23">
      <c r="A6" s="2">
        <v>2003</v>
      </c>
      <c r="B6" s="651">
        <v>197203.44252000001</v>
      </c>
      <c r="C6" s="651">
        <v>187081</v>
      </c>
      <c r="D6" s="651">
        <v>198184.84549000001</v>
      </c>
      <c r="E6" s="651">
        <v>175547</v>
      </c>
      <c r="F6" s="651">
        <v>185310.44159999999</v>
      </c>
      <c r="G6" s="651">
        <v>209714</v>
      </c>
    </row>
    <row r="7" spans="1:23">
      <c r="A7" s="2">
        <v>2004</v>
      </c>
      <c r="B7" s="651">
        <v>204989.63863</v>
      </c>
      <c r="C7" s="651">
        <v>191237</v>
      </c>
      <c r="D7" s="651">
        <v>205237.23229000001</v>
      </c>
      <c r="E7" s="651">
        <v>178895</v>
      </c>
      <c r="F7" s="651">
        <v>189891.69839999999</v>
      </c>
      <c r="G7" s="651">
        <v>214621</v>
      </c>
    </row>
    <row r="8" spans="1:23">
      <c r="A8" s="2">
        <v>2005</v>
      </c>
      <c r="B8" s="651">
        <v>208956.72128</v>
      </c>
      <c r="C8" s="651">
        <v>193996</v>
      </c>
      <c r="D8" s="651">
        <v>210623.51414000001</v>
      </c>
      <c r="E8" s="651">
        <v>181604</v>
      </c>
      <c r="F8" s="651">
        <v>192671.80192999999</v>
      </c>
      <c r="G8" s="651">
        <v>220346</v>
      </c>
    </row>
    <row r="9" spans="1:23">
      <c r="A9" s="2">
        <v>2006</v>
      </c>
      <c r="B9" s="651">
        <v>215630.23300000001</v>
      </c>
      <c r="C9" s="651">
        <v>199722</v>
      </c>
      <c r="D9" s="651">
        <v>223577.34466999999</v>
      </c>
      <c r="E9" s="651">
        <v>184251</v>
      </c>
      <c r="F9" s="651">
        <v>197690.21922</v>
      </c>
      <c r="G9" s="651">
        <v>235534</v>
      </c>
    </row>
    <row r="10" spans="1:23">
      <c r="A10" s="2">
        <v>2007</v>
      </c>
      <c r="B10" s="651">
        <v>220583.75602</v>
      </c>
      <c r="C10" s="651">
        <v>200919</v>
      </c>
      <c r="D10" s="651">
        <v>224630.02053000001</v>
      </c>
      <c r="E10" s="651">
        <v>187659</v>
      </c>
      <c r="F10" s="651">
        <v>199153.29027999999</v>
      </c>
      <c r="G10" s="651">
        <v>240313</v>
      </c>
    </row>
    <row r="11" spans="1:23">
      <c r="A11" s="2">
        <v>2008</v>
      </c>
      <c r="B11" s="651">
        <v>226245.51027</v>
      </c>
      <c r="C11" s="651">
        <v>203049</v>
      </c>
      <c r="D11" s="651">
        <v>226985.51253000001</v>
      </c>
      <c r="E11" s="651">
        <v>191354</v>
      </c>
      <c r="F11" s="651">
        <v>201654.67937</v>
      </c>
      <c r="G11" s="651">
        <v>243400</v>
      </c>
    </row>
    <row r="12" spans="1:23">
      <c r="A12" s="2">
        <v>2009</v>
      </c>
      <c r="B12" s="651">
        <v>229961.92344000001</v>
      </c>
      <c r="C12" s="651">
        <v>203412</v>
      </c>
      <c r="D12" s="651">
        <v>226483.79199999999</v>
      </c>
      <c r="E12" s="651">
        <v>193761</v>
      </c>
      <c r="F12" s="651">
        <v>202314.7542</v>
      </c>
      <c r="G12" s="651">
        <v>246012</v>
      </c>
      <c r="H12" s="60"/>
      <c r="I12" s="60"/>
      <c r="J12" s="60"/>
    </row>
    <row r="13" spans="1:23">
      <c r="A13" s="2">
        <v>2010</v>
      </c>
      <c r="B13" s="651">
        <v>236104.57717</v>
      </c>
      <c r="C13" s="651">
        <v>204517</v>
      </c>
      <c r="D13" s="651">
        <v>227439.19182000001</v>
      </c>
      <c r="E13" s="651">
        <v>196752</v>
      </c>
      <c r="F13" s="651">
        <v>203764.98165</v>
      </c>
      <c r="G13" s="651">
        <v>251230</v>
      </c>
      <c r="H13" s="60"/>
      <c r="I13" s="60"/>
      <c r="J13" s="60"/>
    </row>
    <row r="14" spans="1:23">
      <c r="A14" s="2">
        <v>2011</v>
      </c>
      <c r="B14" s="651">
        <v>241833.28346000001</v>
      </c>
      <c r="C14" s="651">
        <v>208133</v>
      </c>
      <c r="D14" s="651">
        <v>231158.84083999999</v>
      </c>
      <c r="E14" s="651">
        <v>201640</v>
      </c>
      <c r="F14" s="651">
        <v>207726.10758000001</v>
      </c>
      <c r="G14" s="651">
        <v>256366</v>
      </c>
      <c r="H14" s="60"/>
      <c r="I14" s="60"/>
      <c r="J14" s="60"/>
    </row>
    <row r="15" spans="1:23">
      <c r="A15" s="2">
        <v>2012</v>
      </c>
      <c r="B15" s="651">
        <v>248832.79427000001</v>
      </c>
      <c r="C15" s="651">
        <v>210918</v>
      </c>
      <c r="D15" s="651">
        <v>233201.07165999999</v>
      </c>
      <c r="E15" s="651">
        <v>205975</v>
      </c>
      <c r="F15" s="651">
        <v>211199.52262</v>
      </c>
      <c r="G15" s="651">
        <v>259755</v>
      </c>
      <c r="H15" s="60"/>
      <c r="I15" s="60"/>
      <c r="J15" s="60"/>
    </row>
    <row r="16" spans="1:23">
      <c r="A16" s="2">
        <v>2013</v>
      </c>
      <c r="B16" s="651">
        <v>251735.08076000001</v>
      </c>
      <c r="C16" s="651">
        <v>214273</v>
      </c>
      <c r="D16" s="651">
        <v>234936.92824000001</v>
      </c>
      <c r="E16" s="651">
        <v>209712</v>
      </c>
      <c r="F16" s="651">
        <v>214636.62002999999</v>
      </c>
      <c r="G16" s="651">
        <v>262540</v>
      </c>
      <c r="H16" s="60"/>
      <c r="I16" s="60"/>
      <c r="J16" s="60"/>
    </row>
    <row r="17" spans="1:10">
      <c r="A17" s="2">
        <v>2014</v>
      </c>
      <c r="B17" s="651">
        <v>256934.10563999999</v>
      </c>
      <c r="C17" s="651">
        <v>214187</v>
      </c>
      <c r="D17" s="651">
        <v>231994.24635</v>
      </c>
      <c r="E17" s="651">
        <v>211846</v>
      </c>
      <c r="F17" s="651">
        <v>214788.01764999999</v>
      </c>
      <c r="G17" s="651">
        <v>265184</v>
      </c>
      <c r="H17" s="60"/>
      <c r="I17" s="60"/>
      <c r="J17" s="60"/>
    </row>
    <row r="18" spans="1:10">
      <c r="A18" s="60"/>
      <c r="B18" s="60"/>
      <c r="C18" s="60"/>
      <c r="D18" s="60"/>
      <c r="E18" s="60"/>
      <c r="F18" s="60"/>
      <c r="G18" s="124"/>
      <c r="H18" s="60"/>
      <c r="I18" s="60"/>
      <c r="J18" s="60"/>
    </row>
    <row r="19" spans="1:10">
      <c r="A19" s="60"/>
      <c r="B19" s="60"/>
      <c r="C19" s="60"/>
      <c r="D19" s="60"/>
      <c r="E19" s="60"/>
      <c r="F19" s="60"/>
      <c r="G19" s="124"/>
      <c r="H19" s="60"/>
      <c r="I19" s="60"/>
      <c r="J19" s="60"/>
    </row>
    <row r="20" spans="1:10">
      <c r="A20" s="60"/>
      <c r="B20" s="60"/>
      <c r="C20" s="60"/>
      <c r="D20" s="60"/>
      <c r="E20" s="60"/>
      <c r="F20" s="60"/>
      <c r="G20" s="124"/>
      <c r="H20" s="60"/>
      <c r="I20" s="60"/>
      <c r="J20" s="60"/>
    </row>
    <row r="21" spans="1:10">
      <c r="A21" s="60"/>
      <c r="B21" s="60"/>
      <c r="C21" s="60"/>
      <c r="D21" s="60"/>
      <c r="E21" s="60"/>
      <c r="F21" s="60"/>
      <c r="G21" s="124"/>
      <c r="H21" s="60"/>
      <c r="I21" s="60"/>
      <c r="J21" s="60"/>
    </row>
    <row r="22" spans="1:10">
      <c r="A22" s="60"/>
      <c r="B22" s="60"/>
      <c r="C22" s="60"/>
      <c r="D22" s="60"/>
      <c r="E22" s="60"/>
      <c r="F22" s="60"/>
      <c r="G22" s="124"/>
      <c r="H22" s="60"/>
      <c r="I22" s="60"/>
      <c r="J22" s="60"/>
    </row>
    <row r="23" spans="1:10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>
      <c r="A24" s="60"/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60"/>
      <c r="B26" s="60"/>
      <c r="C26" s="60"/>
      <c r="D26" s="60"/>
      <c r="E26" s="60"/>
      <c r="F26" s="60"/>
      <c r="G26" s="60"/>
      <c r="H26" s="60"/>
      <c r="I26" s="60"/>
      <c r="J26" s="60"/>
    </row>
    <row r="27" spans="1:10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0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pans="1:10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3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3">
      <c r="D34" s="60"/>
      <c r="E34" s="60"/>
      <c r="F34" s="60"/>
      <c r="G34" s="60"/>
      <c r="H34" s="60"/>
      <c r="I34" s="60"/>
      <c r="J34" s="60"/>
    </row>
    <row r="35" spans="1:13">
      <c r="D35" s="60"/>
      <c r="E35" s="60"/>
      <c r="F35" s="60"/>
      <c r="G35" s="60"/>
      <c r="H35" s="60"/>
      <c r="I35" s="60"/>
      <c r="J35" s="60"/>
    </row>
    <row r="36" spans="1:13">
      <c r="D36" s="60"/>
      <c r="E36" s="60"/>
      <c r="F36" s="60"/>
      <c r="G36" s="60"/>
      <c r="H36" s="60"/>
      <c r="I36" s="60"/>
      <c r="J36" s="60"/>
    </row>
    <row r="37" spans="1:13">
      <c r="D37" s="60"/>
      <c r="E37" s="60"/>
      <c r="F37" s="60"/>
      <c r="G37" s="60"/>
      <c r="H37" s="60"/>
      <c r="I37" s="60"/>
      <c r="J37" s="60"/>
    </row>
    <row r="38" spans="1:13">
      <c r="D38" s="60"/>
      <c r="E38" s="60"/>
      <c r="F38" s="60"/>
      <c r="G38" s="60"/>
      <c r="H38" s="60"/>
      <c r="I38" s="60"/>
      <c r="J38" s="60"/>
      <c r="K38" s="23"/>
      <c r="L38" s="23"/>
      <c r="M38" s="23"/>
    </row>
    <row r="39" spans="1:13">
      <c r="D39" s="60"/>
      <c r="E39" s="60"/>
      <c r="F39" s="60"/>
      <c r="G39" s="60"/>
      <c r="H39" s="60"/>
      <c r="I39" s="60"/>
      <c r="J39" s="60"/>
      <c r="K39" s="23"/>
      <c r="L39" s="23"/>
      <c r="M39" s="23"/>
    </row>
    <row r="40" spans="1:13">
      <c r="D40" s="60"/>
      <c r="E40" s="60"/>
      <c r="F40" s="60"/>
      <c r="G40" s="60"/>
      <c r="H40" s="60"/>
      <c r="I40" s="60"/>
      <c r="J40" s="60"/>
      <c r="K40" s="23"/>
      <c r="L40" s="23"/>
      <c r="M40" s="23"/>
    </row>
    <row r="41" spans="1:13">
      <c r="D41" s="60"/>
      <c r="E41" s="60"/>
      <c r="F41" s="60"/>
      <c r="G41" s="60"/>
      <c r="H41" s="60"/>
      <c r="I41" s="60"/>
      <c r="J41" s="60"/>
      <c r="K41" s="23"/>
      <c r="L41" s="23"/>
      <c r="M41" s="23"/>
    </row>
    <row r="42" spans="1:13">
      <c r="D42" s="60"/>
      <c r="E42" s="60"/>
      <c r="F42" s="60"/>
      <c r="G42" s="60"/>
      <c r="H42" s="60"/>
      <c r="I42" s="60"/>
      <c r="J42" s="60"/>
      <c r="K42" s="23"/>
      <c r="L42" s="23"/>
      <c r="M42" s="23"/>
    </row>
    <row r="43" spans="1:13">
      <c r="D43" s="60"/>
      <c r="E43" s="60"/>
      <c r="F43" s="60"/>
      <c r="G43" s="60"/>
      <c r="H43" s="60"/>
      <c r="I43" s="60"/>
      <c r="J43" s="60"/>
      <c r="K43" s="23"/>
      <c r="L43" s="23"/>
      <c r="M43" s="23"/>
    </row>
    <row r="44" spans="1:13">
      <c r="D44" s="60"/>
      <c r="E44" s="60"/>
      <c r="F44" s="60"/>
      <c r="G44" s="60"/>
      <c r="H44" s="60"/>
      <c r="I44" s="60"/>
      <c r="J44" s="60"/>
    </row>
    <row r="45" spans="1:13">
      <c r="D45" s="60"/>
      <c r="E45" s="60"/>
      <c r="F45" s="60"/>
      <c r="G45" s="60"/>
      <c r="H45" s="60"/>
      <c r="I45" s="60"/>
      <c r="J45" s="60"/>
    </row>
  </sheetData>
  <mergeCells count="4">
    <mergeCell ref="M1:N1"/>
    <mergeCell ref="B2:C2"/>
    <mergeCell ref="D2:E2"/>
    <mergeCell ref="F2:G2"/>
  </mergeCells>
  <hyperlinks>
    <hyperlink ref="M1:N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W50"/>
  <sheetViews>
    <sheetView workbookViewId="0">
      <selection activeCell="J22" sqref="J22"/>
    </sheetView>
  </sheetViews>
  <sheetFormatPr defaultRowHeight="12.75"/>
  <cols>
    <col min="12" max="12" width="3.140625" customWidth="1"/>
  </cols>
  <sheetData>
    <row r="1" spans="1:23" ht="25.5" customHeight="1">
      <c r="A1" s="42" t="s">
        <v>930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83" t="s">
        <v>780</v>
      </c>
      <c r="N1" s="783"/>
      <c r="O1" s="41"/>
      <c r="P1" s="41"/>
      <c r="Q1" s="41"/>
      <c r="R1" s="41"/>
      <c r="S1" s="41"/>
      <c r="T1" s="41"/>
      <c r="U1" s="41"/>
      <c r="V1" s="41"/>
      <c r="W1" s="41"/>
    </row>
    <row r="2" spans="1:23" s="64" customFormat="1" ht="18.75" customHeight="1">
      <c r="A2" s="164"/>
      <c r="B2" s="272" t="s">
        <v>1360</v>
      </c>
      <c r="C2" s="275"/>
      <c r="D2" s="275"/>
      <c r="E2" s="275"/>
      <c r="F2" s="275"/>
      <c r="G2" s="275"/>
      <c r="H2" s="275"/>
      <c r="I2" s="275"/>
      <c r="J2" s="275"/>
      <c r="K2" s="274"/>
      <c r="L2" s="269"/>
      <c r="M2" s="272" t="s">
        <v>945</v>
      </c>
      <c r="N2" s="273"/>
      <c r="O2" s="274"/>
      <c r="P2" s="269"/>
      <c r="Q2" s="269"/>
      <c r="R2" s="269"/>
      <c r="S2" s="269"/>
      <c r="T2" s="269"/>
      <c r="U2" s="269"/>
      <c r="V2" s="269"/>
      <c r="W2" s="269"/>
    </row>
    <row r="3" spans="1:23" s="64" customFormat="1">
      <c r="B3" s="811" t="s">
        <v>530</v>
      </c>
      <c r="C3" s="812"/>
      <c r="D3" s="812"/>
      <c r="E3" s="812"/>
      <c r="F3" s="813"/>
      <c r="G3" s="814" t="s">
        <v>531</v>
      </c>
      <c r="H3" s="815"/>
      <c r="I3" s="815"/>
      <c r="J3" s="815"/>
      <c r="K3" s="816"/>
      <c r="M3" s="270" t="s">
        <v>946</v>
      </c>
    </row>
    <row r="4" spans="1:23">
      <c r="A4" t="s">
        <v>931</v>
      </c>
      <c r="B4" t="s">
        <v>942</v>
      </c>
      <c r="C4" t="s">
        <v>943</v>
      </c>
      <c r="D4" t="s">
        <v>944</v>
      </c>
      <c r="E4" s="271" t="s">
        <v>947</v>
      </c>
      <c r="F4" t="s">
        <v>388</v>
      </c>
      <c r="G4" t="s">
        <v>942</v>
      </c>
      <c r="H4" t="s">
        <v>943</v>
      </c>
      <c r="I4" t="s">
        <v>944</v>
      </c>
      <c r="J4" s="271" t="s">
        <v>947</v>
      </c>
      <c r="K4" t="s">
        <v>388</v>
      </c>
      <c r="M4" s="2" t="s">
        <v>931</v>
      </c>
      <c r="N4" t="s">
        <v>941</v>
      </c>
      <c r="O4" t="s">
        <v>278</v>
      </c>
    </row>
    <row r="5" spans="1:23">
      <c r="A5">
        <v>2001</v>
      </c>
      <c r="B5" s="717">
        <v>148625.19941999999</v>
      </c>
      <c r="C5" s="717">
        <v>158259.33353999999</v>
      </c>
      <c r="D5" s="717">
        <v>183812.59525000001</v>
      </c>
      <c r="E5" s="717">
        <v>185562.08734</v>
      </c>
      <c r="F5" s="717">
        <v>207614.83113000001</v>
      </c>
      <c r="G5" s="717">
        <v>150450.27867</v>
      </c>
      <c r="H5" s="717">
        <v>177108.61235000001</v>
      </c>
      <c r="I5" s="717">
        <v>197978.96978000001</v>
      </c>
      <c r="J5" s="717">
        <v>199862.04866999999</v>
      </c>
      <c r="K5" s="717">
        <v>215251.81463000001</v>
      </c>
      <c r="L5" s="366"/>
      <c r="M5" s="506">
        <v>2001</v>
      </c>
      <c r="N5" s="651">
        <v>1859.0907946</v>
      </c>
      <c r="O5" s="651">
        <v>2139</v>
      </c>
    </row>
    <row r="6" spans="1:23">
      <c r="A6">
        <v>2002</v>
      </c>
      <c r="B6" s="717">
        <v>153759.24049</v>
      </c>
      <c r="C6" s="717">
        <v>164621.40891</v>
      </c>
      <c r="D6" s="717">
        <v>188479.01384999999</v>
      </c>
      <c r="E6" s="717">
        <v>190209.22682000001</v>
      </c>
      <c r="F6" s="717">
        <v>214610.83708999999</v>
      </c>
      <c r="G6" s="717">
        <v>156551.57300999999</v>
      </c>
      <c r="H6" s="717">
        <v>185724.94561</v>
      </c>
      <c r="I6" s="717">
        <v>205378.01261999999</v>
      </c>
      <c r="J6" s="717">
        <v>207266.31698</v>
      </c>
      <c r="K6" s="717">
        <v>217199.79551</v>
      </c>
      <c r="L6" s="366"/>
      <c r="M6" s="506">
        <v>2002</v>
      </c>
      <c r="N6" s="651">
        <v>1866.3547120999999</v>
      </c>
      <c r="O6" s="651">
        <v>2183</v>
      </c>
    </row>
    <row r="7" spans="1:23">
      <c r="A7">
        <v>2003</v>
      </c>
      <c r="B7" s="717">
        <v>162720.18020999999</v>
      </c>
      <c r="C7" s="717">
        <v>171698.62757000001</v>
      </c>
      <c r="D7" s="717">
        <v>192565.23973999999</v>
      </c>
      <c r="E7" s="717">
        <v>194793.95581000001</v>
      </c>
      <c r="F7" s="717">
        <v>216011.37166</v>
      </c>
      <c r="G7" s="717">
        <v>158139.21695</v>
      </c>
      <c r="H7" s="717">
        <v>191673.02437</v>
      </c>
      <c r="I7" s="717">
        <v>212960.86265</v>
      </c>
      <c r="J7" s="717">
        <v>217607.49832000001</v>
      </c>
      <c r="K7" s="717">
        <v>218080.31922999999</v>
      </c>
      <c r="L7" s="366"/>
      <c r="M7" s="506">
        <v>2003</v>
      </c>
      <c r="N7" s="651">
        <v>1878.5153860999999</v>
      </c>
      <c r="O7" s="651">
        <v>2168</v>
      </c>
    </row>
    <row r="8" spans="1:23">
      <c r="A8">
        <v>2004</v>
      </c>
      <c r="B8" s="717">
        <v>167088.44946</v>
      </c>
      <c r="C8" s="717">
        <v>176511.63389</v>
      </c>
      <c r="D8" s="717">
        <v>194868.81992000001</v>
      </c>
      <c r="E8" s="717">
        <v>201767.64957000001</v>
      </c>
      <c r="F8" s="717">
        <v>222090.08343</v>
      </c>
      <c r="G8" s="717">
        <v>157317.81028000001</v>
      </c>
      <c r="H8" s="717">
        <v>189664.30356</v>
      </c>
      <c r="I8" s="717">
        <v>217959.39817999999</v>
      </c>
      <c r="J8" s="717">
        <v>222962.61314999999</v>
      </c>
      <c r="K8" s="717">
        <v>220951.24173000001</v>
      </c>
      <c r="L8" s="366"/>
      <c r="M8" s="506">
        <v>2004</v>
      </c>
      <c r="N8" s="651">
        <v>1903.8000654</v>
      </c>
      <c r="O8" s="651">
        <v>2205</v>
      </c>
    </row>
    <row r="9" spans="1:23">
      <c r="A9">
        <v>2005</v>
      </c>
      <c r="B9" s="717">
        <v>171990.19949</v>
      </c>
      <c r="C9" s="717">
        <v>180449.09818999999</v>
      </c>
      <c r="D9" s="717">
        <v>196268.55812999999</v>
      </c>
      <c r="E9" s="717">
        <v>202263.92181</v>
      </c>
      <c r="F9" s="717">
        <v>224815.80311000001</v>
      </c>
      <c r="G9" s="717">
        <v>170023.37701</v>
      </c>
      <c r="H9" s="717">
        <v>195253.11807</v>
      </c>
      <c r="I9" s="717">
        <v>222582.55470000001</v>
      </c>
      <c r="J9" s="717">
        <v>228705.12307</v>
      </c>
      <c r="K9" s="717">
        <v>216110.56156</v>
      </c>
      <c r="L9" s="366"/>
      <c r="M9" s="506">
        <v>2005</v>
      </c>
      <c r="N9" s="651">
        <v>1929.7084374000001</v>
      </c>
      <c r="O9" s="651">
        <v>2226</v>
      </c>
    </row>
    <row r="10" spans="1:23">
      <c r="A10">
        <v>2006</v>
      </c>
      <c r="B10" s="717">
        <v>189699.80137</v>
      </c>
      <c r="C10" s="717">
        <v>185827.65341999999</v>
      </c>
      <c r="D10" s="717">
        <v>197668.26159000001</v>
      </c>
      <c r="E10" s="717">
        <v>203862.08742</v>
      </c>
      <c r="F10" s="717">
        <v>227841.26835999999</v>
      </c>
      <c r="G10" s="717">
        <v>186626.52158</v>
      </c>
      <c r="H10" s="717">
        <v>217949.68239999999</v>
      </c>
      <c r="I10" s="717">
        <v>235857.6433</v>
      </c>
      <c r="J10" s="717">
        <v>242162.67736</v>
      </c>
      <c r="K10" s="717">
        <v>228425.48542000001</v>
      </c>
      <c r="L10" s="366"/>
      <c r="M10" s="506">
        <v>2006</v>
      </c>
      <c r="N10" s="651">
        <v>1966.0546459</v>
      </c>
      <c r="O10" s="651">
        <v>2248</v>
      </c>
    </row>
    <row r="11" spans="1:23">
      <c r="A11">
        <v>2007</v>
      </c>
      <c r="B11" s="717">
        <v>189973.23396000001</v>
      </c>
      <c r="C11" s="717">
        <v>188744.94777</v>
      </c>
      <c r="D11" s="717">
        <v>199251.57441999999</v>
      </c>
      <c r="E11" s="717">
        <v>205197.91193999999</v>
      </c>
      <c r="F11" s="717">
        <v>226424.93184</v>
      </c>
      <c r="G11" s="717">
        <v>182911.78558</v>
      </c>
      <c r="H11" s="717">
        <v>216707.16991</v>
      </c>
      <c r="I11" s="717">
        <v>241081.75646999999</v>
      </c>
      <c r="J11" s="717">
        <v>248824.3254</v>
      </c>
      <c r="K11" s="717">
        <v>221130.41977000001</v>
      </c>
      <c r="L11" s="366"/>
      <c r="M11" s="506">
        <v>2007</v>
      </c>
      <c r="N11" s="651">
        <v>1982.9472504</v>
      </c>
      <c r="O11" s="651">
        <v>2273</v>
      </c>
    </row>
    <row r="12" spans="1:23">
      <c r="A12">
        <v>2008</v>
      </c>
      <c r="B12" s="717">
        <v>191531.47146</v>
      </c>
      <c r="C12" s="717">
        <v>191211.05218</v>
      </c>
      <c r="D12" s="717">
        <v>202028.35775</v>
      </c>
      <c r="E12" s="717">
        <v>207284.94905</v>
      </c>
      <c r="F12" s="717">
        <v>226557.57849000001</v>
      </c>
      <c r="G12" s="717">
        <v>188863.62869000001</v>
      </c>
      <c r="H12" s="717">
        <v>214253.74346999999</v>
      </c>
      <c r="I12" s="717">
        <v>240654.55033</v>
      </c>
      <c r="J12" s="717">
        <v>251746.19219999999</v>
      </c>
      <c r="K12" s="717">
        <v>230038.98796999999</v>
      </c>
      <c r="L12" s="366"/>
      <c r="M12" s="506">
        <v>2008</v>
      </c>
      <c r="N12" s="651">
        <v>2014.7372683999999</v>
      </c>
      <c r="O12" s="651">
        <v>2305</v>
      </c>
    </row>
    <row r="13" spans="1:23">
      <c r="A13">
        <v>2009</v>
      </c>
      <c r="B13" s="717">
        <v>188493.65922</v>
      </c>
      <c r="C13" s="717">
        <v>192745.67379999999</v>
      </c>
      <c r="D13" s="717">
        <v>202461.28064000001</v>
      </c>
      <c r="E13" s="717">
        <v>208425.39176</v>
      </c>
      <c r="F13" s="717">
        <v>226624.70389</v>
      </c>
      <c r="G13" s="717">
        <v>183008.33244999999</v>
      </c>
      <c r="H13" s="717">
        <v>219392.73913</v>
      </c>
      <c r="I13" s="717">
        <v>241979.11939000001</v>
      </c>
      <c r="J13" s="717">
        <v>254763.49658000001</v>
      </c>
      <c r="K13" s="717">
        <v>223957.78018999999</v>
      </c>
      <c r="L13" s="366"/>
      <c r="M13" s="506">
        <v>2009</v>
      </c>
      <c r="N13" s="651">
        <v>2033.2820119999999</v>
      </c>
      <c r="O13" s="651">
        <v>2349</v>
      </c>
    </row>
    <row r="14" spans="1:23">
      <c r="A14">
        <v>2010</v>
      </c>
      <c r="B14" s="717">
        <v>188339.48212</v>
      </c>
      <c r="C14" s="717">
        <v>194049.44938000001</v>
      </c>
      <c r="D14" s="717">
        <v>203883.43478000001</v>
      </c>
      <c r="E14" s="717">
        <v>210547.53031</v>
      </c>
      <c r="F14" s="717">
        <v>225409.52739</v>
      </c>
      <c r="G14" s="717">
        <v>180573.94029999999</v>
      </c>
      <c r="H14" s="717">
        <v>220920.17765999999</v>
      </c>
      <c r="I14" s="717">
        <v>245140.32861</v>
      </c>
      <c r="J14" s="717">
        <v>260830.8884</v>
      </c>
      <c r="K14" s="717">
        <v>228134.91420999999</v>
      </c>
      <c r="L14" s="366"/>
      <c r="M14" s="506">
        <v>2010</v>
      </c>
      <c r="N14" s="651">
        <v>2056.8889084000002</v>
      </c>
      <c r="O14" s="651">
        <v>2387</v>
      </c>
    </row>
    <row r="15" spans="1:23">
      <c r="A15">
        <v>2011</v>
      </c>
      <c r="B15" s="717">
        <v>187981.46418000001</v>
      </c>
      <c r="C15" s="717">
        <v>198302.48566999999</v>
      </c>
      <c r="D15" s="717">
        <v>207249.29850999999</v>
      </c>
      <c r="E15" s="717">
        <v>215099.91042</v>
      </c>
      <c r="F15" s="717">
        <v>229872.16224999999</v>
      </c>
      <c r="G15" s="717">
        <v>185832.09195</v>
      </c>
      <c r="H15" s="717">
        <v>217072.34950000001</v>
      </c>
      <c r="I15" s="717">
        <v>246395.05359</v>
      </c>
      <c r="J15" s="717">
        <v>266200.64649000001</v>
      </c>
      <c r="K15" s="717">
        <v>234593.32576000001</v>
      </c>
      <c r="L15" s="366"/>
      <c r="M15" s="506">
        <v>2011</v>
      </c>
      <c r="N15" s="651">
        <v>2081.5428498000001</v>
      </c>
      <c r="O15" s="651">
        <v>2411</v>
      </c>
    </row>
    <row r="16" spans="1:23">
      <c r="A16">
        <v>2012</v>
      </c>
      <c r="B16" s="717">
        <v>189326.95707</v>
      </c>
      <c r="C16" s="717">
        <v>201305.62064000001</v>
      </c>
      <c r="D16" s="717">
        <v>211014.64335</v>
      </c>
      <c r="E16" s="717">
        <v>219399.66743</v>
      </c>
      <c r="F16" s="717">
        <v>233670.28597999999</v>
      </c>
      <c r="G16" s="717">
        <v>171987.53846000001</v>
      </c>
      <c r="H16" s="717">
        <v>220497.46072</v>
      </c>
      <c r="I16" s="717">
        <v>248795.60505000001</v>
      </c>
      <c r="J16" s="717">
        <v>271150.34798999998</v>
      </c>
      <c r="K16" s="717">
        <v>224873.05247</v>
      </c>
      <c r="L16" s="366"/>
      <c r="M16" s="506">
        <v>2012</v>
      </c>
      <c r="N16" s="651">
        <v>2076.3506683999999</v>
      </c>
      <c r="O16" s="651">
        <v>2439</v>
      </c>
    </row>
    <row r="17" spans="1:15">
      <c r="A17">
        <v>2013</v>
      </c>
      <c r="B17" s="717">
        <v>187048.73861</v>
      </c>
      <c r="C17" s="717">
        <v>204912.54631000001</v>
      </c>
      <c r="D17" s="717">
        <v>215507.74361999999</v>
      </c>
      <c r="E17" s="717">
        <v>223752.08924999999</v>
      </c>
      <c r="F17" s="717">
        <v>235122.21244999999</v>
      </c>
      <c r="G17" s="717">
        <v>176624.99048000001</v>
      </c>
      <c r="H17" s="717">
        <v>221776.92947</v>
      </c>
      <c r="I17" s="717">
        <v>248016.74067999999</v>
      </c>
      <c r="J17" s="717">
        <v>273454.61644000001</v>
      </c>
      <c r="K17" s="717">
        <v>231680.55379000001</v>
      </c>
      <c r="L17" s="366"/>
      <c r="M17" s="506">
        <v>2013</v>
      </c>
      <c r="N17" s="651">
        <v>2071.9382495999998</v>
      </c>
      <c r="O17" s="651">
        <v>2470</v>
      </c>
    </row>
    <row r="18" spans="1:15">
      <c r="A18">
        <v>2014</v>
      </c>
      <c r="B18" s="717">
        <v>184268.07592</v>
      </c>
      <c r="C18" s="717">
        <v>207613.32186</v>
      </c>
      <c r="D18" s="717">
        <v>214210.75899</v>
      </c>
      <c r="E18" s="717">
        <v>225057.10832</v>
      </c>
      <c r="F18" s="717">
        <v>231611.03096</v>
      </c>
      <c r="G18" s="717">
        <v>153261.85519999999</v>
      </c>
      <c r="H18" s="717">
        <v>220273.70288</v>
      </c>
      <c r="I18" s="717">
        <v>248411.4589</v>
      </c>
      <c r="J18" s="717">
        <v>278439.81903999997</v>
      </c>
      <c r="K18" s="717">
        <v>223753.36455999999</v>
      </c>
      <c r="L18" s="366"/>
      <c r="M18" s="506">
        <v>2014</v>
      </c>
      <c r="N18" s="651">
        <v>2100.5936846</v>
      </c>
      <c r="O18" s="651">
        <v>2525</v>
      </c>
    </row>
    <row r="19" spans="1:15">
      <c r="A19" s="60"/>
      <c r="B19" s="60"/>
      <c r="C19" s="60"/>
      <c r="D19" s="60"/>
      <c r="E19" s="60"/>
      <c r="F19" s="60"/>
      <c r="G19" s="124"/>
      <c r="H19" s="60"/>
      <c r="I19" s="60"/>
      <c r="J19" s="60"/>
    </row>
    <row r="20" spans="1:15">
      <c r="A20" s="60"/>
      <c r="B20" s="60"/>
      <c r="C20" s="60"/>
      <c r="D20" s="60"/>
      <c r="E20" s="60"/>
      <c r="F20" s="60"/>
      <c r="G20" s="124"/>
      <c r="H20" s="60"/>
      <c r="I20" s="60"/>
      <c r="J20" s="60"/>
    </row>
    <row r="21" spans="1:15">
      <c r="A21" s="60"/>
      <c r="B21" s="60"/>
      <c r="C21" s="60"/>
      <c r="D21" s="60"/>
      <c r="E21" s="60"/>
      <c r="F21" s="60"/>
      <c r="G21" s="124"/>
      <c r="H21" s="60"/>
      <c r="I21" s="60"/>
      <c r="J21" s="60"/>
    </row>
    <row r="49" spans="2:2">
      <c r="B49" s="271" t="s">
        <v>1520</v>
      </c>
    </row>
    <row r="50" spans="2:2">
      <c r="B50" s="271" t="s">
        <v>1521</v>
      </c>
    </row>
  </sheetData>
  <mergeCells count="3">
    <mergeCell ref="M1:N1"/>
    <mergeCell ref="B3:F3"/>
    <mergeCell ref="G3:K3"/>
  </mergeCells>
  <hyperlinks>
    <hyperlink ref="M1:N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1:Y51"/>
  <sheetViews>
    <sheetView workbookViewId="0">
      <selection activeCell="V20" sqref="V20"/>
    </sheetView>
  </sheetViews>
  <sheetFormatPr defaultColWidth="8.85546875" defaultRowHeight="12.75"/>
  <sheetData>
    <row r="1" spans="1:25" ht="28.5" customHeight="1">
      <c r="A1" s="42" t="s">
        <v>197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783" t="s">
        <v>780</v>
      </c>
      <c r="P1" s="783"/>
      <c r="Q1" s="43"/>
      <c r="R1" s="43"/>
      <c r="S1" s="43"/>
      <c r="T1" s="43"/>
      <c r="U1" s="43"/>
      <c r="V1" s="43"/>
      <c r="W1" s="43"/>
      <c r="X1" s="43"/>
      <c r="Y1" s="43"/>
    </row>
    <row r="2" spans="1:25" ht="48">
      <c r="A2" s="168" t="s">
        <v>47</v>
      </c>
      <c r="B2" s="168" t="s">
        <v>120</v>
      </c>
      <c r="C2" s="168" t="s">
        <v>121</v>
      </c>
      <c r="D2" s="168" t="s">
        <v>122</v>
      </c>
      <c r="E2" s="168" t="s">
        <v>123</v>
      </c>
      <c r="F2" s="168" t="s">
        <v>124</v>
      </c>
      <c r="G2" s="168" t="s">
        <v>125</v>
      </c>
      <c r="H2" s="168" t="s">
        <v>126</v>
      </c>
    </row>
    <row r="3" spans="1:25">
      <c r="A3" s="238">
        <v>1968</v>
      </c>
      <c r="B3" s="738">
        <v>1.8852819E-3</v>
      </c>
      <c r="C3" s="738">
        <v>1.25698324E-2</v>
      </c>
      <c r="D3" s="738">
        <v>3.2390043999999999E-3</v>
      </c>
      <c r="E3" s="738">
        <v>4.3227665999999998E-3</v>
      </c>
      <c r="F3" s="738">
        <v>2.6488001999999998E-3</v>
      </c>
      <c r="G3" s="738">
        <v>9.4218415E-3</v>
      </c>
      <c r="H3" s="738">
        <v>7.4097530100000003E-2</v>
      </c>
    </row>
    <row r="4" spans="1:25">
      <c r="A4" s="238">
        <v>1969</v>
      </c>
      <c r="B4" s="738">
        <v>1.5969338999999999E-3</v>
      </c>
      <c r="C4" s="738">
        <v>0</v>
      </c>
      <c r="D4" s="738">
        <v>8.9020772000000005E-3</v>
      </c>
      <c r="E4" s="738">
        <v>0</v>
      </c>
      <c r="F4" s="738">
        <v>0</v>
      </c>
      <c r="G4" s="738">
        <v>4.3103448000000001E-3</v>
      </c>
      <c r="H4" s="738">
        <v>7.0588235299999996E-2</v>
      </c>
    </row>
    <row r="5" spans="1:25">
      <c r="A5" s="238">
        <v>1970</v>
      </c>
      <c r="B5" s="738">
        <v>2.4886878000000001E-3</v>
      </c>
      <c r="C5" s="738">
        <v>1.5432098999999999E-3</v>
      </c>
      <c r="D5" s="738">
        <v>8.5178875999999994E-3</v>
      </c>
      <c r="E5" s="738">
        <v>0</v>
      </c>
      <c r="F5" s="738">
        <v>3.8986354999999999E-3</v>
      </c>
      <c r="G5" s="738">
        <v>1.0169491500000001E-2</v>
      </c>
      <c r="H5" s="738">
        <v>0.15277777779999999</v>
      </c>
    </row>
    <row r="6" spans="1:25">
      <c r="A6" s="238">
        <v>1971</v>
      </c>
      <c r="B6" s="738">
        <v>2.9914529999999998E-3</v>
      </c>
      <c r="C6" s="738">
        <v>5.0251256000000003E-3</v>
      </c>
      <c r="D6" s="738">
        <v>3.6363635999999999E-3</v>
      </c>
      <c r="E6" s="738">
        <v>0</v>
      </c>
      <c r="F6" s="738">
        <v>0</v>
      </c>
      <c r="G6" s="738">
        <v>3.5460993000000001E-3</v>
      </c>
      <c r="H6" s="738">
        <v>3.2967033E-2</v>
      </c>
    </row>
    <row r="7" spans="1:25">
      <c r="A7" s="238">
        <v>1972</v>
      </c>
      <c r="B7" s="738">
        <v>2.9906542000000002E-3</v>
      </c>
      <c r="C7" s="738">
        <v>6.4935065000000002E-3</v>
      </c>
      <c r="D7" s="738">
        <v>8.2758620999999997E-3</v>
      </c>
      <c r="E7" s="738">
        <v>0</v>
      </c>
      <c r="F7" s="738">
        <v>1.1723329E-3</v>
      </c>
      <c r="G7" s="738">
        <v>1.7301038099999999E-2</v>
      </c>
      <c r="H7" s="738">
        <v>8.6956521699999997E-2</v>
      </c>
    </row>
    <row r="8" spans="1:25">
      <c r="A8" s="238">
        <v>1973</v>
      </c>
      <c r="B8" s="738">
        <v>2.7139497E-3</v>
      </c>
      <c r="C8" s="738">
        <v>1.9646364999999998E-3</v>
      </c>
      <c r="D8" s="738">
        <v>4.1899440999999997E-3</v>
      </c>
      <c r="E8" s="738">
        <v>0</v>
      </c>
      <c r="F8" s="738">
        <v>2.5906736000000001E-3</v>
      </c>
      <c r="G8" s="738">
        <v>2.9239766000000002E-3</v>
      </c>
      <c r="H8" s="738">
        <v>5.1282051299999999E-2</v>
      </c>
    </row>
    <row r="9" spans="1:25">
      <c r="A9" s="238">
        <v>1974</v>
      </c>
      <c r="B9" s="738">
        <v>1.0808985E-2</v>
      </c>
      <c r="C9" s="738">
        <v>2.5641025599999999E-2</v>
      </c>
      <c r="D9" s="738">
        <v>1.2295082000000001E-2</v>
      </c>
      <c r="E9" s="738">
        <v>0</v>
      </c>
      <c r="F9" s="738">
        <v>1.36842105E-2</v>
      </c>
      <c r="G9" s="738">
        <v>2.5862069000000001E-2</v>
      </c>
      <c r="H9" s="738">
        <v>4.9079754599999997E-2</v>
      </c>
    </row>
    <row r="10" spans="1:25">
      <c r="A10" s="238">
        <v>1975</v>
      </c>
      <c r="B10" s="738">
        <v>1.3223140499999999E-2</v>
      </c>
      <c r="C10" s="738">
        <v>3.9285714300000003E-2</v>
      </c>
      <c r="D10" s="738">
        <v>1.8944519600000001E-2</v>
      </c>
      <c r="E10" s="738">
        <v>0</v>
      </c>
      <c r="F10" s="738">
        <v>1.26582278E-2</v>
      </c>
      <c r="G10" s="738">
        <v>3.3482142899999998E-2</v>
      </c>
      <c r="H10" s="738">
        <v>0.1059907834</v>
      </c>
    </row>
    <row r="11" spans="1:25">
      <c r="A11" s="238">
        <v>1976</v>
      </c>
      <c r="B11" s="738">
        <v>2.2281343499999998E-2</v>
      </c>
      <c r="C11" s="738">
        <v>1.30718954E-2</v>
      </c>
      <c r="D11" s="738">
        <v>3.0303030299999999E-2</v>
      </c>
      <c r="E11" s="738">
        <v>0</v>
      </c>
      <c r="F11" s="738">
        <v>6.5963061000000002E-3</v>
      </c>
      <c r="G11" s="738">
        <v>3.8910505800000002E-2</v>
      </c>
      <c r="H11" s="738">
        <v>4.24528302E-2</v>
      </c>
    </row>
    <row r="12" spans="1:25">
      <c r="A12" s="238">
        <v>1977</v>
      </c>
      <c r="B12" s="738">
        <v>1.7508417500000002E-2</v>
      </c>
      <c r="C12" s="738">
        <v>2.0671834600000001E-2</v>
      </c>
      <c r="D12" s="738">
        <v>2.55653884E-2</v>
      </c>
      <c r="E12" s="738">
        <v>9.9009900999999997E-3</v>
      </c>
      <c r="F12" s="738">
        <v>1.3392857100000001E-2</v>
      </c>
      <c r="G12" s="738">
        <v>1.7921146999999998E-2</v>
      </c>
      <c r="H12" s="738">
        <v>4.4999999999999998E-2</v>
      </c>
    </row>
    <row r="13" spans="1:25">
      <c r="A13" s="238">
        <v>1978</v>
      </c>
      <c r="B13" s="738">
        <v>2.11287184E-2</v>
      </c>
      <c r="C13" s="738">
        <v>2.19638243E-2</v>
      </c>
      <c r="D13" s="738">
        <v>3.1223628699999999E-2</v>
      </c>
      <c r="E13" s="738">
        <v>0</v>
      </c>
      <c r="F13" s="738">
        <v>1.25470514E-2</v>
      </c>
      <c r="G13" s="738">
        <v>5.0387596899999998E-2</v>
      </c>
      <c r="H13" s="738">
        <v>6.8441064600000004E-2</v>
      </c>
    </row>
    <row r="14" spans="1:25">
      <c r="A14" s="238">
        <v>1979</v>
      </c>
      <c r="B14" s="738">
        <v>1.8053855600000002E-2</v>
      </c>
      <c r="C14" s="738">
        <v>2.2167487699999999E-2</v>
      </c>
      <c r="D14" s="738">
        <v>1.60349854E-2</v>
      </c>
      <c r="E14" s="738">
        <v>1.47058824E-2</v>
      </c>
      <c r="F14" s="738">
        <v>1.1949215799999999E-2</v>
      </c>
      <c r="G14" s="738">
        <v>3.3280507100000002E-2</v>
      </c>
      <c r="H14" s="738">
        <v>3.5019455300000002E-2</v>
      </c>
    </row>
    <row r="15" spans="1:25">
      <c r="A15" s="238">
        <v>1980</v>
      </c>
      <c r="B15" s="738">
        <v>2.66055046E-2</v>
      </c>
      <c r="C15" s="738">
        <v>3.1503150299999998E-2</v>
      </c>
      <c r="D15" s="738">
        <v>4.0187541899999998E-2</v>
      </c>
      <c r="E15" s="738">
        <v>4.1958042000000001E-2</v>
      </c>
      <c r="F15" s="738">
        <v>2.3705552099999999E-2</v>
      </c>
      <c r="G15" s="738">
        <v>3.8873994600000003E-2</v>
      </c>
      <c r="H15" s="738">
        <v>0.10218978099999999</v>
      </c>
    </row>
    <row r="16" spans="1:25">
      <c r="A16" s="238">
        <v>1981</v>
      </c>
      <c r="B16" s="738">
        <v>3.8358905899999997E-2</v>
      </c>
      <c r="C16" s="738">
        <v>3.0217186E-2</v>
      </c>
      <c r="D16" s="738">
        <v>4.8550724599999998E-2</v>
      </c>
      <c r="E16" s="738">
        <v>4.0404040400000001E-2</v>
      </c>
      <c r="F16" s="738">
        <v>2.2988505699999998E-2</v>
      </c>
      <c r="G16" s="738">
        <v>3.9325842700000002E-2</v>
      </c>
      <c r="H16" s="738">
        <v>5.9259259299999999E-2</v>
      </c>
    </row>
    <row r="17" spans="1:19">
      <c r="A17" s="238">
        <v>1982</v>
      </c>
      <c r="B17" s="738">
        <v>5.8092679699999997E-2</v>
      </c>
      <c r="C17" s="738">
        <v>3.5100821499999997E-2</v>
      </c>
      <c r="D17" s="738">
        <v>5.5288461499999997E-2</v>
      </c>
      <c r="E17" s="738">
        <v>2.9220779200000001E-2</v>
      </c>
      <c r="F17" s="738">
        <v>2.30961298E-2</v>
      </c>
      <c r="G17" s="738">
        <v>5.4464285699999997E-2</v>
      </c>
      <c r="H17" s="738">
        <v>6.2706270600000003E-2</v>
      </c>
    </row>
    <row r="18" spans="1:19">
      <c r="A18" s="238">
        <v>1983</v>
      </c>
      <c r="B18" s="738">
        <v>6.9996482600000007E-2</v>
      </c>
      <c r="C18" s="738">
        <v>5.5296856800000002E-2</v>
      </c>
      <c r="D18" s="738">
        <v>5.7910447800000001E-2</v>
      </c>
      <c r="E18" s="738">
        <v>7.5471698099999998E-2</v>
      </c>
      <c r="F18" s="738">
        <v>2.9370629400000001E-2</v>
      </c>
      <c r="G18" s="738">
        <v>5.1089918300000002E-2</v>
      </c>
      <c r="H18" s="738">
        <v>7.7809798299999997E-2</v>
      </c>
    </row>
    <row r="19" spans="1:19">
      <c r="A19" s="238">
        <v>1984</v>
      </c>
      <c r="B19" s="738">
        <v>9.9658164600000002E-2</v>
      </c>
      <c r="C19" s="738">
        <v>7.6562500000000006E-2</v>
      </c>
      <c r="D19" s="738">
        <v>6.0894780400000001E-2</v>
      </c>
      <c r="E19" s="738">
        <v>7.9658606000000007E-2</v>
      </c>
      <c r="F19" s="738">
        <v>3.06054558E-2</v>
      </c>
      <c r="G19" s="738">
        <v>3.9307440300000003E-2</v>
      </c>
      <c r="H19" s="738">
        <v>4.7817047799999998E-2</v>
      </c>
    </row>
    <row r="20" spans="1:19">
      <c r="A20" s="238">
        <v>1985</v>
      </c>
      <c r="B20" s="738">
        <v>0.1074737492</v>
      </c>
      <c r="C20" s="738">
        <v>9.8720292500000001E-2</v>
      </c>
      <c r="D20" s="738">
        <v>7.0427868199999993E-2</v>
      </c>
      <c r="E20" s="738">
        <v>9.0760425199999994E-2</v>
      </c>
      <c r="F20" s="738">
        <v>3.1479538299999998E-2</v>
      </c>
      <c r="G20" s="738">
        <v>4.0404040400000001E-2</v>
      </c>
      <c r="H20" s="738">
        <v>6.4516129000000005E-2</v>
      </c>
    </row>
    <row r="21" spans="1:19">
      <c r="A21" s="238">
        <v>1986</v>
      </c>
      <c r="B21" s="738">
        <v>0.1122096673</v>
      </c>
      <c r="C21" s="738">
        <v>9.8573281499999998E-2</v>
      </c>
      <c r="D21" s="738">
        <v>7.4517019300000001E-2</v>
      </c>
      <c r="E21" s="738">
        <v>9.8343132E-2</v>
      </c>
      <c r="F21" s="738">
        <v>3.6847865700000003E-2</v>
      </c>
      <c r="G21" s="738">
        <v>4.2643923200000003E-2</v>
      </c>
      <c r="H21" s="738">
        <v>5.80524345E-2</v>
      </c>
    </row>
    <row r="22" spans="1:19">
      <c r="A22" s="238">
        <v>1987</v>
      </c>
      <c r="B22" s="738">
        <v>0.11231707320000001</v>
      </c>
      <c r="C22" s="738">
        <v>0.12541806019999999</v>
      </c>
      <c r="D22" s="738">
        <v>9.3577201200000001E-2</v>
      </c>
      <c r="E22" s="738">
        <v>0.1100458524</v>
      </c>
      <c r="F22" s="738">
        <v>3.52733686E-2</v>
      </c>
      <c r="G22" s="738">
        <v>5.2116234999999997E-2</v>
      </c>
      <c r="H22" s="738">
        <v>5.1878354199999997E-2</v>
      </c>
    </row>
    <row r="23" spans="1:19">
      <c r="A23" s="238">
        <v>1988</v>
      </c>
      <c r="B23" s="738">
        <v>0.13591433280000001</v>
      </c>
      <c r="C23" s="738">
        <v>0.13745528870000001</v>
      </c>
      <c r="D23" s="738">
        <v>8.6645962699999995E-2</v>
      </c>
      <c r="E23" s="738">
        <v>0.1040765905</v>
      </c>
      <c r="F23" s="738">
        <v>3.5676810099999998E-2</v>
      </c>
      <c r="G23" s="738">
        <v>4.8281990499999997E-2</v>
      </c>
      <c r="H23" s="738">
        <v>6.4236111100000007E-2</v>
      </c>
    </row>
    <row r="24" spans="1:19">
      <c r="A24" s="238">
        <v>1989</v>
      </c>
      <c r="B24" s="738">
        <v>0.1498253246</v>
      </c>
      <c r="C24" s="738">
        <v>0.1368227219</v>
      </c>
      <c r="D24" s="738">
        <v>8.0977382900000006E-2</v>
      </c>
      <c r="E24" s="738">
        <v>9.1888011500000005E-2</v>
      </c>
      <c r="F24" s="738">
        <v>4.7344586199999997E-2</v>
      </c>
      <c r="G24" s="738">
        <v>4.1547649999999998E-2</v>
      </c>
      <c r="H24" s="738">
        <v>5.2407931999999997E-2</v>
      </c>
    </row>
    <row r="25" spans="1:19">
      <c r="A25" s="238">
        <v>1990</v>
      </c>
      <c r="B25" s="738">
        <v>0.13238713429999999</v>
      </c>
      <c r="C25" s="738">
        <v>0.1328460719</v>
      </c>
      <c r="D25" s="738">
        <v>7.5247524800000007E-2</v>
      </c>
      <c r="E25" s="738">
        <v>9.0257275400000003E-2</v>
      </c>
      <c r="F25" s="738">
        <v>6.0564662999999998E-2</v>
      </c>
      <c r="G25" s="738">
        <v>3.5127832099999999E-2</v>
      </c>
      <c r="H25" s="738">
        <v>6.1559507499999999E-2</v>
      </c>
    </row>
    <row r="26" spans="1:19">
      <c r="A26" s="238">
        <v>1991</v>
      </c>
      <c r="B26" s="738">
        <v>0.13176755979999999</v>
      </c>
      <c r="C26" s="738">
        <v>0.1440595747</v>
      </c>
      <c r="D26" s="738">
        <v>8.0080080100000006E-2</v>
      </c>
      <c r="E26" s="738">
        <v>8.6457873800000001E-2</v>
      </c>
      <c r="F26" s="738">
        <v>5.0525262600000002E-2</v>
      </c>
      <c r="G26" s="738">
        <v>3.8961039000000003E-2</v>
      </c>
      <c r="H26" s="738">
        <v>3.6020583199999998E-2</v>
      </c>
    </row>
    <row r="27" spans="1:19">
      <c r="A27" s="238">
        <v>1992</v>
      </c>
      <c r="B27" s="738">
        <v>0.1246467066</v>
      </c>
      <c r="C27" s="738">
        <v>0.1476940705</v>
      </c>
      <c r="D27" s="738">
        <v>7.03692016E-2</v>
      </c>
      <c r="E27" s="738">
        <v>7.7250335899999995E-2</v>
      </c>
      <c r="F27" s="738">
        <v>5.4158607400000003E-2</v>
      </c>
      <c r="G27" s="738">
        <v>3.5598705500000001E-2</v>
      </c>
      <c r="H27" s="738">
        <v>5.2202283799999999E-2</v>
      </c>
    </row>
    <row r="28" spans="1:19">
      <c r="A28" s="238">
        <v>1993</v>
      </c>
      <c r="B28" s="738">
        <v>0.1178389561</v>
      </c>
      <c r="C28" s="738">
        <v>0.1373705271</v>
      </c>
      <c r="D28" s="738">
        <v>6.91980648E-2</v>
      </c>
      <c r="E28" s="738">
        <v>6.7305389199999996E-2</v>
      </c>
      <c r="F28" s="738">
        <v>5.62043796E-2</v>
      </c>
      <c r="G28" s="738">
        <v>3.0296472599999999E-2</v>
      </c>
      <c r="H28" s="738">
        <v>5.7722308899999998E-2</v>
      </c>
      <c r="J28" s="45" t="s">
        <v>750</v>
      </c>
      <c r="K28" s="46"/>
      <c r="L28" s="46"/>
      <c r="M28" s="46"/>
      <c r="N28" s="46"/>
      <c r="O28" s="46"/>
      <c r="P28" s="46"/>
      <c r="Q28" s="46"/>
      <c r="R28" s="46"/>
      <c r="S28" s="54"/>
    </row>
    <row r="29" spans="1:19">
      <c r="A29" s="238">
        <v>1994</v>
      </c>
      <c r="B29" s="738">
        <v>0.1083546781</v>
      </c>
      <c r="C29" s="738">
        <v>0.12301597710000001</v>
      </c>
      <c r="D29" s="738">
        <v>6.3352710899999998E-2</v>
      </c>
      <c r="E29" s="738">
        <v>7.0977253599999998E-2</v>
      </c>
      <c r="F29" s="738">
        <v>5.8153477199999998E-2</v>
      </c>
      <c r="G29" s="738">
        <v>2.6797175900000001E-2</v>
      </c>
      <c r="H29" s="738">
        <v>4.2431192700000002E-2</v>
      </c>
      <c r="J29" s="277" t="s">
        <v>1004</v>
      </c>
      <c r="K29" s="62"/>
      <c r="L29" s="62"/>
      <c r="M29" s="62"/>
      <c r="N29" s="62"/>
      <c r="O29" s="62"/>
      <c r="P29" s="62"/>
      <c r="Q29" s="62"/>
      <c r="R29" s="62"/>
      <c r="S29" s="63"/>
    </row>
    <row r="30" spans="1:19">
      <c r="A30" s="238">
        <v>1995</v>
      </c>
      <c r="B30" s="738">
        <v>0.100551829</v>
      </c>
      <c r="C30" s="738">
        <v>0.10385739099999999</v>
      </c>
      <c r="D30" s="738">
        <v>6.6101951300000003E-2</v>
      </c>
      <c r="E30" s="738">
        <v>5.9894921199999999E-2</v>
      </c>
      <c r="F30" s="738">
        <v>6.6371681399999993E-2</v>
      </c>
      <c r="G30" s="738">
        <v>2.5407779200000001E-2</v>
      </c>
      <c r="H30" s="738">
        <v>6.2211981600000001E-2</v>
      </c>
      <c r="J30" s="308" t="s">
        <v>1005</v>
      </c>
      <c r="K30" s="50"/>
      <c r="L30" s="50"/>
      <c r="M30" s="50"/>
      <c r="N30" s="50"/>
      <c r="O30" s="50"/>
      <c r="P30" s="50"/>
      <c r="Q30" s="50"/>
      <c r="R30" s="50"/>
      <c r="S30" s="51"/>
    </row>
    <row r="31" spans="1:19">
      <c r="A31" s="238">
        <v>1996</v>
      </c>
      <c r="B31" s="738">
        <v>9.0867830799999993E-2</v>
      </c>
      <c r="C31" s="738">
        <v>8.1212670400000006E-2</v>
      </c>
      <c r="D31" s="738">
        <v>5.2190121200000002E-2</v>
      </c>
      <c r="E31" s="738">
        <v>5.5873443299999999E-2</v>
      </c>
      <c r="F31" s="738">
        <v>5.0527240799999998E-2</v>
      </c>
      <c r="G31" s="738">
        <v>2.08995911E-2</v>
      </c>
      <c r="H31" s="738">
        <v>4.9872122800000002E-2</v>
      </c>
    </row>
    <row r="32" spans="1:19">
      <c r="A32" s="238">
        <v>1997</v>
      </c>
      <c r="B32" s="738">
        <v>8.5913767799999999E-2</v>
      </c>
      <c r="C32" s="738">
        <v>7.2629392500000001E-2</v>
      </c>
      <c r="D32" s="738">
        <v>5.2138699099999998E-2</v>
      </c>
      <c r="E32" s="738">
        <v>4.8445767200000003E-2</v>
      </c>
      <c r="F32" s="738">
        <v>5.1730418899999998E-2</v>
      </c>
      <c r="G32" s="738">
        <v>2.23755047E-2</v>
      </c>
      <c r="H32" s="738">
        <v>6.02409639E-2</v>
      </c>
    </row>
    <row r="33" spans="1:19">
      <c r="A33" s="238">
        <v>1998</v>
      </c>
      <c r="B33" s="738">
        <v>7.2963162799999995E-2</v>
      </c>
      <c r="C33" s="738">
        <v>6.0426741999999999E-2</v>
      </c>
      <c r="D33" s="738">
        <v>4.9348348700000003E-2</v>
      </c>
      <c r="E33" s="738">
        <v>4.3831902399999997E-2</v>
      </c>
      <c r="F33" s="738">
        <v>4.4352265500000002E-2</v>
      </c>
      <c r="G33" s="738">
        <v>2.1327014200000001E-2</v>
      </c>
      <c r="H33" s="738">
        <v>5.67612688E-2</v>
      </c>
      <c r="J33" s="45" t="s">
        <v>800</v>
      </c>
      <c r="K33" s="46"/>
      <c r="L33" s="46"/>
      <c r="M33" s="46"/>
      <c r="N33" s="46"/>
      <c r="O33" s="46"/>
      <c r="P33" s="46"/>
      <c r="Q33" s="46"/>
      <c r="R33" s="46"/>
      <c r="S33" s="54"/>
    </row>
    <row r="34" spans="1:19">
      <c r="A34" s="238">
        <v>1999</v>
      </c>
      <c r="B34" s="738">
        <v>5.83294148E-2</v>
      </c>
      <c r="C34" s="738">
        <v>5.1545089299999999E-2</v>
      </c>
      <c r="D34" s="738">
        <v>3.3353245699999999E-2</v>
      </c>
      <c r="E34" s="738">
        <v>3.7453183500000001E-2</v>
      </c>
      <c r="F34" s="738">
        <v>4.9784268200000002E-2</v>
      </c>
      <c r="G34" s="738">
        <v>1.53698367E-2</v>
      </c>
      <c r="H34" s="738">
        <v>6.2378167599999999E-2</v>
      </c>
      <c r="J34" s="122" t="s">
        <v>796</v>
      </c>
      <c r="K34" s="62"/>
      <c r="L34" s="62"/>
      <c r="M34" s="62"/>
      <c r="N34" s="62"/>
      <c r="O34" s="62"/>
      <c r="P34" s="62"/>
      <c r="Q34" s="62"/>
      <c r="R34" s="62"/>
      <c r="S34" s="63"/>
    </row>
    <row r="35" spans="1:19">
      <c r="A35" s="238">
        <v>2000</v>
      </c>
      <c r="B35" s="738">
        <v>4.5567847100000003E-2</v>
      </c>
      <c r="C35" s="738">
        <v>3.4993698699999999E-2</v>
      </c>
      <c r="D35" s="738">
        <v>2.9339438700000001E-2</v>
      </c>
      <c r="E35" s="738">
        <v>3.0838323399999999E-2</v>
      </c>
      <c r="F35" s="738">
        <v>4.9872935200000003E-2</v>
      </c>
      <c r="G35" s="738">
        <v>1.9613670100000001E-2</v>
      </c>
      <c r="H35" s="738">
        <v>9.6505823599999999E-2</v>
      </c>
      <c r="J35" s="61" t="s">
        <v>798</v>
      </c>
      <c r="K35" s="62"/>
      <c r="L35" s="62"/>
      <c r="M35" s="62"/>
      <c r="N35" s="62"/>
      <c r="O35" s="62"/>
      <c r="P35" s="62"/>
      <c r="Q35" s="62"/>
      <c r="R35" s="62"/>
      <c r="S35" s="63"/>
    </row>
    <row r="36" spans="1:19">
      <c r="A36" s="238">
        <v>2001</v>
      </c>
      <c r="B36" s="738">
        <v>3.64396887E-2</v>
      </c>
      <c r="C36" s="738">
        <v>2.83285775E-2</v>
      </c>
      <c r="D36" s="738">
        <v>2.6297029699999998E-2</v>
      </c>
      <c r="E36" s="738">
        <v>3.3973412100000003E-2</v>
      </c>
      <c r="F36" s="738">
        <v>4.8773531100000003E-2</v>
      </c>
      <c r="G36" s="738">
        <v>2.9431895999999999E-2</v>
      </c>
      <c r="H36" s="738">
        <v>6.2801932399999996E-2</v>
      </c>
      <c r="J36" s="61" t="s">
        <v>799</v>
      </c>
      <c r="K36" s="62"/>
      <c r="L36" s="62"/>
      <c r="M36" s="62"/>
      <c r="N36" s="62"/>
      <c r="O36" s="62"/>
      <c r="P36" s="62"/>
      <c r="Q36" s="62"/>
      <c r="R36" s="62"/>
      <c r="S36" s="63"/>
    </row>
    <row r="37" spans="1:19">
      <c r="A37" s="238">
        <v>2002</v>
      </c>
      <c r="B37" s="738">
        <v>2.8620247800000002E-2</v>
      </c>
      <c r="C37" s="738">
        <v>2.2927361199999999E-2</v>
      </c>
      <c r="D37" s="738">
        <v>2.3629686099999998E-2</v>
      </c>
      <c r="E37" s="738">
        <v>2.4623803E-2</v>
      </c>
      <c r="F37" s="738">
        <v>5.02306509E-2</v>
      </c>
      <c r="G37" s="738">
        <v>1.7958951000000001E-2</v>
      </c>
      <c r="H37" s="738">
        <v>7.1991001099999993E-2</v>
      </c>
      <c r="J37" s="61"/>
      <c r="K37" s="62"/>
      <c r="L37" s="62"/>
      <c r="M37" s="62"/>
      <c r="N37" s="62"/>
      <c r="O37" s="62"/>
      <c r="P37" s="62"/>
      <c r="Q37" s="62"/>
      <c r="R37" s="62"/>
      <c r="S37" s="63"/>
    </row>
    <row r="38" spans="1:19">
      <c r="A38" s="238">
        <v>2003</v>
      </c>
      <c r="B38" s="738">
        <v>1.9916474399999998E-2</v>
      </c>
      <c r="C38" s="738">
        <v>1.94359019E-2</v>
      </c>
      <c r="D38" s="738">
        <v>1.9613852300000002E-2</v>
      </c>
      <c r="E38" s="738">
        <v>2.36370568E-2</v>
      </c>
      <c r="F38" s="738">
        <v>4.9705689999999997E-2</v>
      </c>
      <c r="G38" s="738">
        <v>1.41439206E-2</v>
      </c>
      <c r="H38" s="738">
        <v>8.8504577799999998E-2</v>
      </c>
      <c r="J38" s="49" t="s">
        <v>797</v>
      </c>
      <c r="K38" s="50"/>
      <c r="L38" s="50"/>
      <c r="M38" s="50"/>
      <c r="N38" s="50"/>
      <c r="O38" s="50"/>
      <c r="P38" s="50"/>
      <c r="Q38" s="50"/>
      <c r="R38" s="50"/>
      <c r="S38" s="51"/>
    </row>
    <row r="39" spans="1:19">
      <c r="A39" s="238">
        <v>2004</v>
      </c>
      <c r="B39" s="738">
        <v>1.5015869899999999E-2</v>
      </c>
      <c r="C39" s="738">
        <v>1.8508972799999999E-2</v>
      </c>
      <c r="D39" s="738">
        <v>1.6950056000000002E-2</v>
      </c>
      <c r="E39" s="738">
        <v>1.68217609E-2</v>
      </c>
      <c r="F39" s="738">
        <v>6.19064369E-2</v>
      </c>
      <c r="G39" s="738">
        <v>8.2180797999999999E-3</v>
      </c>
      <c r="H39" s="738">
        <v>9.1358024699999998E-2</v>
      </c>
    </row>
    <row r="40" spans="1:19">
      <c r="A40" s="238">
        <v>2005</v>
      </c>
      <c r="B40" s="738">
        <v>1.15767344E-2</v>
      </c>
      <c r="C40" s="738">
        <v>2.0972567500000001E-2</v>
      </c>
      <c r="D40" s="738">
        <v>1.4639929899999999E-2</v>
      </c>
      <c r="E40" s="738">
        <v>1.59083678E-2</v>
      </c>
      <c r="F40" s="738">
        <v>5.9873949599999997E-2</v>
      </c>
      <c r="G40" s="738">
        <v>1.0485933500000001E-2</v>
      </c>
      <c r="H40" s="738">
        <v>0.1124307205</v>
      </c>
    </row>
    <row r="41" spans="1:19">
      <c r="A41" s="238">
        <v>2006</v>
      </c>
      <c r="B41" s="738">
        <v>8.5804567000000009E-3</v>
      </c>
      <c r="C41" s="738">
        <v>1.81707773E-2</v>
      </c>
      <c r="D41" s="738">
        <v>1.14942529E-2</v>
      </c>
      <c r="E41" s="738">
        <v>1.7167381999999998E-2</v>
      </c>
      <c r="F41" s="738">
        <v>6.5694389699999994E-2</v>
      </c>
      <c r="G41" s="738">
        <v>1.09319486E-2</v>
      </c>
      <c r="H41" s="738">
        <v>0.12240437160000001</v>
      </c>
    </row>
    <row r="42" spans="1:19">
      <c r="A42" s="238">
        <v>2007</v>
      </c>
      <c r="B42" s="738">
        <v>7.0998954000000003E-3</v>
      </c>
      <c r="C42" s="738">
        <v>1.90583865E-2</v>
      </c>
      <c r="D42" s="738">
        <v>9.7705619000000004E-3</v>
      </c>
      <c r="E42" s="738">
        <v>3.2335907300000001E-2</v>
      </c>
      <c r="F42" s="738">
        <v>5.4245926999999999E-2</v>
      </c>
      <c r="G42" s="738">
        <v>8.0559677999999992E-3</v>
      </c>
      <c r="H42" s="738">
        <v>0.1190689346</v>
      </c>
    </row>
    <row r="43" spans="1:19">
      <c r="A43" s="238">
        <v>2008</v>
      </c>
      <c r="B43" s="738">
        <v>5.7760931E-3</v>
      </c>
      <c r="C43" s="738">
        <v>1.59183673E-2</v>
      </c>
      <c r="D43" s="738">
        <v>8.1339211000000002E-3</v>
      </c>
      <c r="E43" s="738">
        <v>3.4828244299999998E-2</v>
      </c>
      <c r="F43" s="738">
        <v>6.5071054599999997E-2</v>
      </c>
      <c r="G43" s="738">
        <v>8.6111724000000004E-3</v>
      </c>
      <c r="H43" s="738">
        <v>9.4028826400000001E-2</v>
      </c>
    </row>
    <row r="44" spans="1:19">
      <c r="A44" s="238">
        <v>2009</v>
      </c>
      <c r="B44" s="738">
        <v>4.6450023999999998E-3</v>
      </c>
      <c r="C44" s="738">
        <v>1.8811881200000002E-2</v>
      </c>
      <c r="D44" s="738">
        <v>6.4852894999999997E-3</v>
      </c>
      <c r="E44" s="738">
        <v>3.4042553199999999E-2</v>
      </c>
      <c r="F44" s="738">
        <v>6.9696549799999993E-2</v>
      </c>
      <c r="G44" s="738">
        <v>5.6694286999999996E-3</v>
      </c>
      <c r="H44" s="738">
        <v>5.3076923099999999E-2</v>
      </c>
    </row>
    <row r="45" spans="1:19">
      <c r="A45" s="238">
        <v>2010</v>
      </c>
      <c r="B45" s="738">
        <v>4.9305974000000002E-3</v>
      </c>
      <c r="C45" s="738">
        <v>1.2574850300000001E-2</v>
      </c>
      <c r="D45" s="738">
        <v>7.2514470999999999E-3</v>
      </c>
      <c r="E45" s="738">
        <v>1.8912529599999998E-2</v>
      </c>
      <c r="F45" s="738">
        <v>6.5591207200000001E-2</v>
      </c>
      <c r="G45" s="738">
        <v>3.1731641000000001E-3</v>
      </c>
      <c r="H45" s="738">
        <v>8.1081081099999994E-2</v>
      </c>
    </row>
    <row r="46" spans="1:19">
      <c r="A46" s="238">
        <v>2011</v>
      </c>
      <c r="B46" s="738">
        <v>4.7984645000000003E-3</v>
      </c>
      <c r="C46" s="738">
        <v>2.2281167099999999E-2</v>
      </c>
      <c r="D46" s="738">
        <v>4.8038430999999999E-3</v>
      </c>
      <c r="E46" s="738">
        <v>2.0618556699999999E-2</v>
      </c>
      <c r="F46" s="738">
        <v>6.5943380199999999E-2</v>
      </c>
      <c r="G46" s="738">
        <v>6.5288357E-3</v>
      </c>
      <c r="H46" s="738">
        <v>9.0328467199999998E-2</v>
      </c>
    </row>
    <row r="47" spans="1:19">
      <c r="A47" s="238">
        <v>2012</v>
      </c>
      <c r="B47" s="738">
        <v>7.6527280999999997E-3</v>
      </c>
      <c r="C47" s="738">
        <v>1.1661807600000001E-2</v>
      </c>
      <c r="D47" s="738">
        <v>4.2889169999999997E-3</v>
      </c>
      <c r="E47" s="738">
        <v>9.6618356999999995E-3</v>
      </c>
      <c r="F47" s="738">
        <v>6.0869565200000003E-2</v>
      </c>
      <c r="G47" s="738">
        <v>9.1993186000000008E-3</v>
      </c>
      <c r="H47" s="738">
        <v>0.103968254</v>
      </c>
    </row>
    <row r="48" spans="1:19">
      <c r="A48">
        <v>2013</v>
      </c>
      <c r="B48" s="738">
        <v>9.2733077000000004E-3</v>
      </c>
      <c r="C48" s="738">
        <v>5.9602649000000001E-2</v>
      </c>
      <c r="D48" s="738">
        <v>4.2586869999999997E-3</v>
      </c>
      <c r="E48" s="738">
        <v>0.18867924529999999</v>
      </c>
      <c r="F48" s="738">
        <v>6.9111630600000001E-2</v>
      </c>
      <c r="G48" s="738">
        <v>4.2083114000000003E-3</v>
      </c>
      <c r="H48" s="738">
        <v>6.6926575700000004E-2</v>
      </c>
    </row>
    <row r="51" spans="2:2">
      <c r="B51" s="271" t="s">
        <v>1488</v>
      </c>
    </row>
  </sheetData>
  <mergeCells count="1">
    <mergeCell ref="O1:P1"/>
  </mergeCells>
  <phoneticPr fontId="0" type="noConversion"/>
  <hyperlinks>
    <hyperlink ref="O1:P1" location="Contents!A1" display="Back to Contents"/>
  </hyperlinks>
  <pageMargins left="0.75" right="0.75" top="1" bottom="1" header="0.5" footer="0.5"/>
  <pageSetup paperSize="9" scale="95" orientation="landscape" horizontalDpi="4294967292" verticalDpi="4294967292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1:AF54"/>
  <sheetViews>
    <sheetView workbookViewId="0"/>
  </sheetViews>
  <sheetFormatPr defaultColWidth="8.85546875" defaultRowHeight="12.75"/>
  <cols>
    <col min="1" max="1" width="11.7109375" customWidth="1"/>
    <col min="2" max="2" width="11.42578125" customWidth="1"/>
    <col min="3" max="3" width="13" customWidth="1"/>
    <col min="4" max="4" width="12.42578125" customWidth="1"/>
    <col min="5" max="5" width="12.5703125" bestFit="1" customWidth="1"/>
    <col min="6" max="8" width="11.7109375" bestFit="1" customWidth="1"/>
    <col min="9" max="9" width="11" customWidth="1"/>
    <col min="10" max="10" width="9.5703125" bestFit="1" customWidth="1"/>
    <col min="12" max="12" width="9.5703125" bestFit="1" customWidth="1"/>
    <col min="13" max="13" width="10.5703125" bestFit="1" customWidth="1"/>
    <col min="24" max="24" width="2.28515625" customWidth="1"/>
  </cols>
  <sheetData>
    <row r="1" spans="1:26" ht="26.25" customHeight="1">
      <c r="A1" s="42" t="s">
        <v>1018</v>
      </c>
      <c r="B1" s="38"/>
      <c r="C1" s="38"/>
      <c r="D1" s="38"/>
      <c r="E1" s="38"/>
      <c r="F1" s="38"/>
      <c r="G1" s="38"/>
      <c r="H1" s="38"/>
      <c r="I1" s="38"/>
      <c r="J1" s="214"/>
      <c r="K1" s="214"/>
      <c r="L1" s="214"/>
      <c r="M1" s="797" t="s">
        <v>780</v>
      </c>
      <c r="N1" s="797"/>
      <c r="O1" s="214"/>
      <c r="P1" s="214"/>
      <c r="Q1" s="214"/>
      <c r="R1" s="214"/>
    </row>
    <row r="2" spans="1:26">
      <c r="B2" s="153" t="s">
        <v>567</v>
      </c>
      <c r="C2" s="68"/>
      <c r="D2" s="68"/>
      <c r="E2" s="68"/>
      <c r="F2" s="68"/>
      <c r="G2" s="68"/>
      <c r="H2" s="68"/>
      <c r="I2" s="68"/>
      <c r="J2" s="68"/>
      <c r="K2" s="225"/>
      <c r="L2" s="27" t="s">
        <v>863</v>
      </c>
      <c r="M2" s="28"/>
      <c r="N2" s="28"/>
      <c r="O2" s="28"/>
      <c r="P2" s="28"/>
      <c r="Q2" s="28"/>
      <c r="R2" s="28"/>
      <c r="S2" s="28"/>
      <c r="T2" s="28"/>
      <c r="U2" s="225"/>
      <c r="Y2" t="s">
        <v>1193</v>
      </c>
    </row>
    <row r="3" spans="1:26" ht="51">
      <c r="A3" s="221" t="s">
        <v>587</v>
      </c>
      <c r="B3" s="222" t="s">
        <v>342</v>
      </c>
      <c r="C3" s="223" t="s">
        <v>343</v>
      </c>
      <c r="D3" s="223" t="s">
        <v>346</v>
      </c>
      <c r="E3" s="223" t="s">
        <v>347</v>
      </c>
      <c r="F3" s="223" t="s">
        <v>803</v>
      </c>
      <c r="G3" s="223" t="s">
        <v>804</v>
      </c>
      <c r="H3" s="223" t="s">
        <v>805</v>
      </c>
      <c r="I3" s="223" t="s">
        <v>806</v>
      </c>
      <c r="J3" s="223" t="s">
        <v>807</v>
      </c>
      <c r="K3" s="223" t="s">
        <v>813</v>
      </c>
      <c r="L3" s="171" t="s">
        <v>344</v>
      </c>
      <c r="M3" s="157" t="s">
        <v>345</v>
      </c>
      <c r="N3" s="157" t="s">
        <v>348</v>
      </c>
      <c r="O3" s="157" t="s">
        <v>349</v>
      </c>
      <c r="P3" s="157" t="s">
        <v>176</v>
      </c>
      <c r="Q3" s="157" t="s">
        <v>808</v>
      </c>
      <c r="R3" s="157" t="s">
        <v>809</v>
      </c>
      <c r="S3" s="157" t="s">
        <v>766</v>
      </c>
      <c r="T3" s="157" t="s">
        <v>810</v>
      </c>
      <c r="U3" s="172" t="s">
        <v>864</v>
      </c>
      <c r="V3" s="224" t="s">
        <v>811</v>
      </c>
      <c r="W3" s="224" t="s">
        <v>812</v>
      </c>
      <c r="X3" s="82"/>
      <c r="Y3" s="403" t="s">
        <v>643</v>
      </c>
      <c r="Z3" s="403" t="s">
        <v>579</v>
      </c>
    </row>
    <row r="4" spans="1:26">
      <c r="A4" s="155">
        <v>2001</v>
      </c>
      <c r="B4" s="651">
        <v>26067.706840999999</v>
      </c>
      <c r="C4" s="651">
        <v>2465.9786392999999</v>
      </c>
      <c r="D4" s="651">
        <v>2284.3363605</v>
      </c>
      <c r="E4" s="651">
        <v>2838.7365691999998</v>
      </c>
      <c r="F4" s="651">
        <v>220.49809298</v>
      </c>
      <c r="G4" s="651">
        <v>31.770789014999998</v>
      </c>
      <c r="H4" s="651">
        <v>2160.7493598999999</v>
      </c>
      <c r="I4" s="651">
        <v>5.3789963544999999</v>
      </c>
      <c r="J4" s="651">
        <v>150.79200832000001</v>
      </c>
      <c r="K4" s="663">
        <v>1.4840638389</v>
      </c>
      <c r="L4" s="366">
        <v>2100576</v>
      </c>
      <c r="M4" s="366">
        <v>154533</v>
      </c>
      <c r="N4" s="366">
        <v>191985</v>
      </c>
      <c r="O4" s="366">
        <v>162237</v>
      </c>
      <c r="P4" s="366">
        <v>72478</v>
      </c>
      <c r="Q4" s="366">
        <v>5444</v>
      </c>
      <c r="R4" s="366">
        <v>90312</v>
      </c>
      <c r="S4" s="366">
        <v>309</v>
      </c>
      <c r="T4" s="366">
        <v>4541</v>
      </c>
      <c r="U4" s="366">
        <v>63</v>
      </c>
      <c r="V4" s="661">
        <f t="shared" ref="V4:W10" si="0">B4+D4</f>
        <v>28352.043201500001</v>
      </c>
      <c r="W4" s="651">
        <f t="shared" si="0"/>
        <v>5304.7152084999998</v>
      </c>
      <c r="X4" s="366"/>
      <c r="Y4" s="651">
        <f>V4/'8.1a,b,c'!V4*1000000</f>
        <v>12536.936282683781</v>
      </c>
      <c r="Z4" s="651">
        <f>W4/'8.1a,b,c'!W4*1000000</f>
        <v>16836.624269210017</v>
      </c>
    </row>
    <row r="5" spans="1:26">
      <c r="A5" s="177">
        <v>2002</v>
      </c>
      <c r="B5" s="651">
        <v>26967.835383000001</v>
      </c>
      <c r="C5" s="651">
        <v>2587.3618287999998</v>
      </c>
      <c r="D5" s="651">
        <v>2217.3560093000001</v>
      </c>
      <c r="E5" s="651">
        <v>3006.3113281999999</v>
      </c>
      <c r="F5" s="651">
        <v>224.36882122</v>
      </c>
      <c r="G5" s="651">
        <v>30.652029779999999</v>
      </c>
      <c r="H5" s="651">
        <v>2250.2561688000001</v>
      </c>
      <c r="I5" s="651">
        <v>4.9348763447000001</v>
      </c>
      <c r="J5" s="651">
        <v>160.00048760000001</v>
      </c>
      <c r="K5" s="666">
        <v>1.4987480742999999</v>
      </c>
      <c r="L5" s="366">
        <v>2187799</v>
      </c>
      <c r="M5" s="366">
        <v>168078</v>
      </c>
      <c r="N5" s="366">
        <v>190402</v>
      </c>
      <c r="O5" s="366">
        <v>174738</v>
      </c>
      <c r="P5" s="366">
        <v>76000</v>
      </c>
      <c r="Q5" s="366">
        <v>5290</v>
      </c>
      <c r="R5" s="366">
        <v>95169</v>
      </c>
      <c r="S5" s="366">
        <v>307</v>
      </c>
      <c r="T5" s="366">
        <v>5039</v>
      </c>
      <c r="U5" s="366">
        <v>62</v>
      </c>
      <c r="V5" s="654">
        <f t="shared" si="0"/>
        <v>29185.191392300003</v>
      </c>
      <c r="W5" s="651">
        <f t="shared" si="0"/>
        <v>5593.6731569999993</v>
      </c>
      <c r="X5" s="366"/>
      <c r="Y5" s="651">
        <f>V5/'8.1a,b,c'!V5*1000000</f>
        <v>12580.978940006131</v>
      </c>
      <c r="Z5" s="651">
        <f>W5/'8.1a,b,c'!W5*1000000</f>
        <v>16431.392305523077</v>
      </c>
    </row>
    <row r="6" spans="1:26">
      <c r="A6" s="177">
        <v>2003</v>
      </c>
      <c r="B6" s="651">
        <v>27657.957526999999</v>
      </c>
      <c r="C6" s="651">
        <v>2811.9936895999999</v>
      </c>
      <c r="D6" s="651">
        <v>2135.9816068999999</v>
      </c>
      <c r="E6" s="651">
        <v>3196.3011677999998</v>
      </c>
      <c r="F6" s="651">
        <v>229.10385722999999</v>
      </c>
      <c r="G6" s="651">
        <v>28.75971642</v>
      </c>
      <c r="H6" s="651">
        <v>2328.3255788000001</v>
      </c>
      <c r="I6" s="651">
        <v>4.5217514877999996</v>
      </c>
      <c r="J6" s="651">
        <v>172.78609635000001</v>
      </c>
      <c r="K6" s="666">
        <v>1.5593772842</v>
      </c>
      <c r="L6" s="366">
        <v>2278292</v>
      </c>
      <c r="M6" s="366">
        <v>188926</v>
      </c>
      <c r="N6" s="366">
        <v>187474</v>
      </c>
      <c r="O6" s="366">
        <v>188470</v>
      </c>
      <c r="P6" s="366">
        <v>80664</v>
      </c>
      <c r="Q6" s="366">
        <v>5040</v>
      </c>
      <c r="R6" s="366">
        <v>101308</v>
      </c>
      <c r="S6" s="366">
        <v>296</v>
      </c>
      <c r="T6" s="366">
        <v>5580</v>
      </c>
      <c r="U6" s="366">
        <v>67</v>
      </c>
      <c r="V6" s="654">
        <f t="shared" si="0"/>
        <v>29793.939133899999</v>
      </c>
      <c r="W6" s="651">
        <f t="shared" si="0"/>
        <v>6008.2948574000002</v>
      </c>
      <c r="X6" s="366"/>
      <c r="Y6" s="651">
        <f>V6/'8.1a,b,c'!V6*1000000</f>
        <v>12419.341905214475</v>
      </c>
      <c r="Z6" s="651">
        <f>W6/'8.1a,b,c'!W6*1000000</f>
        <v>16118.140756935985</v>
      </c>
    </row>
    <row r="7" spans="1:26">
      <c r="A7" s="177">
        <v>2004</v>
      </c>
      <c r="B7" s="651">
        <v>28255.118393000001</v>
      </c>
      <c r="C7" s="651">
        <v>3044.0453078999999</v>
      </c>
      <c r="D7" s="651">
        <v>2053.3069817000001</v>
      </c>
      <c r="E7" s="651">
        <v>3447.3475850999998</v>
      </c>
      <c r="F7" s="651">
        <v>236.20125522000001</v>
      </c>
      <c r="G7" s="651">
        <v>26.411624359000001</v>
      </c>
      <c r="H7" s="651">
        <v>2475.3065492999999</v>
      </c>
      <c r="I7" s="651">
        <v>4.4337134115000003</v>
      </c>
      <c r="J7" s="651">
        <v>191.43878867999999</v>
      </c>
      <c r="K7" s="666">
        <v>1.4811043695999999</v>
      </c>
      <c r="L7" s="366">
        <v>2372975</v>
      </c>
      <c r="M7" s="366">
        <v>206285</v>
      </c>
      <c r="N7" s="366">
        <v>184644</v>
      </c>
      <c r="O7" s="366">
        <v>205514</v>
      </c>
      <c r="P7" s="366">
        <v>86825</v>
      </c>
      <c r="Q7" s="366">
        <v>4816</v>
      </c>
      <c r="R7" s="366">
        <v>109027</v>
      </c>
      <c r="S7" s="366">
        <v>283</v>
      </c>
      <c r="T7" s="366">
        <v>6122</v>
      </c>
      <c r="U7" s="366">
        <v>66</v>
      </c>
      <c r="V7" s="654">
        <f t="shared" si="0"/>
        <v>30308.4253747</v>
      </c>
      <c r="W7" s="651">
        <f t="shared" si="0"/>
        <v>6491.3928930000002</v>
      </c>
      <c r="X7" s="366"/>
      <c r="Y7" s="651">
        <f>V7/'8.1a,b,c'!V7*1000000</f>
        <v>12240.541509424818</v>
      </c>
      <c r="Z7" s="651">
        <f>W7/'8.1a,b,c'!W7*1000000</f>
        <v>16077.514372541831</v>
      </c>
    </row>
    <row r="8" spans="1:26">
      <c r="A8" s="177">
        <v>2005</v>
      </c>
      <c r="B8" s="651">
        <v>28346.190006000001</v>
      </c>
      <c r="C8" s="651">
        <v>3137.5267408999998</v>
      </c>
      <c r="D8" s="651">
        <v>1958.0312858</v>
      </c>
      <c r="E8" s="651">
        <v>3649.4430864000001</v>
      </c>
      <c r="F8" s="651">
        <v>266.94497591999999</v>
      </c>
      <c r="G8" s="651">
        <v>24.043034049999999</v>
      </c>
      <c r="H8" s="651">
        <v>2550.6231633000002</v>
      </c>
      <c r="I8" s="651">
        <v>4.3401183268999999</v>
      </c>
      <c r="J8" s="651">
        <v>205.35897302000001</v>
      </c>
      <c r="K8" s="666">
        <v>1.4370473337</v>
      </c>
      <c r="L8" s="366">
        <v>2457428</v>
      </c>
      <c r="M8" s="366">
        <v>222399</v>
      </c>
      <c r="N8" s="366">
        <v>181550</v>
      </c>
      <c r="O8" s="366">
        <v>222682</v>
      </c>
      <c r="P8" s="366">
        <v>96874</v>
      </c>
      <c r="Q8" s="366">
        <v>4605</v>
      </c>
      <c r="R8" s="366">
        <v>116068</v>
      </c>
      <c r="S8" s="366">
        <v>279</v>
      </c>
      <c r="T8" s="366">
        <v>6552</v>
      </c>
      <c r="U8" s="366">
        <v>68</v>
      </c>
      <c r="V8" s="654">
        <f t="shared" si="0"/>
        <v>30304.2212918</v>
      </c>
      <c r="W8" s="651">
        <f t="shared" si="0"/>
        <v>6786.9698272999995</v>
      </c>
      <c r="X8" s="366"/>
      <c r="Y8" s="651">
        <f>V8/'8.1a,b,c'!V8*1000000</f>
        <v>11894.596873216549</v>
      </c>
      <c r="Z8" s="651">
        <f>W8/'8.1a,b,c'!W8*1000000</f>
        <v>15634.03666609078</v>
      </c>
    </row>
    <row r="9" spans="1:26">
      <c r="A9" s="177">
        <v>2006</v>
      </c>
      <c r="B9" s="651">
        <v>28185.271984999999</v>
      </c>
      <c r="C9" s="651">
        <v>3153.1439552000002</v>
      </c>
      <c r="D9" s="651">
        <v>1859.7633842</v>
      </c>
      <c r="E9" s="651">
        <v>3844.5359987000002</v>
      </c>
      <c r="F9" s="651">
        <v>315.44940901000001</v>
      </c>
      <c r="G9" s="651">
        <v>20.410578464</v>
      </c>
      <c r="H9" s="651">
        <v>2583.0208318</v>
      </c>
      <c r="I9" s="651">
        <v>4.2825023469000003</v>
      </c>
      <c r="J9" s="651">
        <v>213.86200663</v>
      </c>
      <c r="K9" s="666">
        <v>1.3483431807999999</v>
      </c>
      <c r="L9" s="366">
        <v>2517929</v>
      </c>
      <c r="M9" s="366">
        <v>231947</v>
      </c>
      <c r="N9" s="366">
        <v>177369</v>
      </c>
      <c r="O9" s="366">
        <v>238036</v>
      </c>
      <c r="P9" s="366">
        <v>109348</v>
      </c>
      <c r="Q9" s="366">
        <v>4335</v>
      </c>
      <c r="R9" s="366">
        <v>121553</v>
      </c>
      <c r="S9" s="366">
        <v>280</v>
      </c>
      <c r="T9" s="366">
        <v>6890</v>
      </c>
      <c r="U9" s="366">
        <v>68</v>
      </c>
      <c r="V9" s="654">
        <f t="shared" si="0"/>
        <v>30045.035369199999</v>
      </c>
      <c r="W9" s="651">
        <f t="shared" si="0"/>
        <v>6997.6799539000003</v>
      </c>
      <c r="X9" s="366"/>
      <c r="Y9" s="651">
        <f>V9/'8.1a,b,c'!V9*1000000</f>
        <v>11593.993962872251</v>
      </c>
      <c r="Z9" s="651">
        <f>W9/'8.1a,b,c'!W9*1000000</f>
        <v>15404.569968520231</v>
      </c>
    </row>
    <row r="10" spans="1:26">
      <c r="A10" s="177">
        <v>2007</v>
      </c>
      <c r="B10" s="651">
        <v>28538.283007000002</v>
      </c>
      <c r="C10" s="651">
        <v>3176.1999123999999</v>
      </c>
      <c r="D10" s="651">
        <v>1791.2640501000001</v>
      </c>
      <c r="E10" s="651">
        <v>4092.1421562999999</v>
      </c>
      <c r="F10" s="651">
        <v>343.09259410999999</v>
      </c>
      <c r="G10" s="651">
        <v>19.648331234</v>
      </c>
      <c r="H10" s="651">
        <v>2651.8208420999999</v>
      </c>
      <c r="I10" s="651">
        <v>4.5542174637999997</v>
      </c>
      <c r="J10" s="651">
        <v>221.53517595</v>
      </c>
      <c r="K10" s="666">
        <v>1.2523202103</v>
      </c>
      <c r="L10" s="366">
        <v>2565746</v>
      </c>
      <c r="M10" s="366">
        <v>237186</v>
      </c>
      <c r="N10" s="366">
        <v>172895</v>
      </c>
      <c r="O10" s="366">
        <v>254106</v>
      </c>
      <c r="P10" s="366">
        <v>121765</v>
      </c>
      <c r="Q10" s="366">
        <v>4113</v>
      </c>
      <c r="R10" s="366">
        <v>126599</v>
      </c>
      <c r="S10" s="366">
        <v>278</v>
      </c>
      <c r="T10" s="366">
        <v>7335</v>
      </c>
      <c r="U10" s="366">
        <v>68</v>
      </c>
      <c r="V10" s="654">
        <f t="shared" si="0"/>
        <v>30329.547057100001</v>
      </c>
      <c r="W10" s="651">
        <f t="shared" si="0"/>
        <v>7268.3420686999998</v>
      </c>
      <c r="X10" s="366"/>
      <c r="Y10" s="651">
        <f>V10/'8.1a,b,c'!V10*1000000</f>
        <v>11526.703760847538</v>
      </c>
      <c r="Z10" s="651">
        <f>W10/'8.1a,b,c'!W10*1000000</f>
        <v>15341.920158857811</v>
      </c>
    </row>
    <row r="11" spans="1:26">
      <c r="A11" s="177">
        <v>2008</v>
      </c>
      <c r="B11" s="739">
        <v>27999.678908999998</v>
      </c>
      <c r="C11" s="739">
        <v>3084.0279854999999</v>
      </c>
      <c r="D11" s="739">
        <v>1708.3613519999999</v>
      </c>
      <c r="E11" s="739">
        <v>4270.3851397999997</v>
      </c>
      <c r="F11" s="739">
        <v>383.29763632999999</v>
      </c>
      <c r="G11" s="739">
        <v>17.338389640999999</v>
      </c>
      <c r="H11" s="739">
        <v>2653.3272793000001</v>
      </c>
      <c r="I11" s="739">
        <v>4.1897140053999999</v>
      </c>
      <c r="J11" s="739">
        <v>229.59922932000001</v>
      </c>
      <c r="K11" s="740">
        <v>1.2412238685999999</v>
      </c>
      <c r="L11" s="741">
        <v>2588935</v>
      </c>
      <c r="M11" s="741">
        <v>239923</v>
      </c>
      <c r="N11" s="741">
        <v>168815</v>
      </c>
      <c r="O11" s="741">
        <v>267072</v>
      </c>
      <c r="P11" s="741">
        <v>136109</v>
      </c>
      <c r="Q11" s="741">
        <v>3915</v>
      </c>
      <c r="R11" s="741">
        <v>131267</v>
      </c>
      <c r="S11" s="741">
        <v>269</v>
      </c>
      <c r="T11" s="741">
        <v>8156</v>
      </c>
      <c r="U11" s="742">
        <v>97</v>
      </c>
      <c r="V11" s="654">
        <f t="shared" ref="V11:W13" si="1">B11+D11</f>
        <v>29708.040260999998</v>
      </c>
      <c r="W11" s="651">
        <f t="shared" si="1"/>
        <v>7354.4131252999996</v>
      </c>
      <c r="X11" s="366"/>
      <c r="Y11" s="651">
        <f>V11/'8.1a,b,c'!V11*1000000</f>
        <v>11250.203172531788</v>
      </c>
      <c r="Z11" s="651">
        <f>W11/'8.1a,b,c'!W11*1000000</f>
        <v>15154.832985359117</v>
      </c>
    </row>
    <row r="12" spans="1:26">
      <c r="A12" s="177">
        <v>2009</v>
      </c>
      <c r="B12" s="743">
        <v>28134.466864000002</v>
      </c>
      <c r="C12" s="743">
        <v>3072.8884870000002</v>
      </c>
      <c r="D12" s="743">
        <v>1657.7500402000001</v>
      </c>
      <c r="E12" s="743">
        <v>4321.7531114000003</v>
      </c>
      <c r="F12" s="743">
        <v>399.82120286999998</v>
      </c>
      <c r="G12" s="743">
        <v>15.536329043</v>
      </c>
      <c r="H12" s="743">
        <v>2531.8317910000001</v>
      </c>
      <c r="I12" s="743">
        <v>3.8191764232000001</v>
      </c>
      <c r="J12" s="743">
        <v>235.40373486999999</v>
      </c>
      <c r="K12" s="744">
        <v>1.5002459909999999</v>
      </c>
      <c r="L12" s="741">
        <v>2563826</v>
      </c>
      <c r="M12" s="741">
        <v>237926</v>
      </c>
      <c r="N12" s="741">
        <v>162420</v>
      </c>
      <c r="O12" s="741">
        <v>271479</v>
      </c>
      <c r="P12" s="741">
        <v>142465</v>
      </c>
      <c r="Q12" s="741">
        <v>3685</v>
      </c>
      <c r="R12" s="741">
        <v>130293</v>
      </c>
      <c r="S12" s="741">
        <v>257</v>
      </c>
      <c r="T12" s="741">
        <v>8491</v>
      </c>
      <c r="U12" s="745">
        <v>96</v>
      </c>
      <c r="V12" s="654">
        <f t="shared" si="1"/>
        <v>29792.216904200002</v>
      </c>
      <c r="W12" s="651">
        <f t="shared" si="1"/>
        <v>7394.6415984000005</v>
      </c>
      <c r="X12" s="366"/>
      <c r="Y12" s="651">
        <f>V12/'8.1a,b,c'!V12*1000000</f>
        <v>11336.261581494389</v>
      </c>
      <c r="Z12" s="651">
        <f>W12/'8.1a,b,c'!W12*1000000</f>
        <v>15134.34629226361</v>
      </c>
    </row>
    <row r="13" spans="1:26">
      <c r="A13" s="177">
        <v>2010</v>
      </c>
      <c r="B13" s="743">
        <v>28062.247512000002</v>
      </c>
      <c r="C13" s="743">
        <v>3052.7808679999998</v>
      </c>
      <c r="D13" s="743">
        <v>1600.6157204000001</v>
      </c>
      <c r="E13" s="743">
        <v>4412.0250286</v>
      </c>
      <c r="F13" s="743">
        <v>397.25763985999998</v>
      </c>
      <c r="G13" s="743">
        <v>15.143498773999999</v>
      </c>
      <c r="H13" s="743">
        <v>2538.3591857000001</v>
      </c>
      <c r="I13" s="743">
        <v>3.3479774130000002</v>
      </c>
      <c r="J13" s="743">
        <v>242.10396342999999</v>
      </c>
      <c r="K13" s="746">
        <v>1.77481157</v>
      </c>
      <c r="L13" s="747">
        <v>2581370</v>
      </c>
      <c r="M13" s="741">
        <v>237386</v>
      </c>
      <c r="N13" s="741">
        <v>157856</v>
      </c>
      <c r="O13" s="741">
        <v>278798</v>
      </c>
      <c r="P13" s="741">
        <v>145211</v>
      </c>
      <c r="Q13" s="741">
        <v>3488</v>
      </c>
      <c r="R13" s="741">
        <v>129501</v>
      </c>
      <c r="S13" s="741">
        <v>245</v>
      </c>
      <c r="T13" s="741">
        <v>8671</v>
      </c>
      <c r="U13" s="745">
        <v>74</v>
      </c>
      <c r="V13" s="654">
        <f t="shared" si="1"/>
        <v>29662.863232400003</v>
      </c>
      <c r="W13" s="651">
        <f t="shared" si="1"/>
        <v>7464.8058965999999</v>
      </c>
      <c r="X13" s="366"/>
      <c r="Y13" s="651">
        <f>V13/'8.1a,b,c'!V13*1000000</f>
        <v>11216.745609555775</v>
      </c>
      <c r="Z13" s="651">
        <f>W13/'8.1a,b,c'!W13*1000000</f>
        <v>15105.194574939092</v>
      </c>
    </row>
    <row r="14" spans="1:26">
      <c r="A14" s="2">
        <v>2011</v>
      </c>
      <c r="B14" s="654">
        <v>27659.621932999999</v>
      </c>
      <c r="C14" s="651">
        <v>2996.5716791</v>
      </c>
      <c r="D14" s="651">
        <v>1537.5493847</v>
      </c>
      <c r="E14" s="651">
        <v>4503.1575685999996</v>
      </c>
      <c r="F14" s="651">
        <v>388.14045326000002</v>
      </c>
      <c r="G14" s="651">
        <v>13.23214589</v>
      </c>
      <c r="H14" s="651">
        <v>2552.5910637000002</v>
      </c>
      <c r="I14" s="651">
        <v>2.6021673946999999</v>
      </c>
      <c r="J14" s="651">
        <v>239.26789836</v>
      </c>
      <c r="K14" s="651">
        <v>1.7086426502000001</v>
      </c>
      <c r="L14" s="483">
        <v>2598117</v>
      </c>
      <c r="M14" s="366">
        <v>237953</v>
      </c>
      <c r="N14" s="366">
        <v>154162</v>
      </c>
      <c r="O14" s="366">
        <v>287344</v>
      </c>
      <c r="P14" s="366">
        <v>146514</v>
      </c>
      <c r="Q14" s="366">
        <v>3264</v>
      </c>
      <c r="R14" s="366">
        <v>128569</v>
      </c>
      <c r="S14" s="366">
        <v>229</v>
      </c>
      <c r="T14" s="366">
        <v>8861</v>
      </c>
      <c r="U14" s="366">
        <v>74</v>
      </c>
      <c r="V14" s="654">
        <f t="shared" ref="V14:W16" si="2">B14+D14</f>
        <v>29197.171317699998</v>
      </c>
      <c r="W14" s="651">
        <f t="shared" si="2"/>
        <v>7499.7292476999992</v>
      </c>
      <c r="X14" s="366"/>
      <c r="Y14" s="651">
        <f>V14/'8.1a,b,c'!V14*1000000</f>
        <v>11083.393273360798</v>
      </c>
      <c r="Z14" s="651">
        <f>W14/'8.1a,b,c'!W14*1000000</f>
        <v>15029.427173183327</v>
      </c>
    </row>
    <row r="15" spans="1:26">
      <c r="A15" s="2">
        <v>2012</v>
      </c>
      <c r="B15" s="654">
        <v>27602.170973</v>
      </c>
      <c r="C15" s="651">
        <v>3042.6594764000001</v>
      </c>
      <c r="D15" s="651">
        <v>1502.4011519000001</v>
      </c>
      <c r="E15" s="651">
        <v>4642.5244558000004</v>
      </c>
      <c r="F15" s="651">
        <v>388.91207300999997</v>
      </c>
      <c r="G15" s="651">
        <v>11.680938643999999</v>
      </c>
      <c r="H15" s="651">
        <v>2552.0214295999999</v>
      </c>
      <c r="I15" s="651">
        <v>2.5110412770999999</v>
      </c>
      <c r="J15" s="651">
        <v>245.05276792000001</v>
      </c>
      <c r="K15" s="651">
        <v>1.4507242331000001</v>
      </c>
      <c r="L15" s="483">
        <v>2600797</v>
      </c>
      <c r="M15" s="366">
        <v>240390</v>
      </c>
      <c r="N15" s="366">
        <v>150115</v>
      </c>
      <c r="O15" s="366">
        <v>297316</v>
      </c>
      <c r="P15" s="366">
        <v>145612</v>
      </c>
      <c r="Q15" s="366">
        <v>3097</v>
      </c>
      <c r="R15" s="366">
        <v>127553</v>
      </c>
      <c r="S15" s="366">
        <v>212</v>
      </c>
      <c r="T15" s="366">
        <v>9011</v>
      </c>
      <c r="U15" s="366">
        <v>74</v>
      </c>
      <c r="V15" s="654">
        <f t="shared" si="2"/>
        <v>29104.572124900002</v>
      </c>
      <c r="W15" s="651">
        <f t="shared" si="2"/>
        <v>7685.1839322000005</v>
      </c>
      <c r="X15" s="366"/>
      <c r="Y15" s="651">
        <f>V15/'8.1a,b,c'!V15*1000000</f>
        <v>10931.553356905722</v>
      </c>
      <c r="Z15" s="651">
        <f>W15/'8.1a,b,c'!W15*1000000</f>
        <v>14909.804018275472</v>
      </c>
    </row>
    <row r="16" spans="1:26">
      <c r="A16" s="177">
        <v>2013</v>
      </c>
      <c r="B16" s="665">
        <v>27807.264165000001</v>
      </c>
      <c r="C16" s="651">
        <v>3160.3958240000002</v>
      </c>
      <c r="D16" s="651">
        <v>1494.7234579000001</v>
      </c>
      <c r="E16" s="651">
        <v>4920.8482108999997</v>
      </c>
      <c r="F16" s="651">
        <v>401.36648621000001</v>
      </c>
      <c r="G16" s="651">
        <v>10.900384163</v>
      </c>
      <c r="H16" s="651">
        <v>2613.2030245000001</v>
      </c>
      <c r="I16" s="651">
        <v>2.1399494797999998</v>
      </c>
      <c r="J16" s="651">
        <v>251.10509386000001</v>
      </c>
      <c r="K16" s="651">
        <v>1.4010887369</v>
      </c>
      <c r="L16" s="483">
        <v>2646011</v>
      </c>
      <c r="M16" s="366">
        <v>246941</v>
      </c>
      <c r="N16" s="366">
        <v>148475</v>
      </c>
      <c r="O16" s="366">
        <v>315393</v>
      </c>
      <c r="P16" s="366">
        <v>149375</v>
      </c>
      <c r="Q16" s="366">
        <v>2965</v>
      </c>
      <c r="R16" s="366">
        <v>128615</v>
      </c>
      <c r="S16" s="366">
        <v>199</v>
      </c>
      <c r="T16" s="366">
        <v>9219</v>
      </c>
      <c r="U16" s="366">
        <v>71</v>
      </c>
      <c r="V16" s="654">
        <f t="shared" si="2"/>
        <v>29301.9876229</v>
      </c>
      <c r="W16" s="651">
        <f t="shared" si="2"/>
        <v>8081.2440348999999</v>
      </c>
      <c r="X16" s="366"/>
      <c r="Y16" s="651">
        <f>V16/'8.1a,b,c'!V16*1000000</f>
        <v>10801.919006917551</v>
      </c>
      <c r="Z16" s="651">
        <f>W16/'8.1a,b,c'!W16*1000000</f>
        <v>14906.194036411258</v>
      </c>
    </row>
    <row r="17" spans="1:32">
      <c r="A17" s="2">
        <v>2014</v>
      </c>
      <c r="B17" s="654">
        <v>28296.999890999999</v>
      </c>
      <c r="C17" s="651">
        <v>3236.0266495999999</v>
      </c>
      <c r="D17" s="651">
        <v>1500.719979</v>
      </c>
      <c r="E17" s="651">
        <v>5182.0478469</v>
      </c>
      <c r="F17" s="651">
        <v>411.08215560999997</v>
      </c>
      <c r="G17" s="651">
        <v>10.227741686</v>
      </c>
      <c r="H17" s="651">
        <v>2683.3897664000001</v>
      </c>
      <c r="I17" s="651">
        <v>1.9285059872000001</v>
      </c>
      <c r="J17" s="651">
        <v>259.79382627000001</v>
      </c>
      <c r="K17" s="651">
        <v>1.4990484799999999</v>
      </c>
      <c r="L17" s="483">
        <v>2712694</v>
      </c>
      <c r="M17" s="366">
        <v>246557</v>
      </c>
      <c r="N17" s="366">
        <v>148794</v>
      </c>
      <c r="O17" s="366">
        <v>322655</v>
      </c>
      <c r="P17" s="366">
        <v>148251</v>
      </c>
      <c r="Q17" s="366">
        <v>2914</v>
      </c>
      <c r="R17" s="366">
        <v>128985</v>
      </c>
      <c r="S17" s="366">
        <v>195</v>
      </c>
      <c r="T17" s="366">
        <v>9300</v>
      </c>
      <c r="U17" s="366">
        <v>71</v>
      </c>
      <c r="V17" s="654">
        <f>B17+D17</f>
        <v>29797.719870000001</v>
      </c>
      <c r="W17" s="651">
        <f>C17+E17</f>
        <v>8418.0744964999994</v>
      </c>
      <c r="X17" s="366"/>
      <c r="Y17" s="651">
        <f>V17/'8.1a,b,c'!V17*1000000</f>
        <v>10709.316441747822</v>
      </c>
      <c r="Z17" s="651">
        <f>W17/'8.1a,b,c'!W17*1000000</f>
        <v>14724.558899463533</v>
      </c>
    </row>
    <row r="18" spans="1:32" ht="13.5" thickBot="1">
      <c r="A18" s="2"/>
      <c r="B18" s="60"/>
      <c r="L18" s="60"/>
      <c r="V18" s="402"/>
      <c r="W18" s="5"/>
    </row>
    <row r="19" spans="1:32">
      <c r="B19" s="64"/>
      <c r="C19" s="64"/>
      <c r="D19" s="64"/>
      <c r="E19" s="64"/>
      <c r="F19" s="64"/>
      <c r="G19" s="64"/>
      <c r="H19" s="64"/>
      <c r="I19" s="64"/>
      <c r="J19" s="64"/>
      <c r="K19" s="23"/>
      <c r="L19" s="390"/>
      <c r="M19" s="391"/>
      <c r="N19" s="391"/>
      <c r="O19" s="391"/>
      <c r="P19" s="391"/>
      <c r="Q19" s="391"/>
      <c r="R19" s="391"/>
      <c r="S19" s="391"/>
      <c r="T19" s="391"/>
      <c r="U19" s="391"/>
      <c r="V19" s="392"/>
      <c r="W19" s="393"/>
    </row>
    <row r="20" spans="1:32">
      <c r="A20" s="71"/>
      <c r="B20" s="244"/>
      <c r="C20" s="244"/>
      <c r="D20" s="244"/>
      <c r="E20" s="244"/>
      <c r="F20" s="244"/>
      <c r="G20" s="244"/>
      <c r="H20" s="244"/>
      <c r="I20" s="244"/>
      <c r="J20" s="244"/>
      <c r="K20" s="252"/>
      <c r="L20" s="416" t="s">
        <v>1197</v>
      </c>
      <c r="M20" s="362"/>
      <c r="N20" s="362"/>
      <c r="O20" s="362"/>
      <c r="P20" s="362"/>
      <c r="Q20" s="362"/>
      <c r="R20" s="362"/>
      <c r="S20" s="362"/>
      <c r="T20" s="362"/>
      <c r="U20" s="362"/>
      <c r="V20" s="363"/>
      <c r="W20" s="394"/>
    </row>
    <row r="21" spans="1:32" ht="13.5" thickBot="1">
      <c r="A21" s="71"/>
      <c r="B21" s="66"/>
      <c r="C21" s="66"/>
      <c r="D21" s="66"/>
      <c r="E21" s="66"/>
      <c r="F21" s="66"/>
      <c r="G21" s="66"/>
      <c r="H21" s="66"/>
      <c r="L21" s="395" t="s">
        <v>865</v>
      </c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7"/>
    </row>
    <row r="22" spans="1:32">
      <c r="A22" s="248" t="s">
        <v>839</v>
      </c>
    </row>
    <row r="23" spans="1:32" ht="38.25">
      <c r="A23" s="2"/>
      <c r="B23" s="169" t="s">
        <v>503</v>
      </c>
      <c r="C23" s="249" t="s">
        <v>664</v>
      </c>
      <c r="D23" s="246" t="s">
        <v>401</v>
      </c>
      <c r="E23" s="169" t="s">
        <v>504</v>
      </c>
      <c r="F23" s="247" t="s">
        <v>665</v>
      </c>
      <c r="G23" s="246" t="s">
        <v>402</v>
      </c>
      <c r="H23" s="169" t="s">
        <v>505</v>
      </c>
      <c r="I23" s="247" t="s">
        <v>506</v>
      </c>
      <c r="J23" s="247" t="s">
        <v>403</v>
      </c>
      <c r="L23" s="355" t="s">
        <v>1125</v>
      </c>
      <c r="M23" s="355" t="s">
        <v>351</v>
      </c>
    </row>
    <row r="24" spans="1:32">
      <c r="A24" s="71">
        <v>2001</v>
      </c>
      <c r="B24" s="738">
        <f>B4/(B4+C4)</f>
        <v>0.91357658158100397</v>
      </c>
      <c r="C24" s="748">
        <f>C4/(B4+C4)</f>
        <v>8.6423418418996076E-2</v>
      </c>
      <c r="D24" s="749">
        <f t="shared" ref="D24:D30" si="3">M4/(L4+M4)</f>
        <v>6.8525734232802046E-2</v>
      </c>
      <c r="E24" s="738">
        <f>D4/(D4+E4)</f>
        <v>0.44589182934660421</v>
      </c>
      <c r="F24" s="748">
        <f>E4/(D4+E4)</f>
        <v>0.55410817065339579</v>
      </c>
      <c r="G24" s="749">
        <f t="shared" ref="G24:G30" si="4">O4/(N4+O4)</f>
        <v>0.45800938394566121</v>
      </c>
      <c r="H24" s="738">
        <f>(B4+D4)/SUM(B4:E4)</f>
        <v>0.84238781572844879</v>
      </c>
      <c r="I24" s="748">
        <f>(C4+E4)/SUM(B4:E4)</f>
        <v>0.15761218427155116</v>
      </c>
      <c r="J24" s="748">
        <f t="shared" ref="J24:J30" si="5">(M4+O4)/SUM(L4:O4)</f>
        <v>0.12139893328979727</v>
      </c>
      <c r="K24" s="366"/>
      <c r="L24" s="366">
        <f>R4+T4</f>
        <v>94853</v>
      </c>
      <c r="M24" s="717">
        <f>M4+O4</f>
        <v>316770</v>
      </c>
    </row>
    <row r="25" spans="1:32">
      <c r="A25" s="71">
        <v>2002</v>
      </c>
      <c r="B25" s="738">
        <f t="shared" ref="B25:B30" si="6">B5/(B5+C5)</f>
        <v>0.91245662107214809</v>
      </c>
      <c r="C25" s="748">
        <f t="shared" ref="C25:C30" si="7">C5/(B5+C5)</f>
        <v>8.7543378927851911E-2</v>
      </c>
      <c r="D25" s="749">
        <f t="shared" si="3"/>
        <v>7.1344132142722227E-2</v>
      </c>
      <c r="E25" s="738">
        <f t="shared" ref="E25:E30" si="8">D5/(D5+E5)</f>
        <v>0.42448262227226868</v>
      </c>
      <c r="F25" s="748">
        <f t="shared" ref="F25:F30" si="9">E5/(D5+E5)</f>
        <v>0.57551737772773126</v>
      </c>
      <c r="G25" s="749">
        <f t="shared" si="4"/>
        <v>0.47855069288492086</v>
      </c>
      <c r="H25" s="738">
        <f t="shared" ref="H25:H30" si="10">(B5+D5)/SUM(B5:E5)</f>
        <v>0.83916458373530822</v>
      </c>
      <c r="I25" s="748">
        <f t="shared" ref="I25:I30" si="11">(C5+E5)/SUM(B5:E5)</f>
        <v>0.16083541626469183</v>
      </c>
      <c r="J25" s="748">
        <f t="shared" si="5"/>
        <v>0.12598818750489246</v>
      </c>
      <c r="K25" s="366"/>
      <c r="L25" s="366">
        <f t="shared" ref="L25:L34" si="12">R5+T5</f>
        <v>100208</v>
      </c>
      <c r="M25" s="717">
        <f t="shared" ref="M25:M34" si="13">M5+O5</f>
        <v>342816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>
      <c r="A26" s="71">
        <v>2003</v>
      </c>
      <c r="B26" s="738">
        <f t="shared" si="6"/>
        <v>0.90771256344946072</v>
      </c>
      <c r="C26" s="748">
        <f t="shared" si="7"/>
        <v>9.2287436550539295E-2</v>
      </c>
      <c r="D26" s="749">
        <f t="shared" si="3"/>
        <v>7.6574506184698715E-2</v>
      </c>
      <c r="E26" s="738">
        <f t="shared" si="8"/>
        <v>0.40057545654453269</v>
      </c>
      <c r="F26" s="748">
        <f t="shared" si="9"/>
        <v>0.59942454345546736</v>
      </c>
      <c r="G26" s="749">
        <f t="shared" si="4"/>
        <v>0.5013246653756942</v>
      </c>
      <c r="H26" s="738">
        <f t="shared" si="10"/>
        <v>0.83218100694889541</v>
      </c>
      <c r="I26" s="748">
        <f t="shared" si="11"/>
        <v>0.16781899305110476</v>
      </c>
      <c r="J26" s="748">
        <f t="shared" si="5"/>
        <v>0.13273812747919395</v>
      </c>
      <c r="K26" s="366"/>
      <c r="L26" s="366">
        <f t="shared" si="12"/>
        <v>106888</v>
      </c>
      <c r="M26" s="717">
        <f t="shared" si="13"/>
        <v>377396</v>
      </c>
    </row>
    <row r="27" spans="1:32">
      <c r="A27" s="71">
        <v>2004</v>
      </c>
      <c r="B27" s="738">
        <f t="shared" si="6"/>
        <v>0.90274355771964387</v>
      </c>
      <c r="C27" s="748">
        <f t="shared" si="7"/>
        <v>9.7256442280356167E-2</v>
      </c>
      <c r="D27" s="749">
        <f t="shared" si="3"/>
        <v>7.9978365887890326E-2</v>
      </c>
      <c r="E27" s="738">
        <f t="shared" si="8"/>
        <v>0.37328411678367024</v>
      </c>
      <c r="F27" s="748">
        <f t="shared" si="9"/>
        <v>0.62671588321632976</v>
      </c>
      <c r="G27" s="749">
        <f t="shared" si="4"/>
        <v>0.52674557486966822</v>
      </c>
      <c r="H27" s="738">
        <f t="shared" si="10"/>
        <v>0.82360258287749111</v>
      </c>
      <c r="I27" s="748">
        <f t="shared" si="11"/>
        <v>0.17639741712250892</v>
      </c>
      <c r="J27" s="748">
        <f t="shared" si="5"/>
        <v>0.13868003763700495</v>
      </c>
      <c r="K27" s="366"/>
      <c r="L27" s="366">
        <f t="shared" si="12"/>
        <v>115149</v>
      </c>
      <c r="M27" s="717">
        <f t="shared" si="13"/>
        <v>411799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>
      <c r="A28" s="71">
        <v>2005</v>
      </c>
      <c r="B28" s="738">
        <f t="shared" si="6"/>
        <v>0.90034446167449611</v>
      </c>
      <c r="C28" s="748">
        <f t="shared" si="7"/>
        <v>9.9655538325503834E-2</v>
      </c>
      <c r="D28" s="749">
        <f t="shared" si="3"/>
        <v>8.299005868662418E-2</v>
      </c>
      <c r="E28" s="738">
        <f t="shared" si="8"/>
        <v>0.34918238690617476</v>
      </c>
      <c r="F28" s="748">
        <f t="shared" si="9"/>
        <v>0.65081761309382524</v>
      </c>
      <c r="G28" s="749">
        <f t="shared" si="4"/>
        <v>0.55087672425735712</v>
      </c>
      <c r="H28" s="738">
        <f t="shared" si="10"/>
        <v>0.81701936167250577</v>
      </c>
      <c r="I28" s="748">
        <f t="shared" si="11"/>
        <v>0.18298063832749412</v>
      </c>
      <c r="J28" s="748">
        <f t="shared" si="5"/>
        <v>0.1443166294808238</v>
      </c>
      <c r="K28" s="366"/>
      <c r="L28" s="366">
        <f t="shared" si="12"/>
        <v>122620</v>
      </c>
      <c r="M28" s="717">
        <f t="shared" si="13"/>
        <v>445081</v>
      </c>
    </row>
    <row r="29" spans="1:32">
      <c r="A29" s="71">
        <v>2006</v>
      </c>
      <c r="B29" s="738">
        <f t="shared" si="6"/>
        <v>0.89938406710738561</v>
      </c>
      <c r="C29" s="748">
        <f t="shared" si="7"/>
        <v>0.10061593289261439</v>
      </c>
      <c r="D29" s="749">
        <f t="shared" si="3"/>
        <v>8.4348166971892555E-2</v>
      </c>
      <c r="E29" s="738">
        <f t="shared" si="8"/>
        <v>0.3260283620062237</v>
      </c>
      <c r="F29" s="748">
        <f t="shared" si="9"/>
        <v>0.67397163799377624</v>
      </c>
      <c r="G29" s="749">
        <f t="shared" si="4"/>
        <v>0.57302150912964456</v>
      </c>
      <c r="H29" s="738">
        <f t="shared" si="10"/>
        <v>0.81109160349440645</v>
      </c>
      <c r="I29" s="748">
        <f t="shared" si="11"/>
        <v>0.18890839650559355</v>
      </c>
      <c r="J29" s="748">
        <f t="shared" si="5"/>
        <v>0.14848065621977954</v>
      </c>
      <c r="K29" s="366"/>
      <c r="L29" s="366">
        <f t="shared" si="12"/>
        <v>128443</v>
      </c>
      <c r="M29" s="717">
        <f t="shared" si="13"/>
        <v>469983</v>
      </c>
    </row>
    <row r="30" spans="1:32">
      <c r="A30" s="71">
        <v>2007</v>
      </c>
      <c r="B30" s="738">
        <f t="shared" si="6"/>
        <v>0.89985017506127796</v>
      </c>
      <c r="C30" s="748">
        <f t="shared" si="7"/>
        <v>0.10014982493872203</v>
      </c>
      <c r="D30" s="749">
        <f t="shared" si="3"/>
        <v>8.4620675778078094E-2</v>
      </c>
      <c r="E30" s="738">
        <f t="shared" si="8"/>
        <v>0.30446037333805948</v>
      </c>
      <c r="F30" s="748">
        <f t="shared" si="9"/>
        <v>0.69553962666194058</v>
      </c>
      <c r="G30" s="749">
        <f t="shared" si="4"/>
        <v>0.59509462507113564</v>
      </c>
      <c r="H30" s="738">
        <f t="shared" si="10"/>
        <v>0.80668217717274981</v>
      </c>
      <c r="I30" s="748">
        <f t="shared" si="11"/>
        <v>0.19331782282725016</v>
      </c>
      <c r="J30" s="748">
        <f t="shared" si="5"/>
        <v>0.15210594151643395</v>
      </c>
      <c r="K30" s="366"/>
      <c r="L30" s="366">
        <f t="shared" si="12"/>
        <v>133934</v>
      </c>
      <c r="M30" s="717">
        <f t="shared" si="13"/>
        <v>491292</v>
      </c>
    </row>
    <row r="31" spans="1:32">
      <c r="A31" s="71">
        <v>2008</v>
      </c>
      <c r="B31" s="738">
        <f t="shared" ref="B31:B36" si="14">B11/(B11+C11)</f>
        <v>0.90078313387887166</v>
      </c>
      <c r="C31" s="748">
        <f t="shared" ref="C31:C36" si="15">C11/(B11+C11)</f>
        <v>9.921686612112833E-2</v>
      </c>
      <c r="D31" s="749">
        <f t="shared" ref="D31:D36" si="16">M11/(L11+M11)</f>
        <v>8.4812669989091011E-2</v>
      </c>
      <c r="E31" s="738">
        <f t="shared" ref="E31:E36" si="17">D11/(D11+E11)</f>
        <v>0.28573905154584833</v>
      </c>
      <c r="F31" s="748">
        <f t="shared" ref="F31:F36" si="18">E11/(D11+E11)</f>
        <v>0.71426094845415167</v>
      </c>
      <c r="G31" s="749">
        <f t="shared" ref="G31:G36" si="19">O11/(N11+O11)</f>
        <v>0.61270925721574632</v>
      </c>
      <c r="H31" s="738">
        <f t="shared" ref="H31:H36" si="20">(B11+D11)/SUM(B11:E11)</f>
        <v>0.80156701854986934</v>
      </c>
      <c r="I31" s="748">
        <f t="shared" ref="I31:I36" si="21">(C11+E11)/SUM(B11:E11)</f>
        <v>0.19843298145013066</v>
      </c>
      <c r="J31" s="748">
        <f t="shared" ref="J31:J36" si="22">(M11+O11)/SUM(L11:O11)</f>
        <v>0.1552939050369937</v>
      </c>
      <c r="K31" s="366"/>
      <c r="L31" s="366">
        <f t="shared" si="12"/>
        <v>139423</v>
      </c>
      <c r="M31" s="717">
        <f t="shared" si="13"/>
        <v>506995</v>
      </c>
    </row>
    <row r="32" spans="1:32">
      <c r="A32" s="71">
        <v>2009</v>
      </c>
      <c r="B32" s="738">
        <f t="shared" si="14"/>
        <v>0.9015331977850044</v>
      </c>
      <c r="C32" s="748">
        <f t="shared" si="15"/>
        <v>9.8466802214995541E-2</v>
      </c>
      <c r="D32" s="749">
        <f t="shared" si="16"/>
        <v>8.4920435498930663E-2</v>
      </c>
      <c r="E32" s="738">
        <f t="shared" si="17"/>
        <v>0.27723876017297827</v>
      </c>
      <c r="F32" s="748">
        <f t="shared" si="18"/>
        <v>0.72276123982702178</v>
      </c>
      <c r="G32" s="749">
        <f t="shared" si="19"/>
        <v>0.62567325575767629</v>
      </c>
      <c r="H32" s="738">
        <f t="shared" si="20"/>
        <v>0.8011490645846574</v>
      </c>
      <c r="I32" s="748">
        <f t="shared" si="21"/>
        <v>0.19885093541534271</v>
      </c>
      <c r="J32" s="748">
        <f t="shared" si="22"/>
        <v>0.15743508802401743</v>
      </c>
      <c r="K32" s="366"/>
      <c r="L32" s="366">
        <f t="shared" si="12"/>
        <v>138784</v>
      </c>
      <c r="M32" s="717">
        <f t="shared" si="13"/>
        <v>509405</v>
      </c>
    </row>
    <row r="33" spans="1:13">
      <c r="A33" s="71">
        <v>2010</v>
      </c>
      <c r="B33" s="738">
        <f t="shared" si="14"/>
        <v>0.90188725426449379</v>
      </c>
      <c r="C33" s="748">
        <f t="shared" si="15"/>
        <v>9.8112745735506199E-2</v>
      </c>
      <c r="D33" s="749">
        <f t="shared" si="16"/>
        <v>8.4216583485764648E-2</v>
      </c>
      <c r="E33" s="738">
        <f t="shared" si="17"/>
        <v>0.26620844105249569</v>
      </c>
      <c r="F33" s="748">
        <f t="shared" si="18"/>
        <v>0.73379155894750425</v>
      </c>
      <c r="G33" s="749">
        <f t="shared" si="19"/>
        <v>0.63848722329350016</v>
      </c>
      <c r="H33" s="738">
        <f t="shared" si="20"/>
        <v>0.7989422424913466</v>
      </c>
      <c r="I33" s="748">
        <f t="shared" si="21"/>
        <v>0.20105775750865343</v>
      </c>
      <c r="J33" s="748">
        <f t="shared" si="22"/>
        <v>0.15856190157307373</v>
      </c>
      <c r="K33" s="366"/>
      <c r="L33" s="366">
        <f t="shared" si="12"/>
        <v>138172</v>
      </c>
      <c r="M33" s="717">
        <f t="shared" si="13"/>
        <v>516184</v>
      </c>
    </row>
    <row r="34" spans="1:13">
      <c r="A34" s="88">
        <v>2011</v>
      </c>
      <c r="B34" s="738">
        <f t="shared" si="14"/>
        <v>0.90225232404856504</v>
      </c>
      <c r="C34" s="748">
        <f t="shared" si="15"/>
        <v>9.7747675951434923E-2</v>
      </c>
      <c r="D34" s="749">
        <f t="shared" si="16"/>
        <v>8.3902371944274995E-2</v>
      </c>
      <c r="E34" s="738">
        <f t="shared" si="17"/>
        <v>0.25453136472048965</v>
      </c>
      <c r="F34" s="748">
        <f t="shared" si="18"/>
        <v>0.74546863527951035</v>
      </c>
      <c r="G34" s="749">
        <f t="shared" si="19"/>
        <v>0.65082694232920957</v>
      </c>
      <c r="H34" s="738">
        <f t="shared" si="20"/>
        <v>0.79563044474739131</v>
      </c>
      <c r="I34" s="748">
        <f t="shared" si="21"/>
        <v>0.20436955525260861</v>
      </c>
      <c r="J34" s="748">
        <f t="shared" si="22"/>
        <v>0.16026996780547575</v>
      </c>
      <c r="K34" s="366"/>
      <c r="L34" s="366">
        <f t="shared" si="12"/>
        <v>137430</v>
      </c>
      <c r="M34" s="717">
        <f t="shared" si="13"/>
        <v>525297</v>
      </c>
    </row>
    <row r="35" spans="1:13">
      <c r="A35" s="88">
        <v>2012</v>
      </c>
      <c r="B35" s="738">
        <f t="shared" si="14"/>
        <v>0.90071214518794729</v>
      </c>
      <c r="C35" s="748">
        <f t="shared" si="15"/>
        <v>9.9287854812052739E-2</v>
      </c>
      <c r="D35" s="749">
        <f t="shared" si="16"/>
        <v>8.460900320887009E-2</v>
      </c>
      <c r="E35" s="738">
        <f t="shared" si="17"/>
        <v>0.24449460381056384</v>
      </c>
      <c r="F35" s="748">
        <f t="shared" si="18"/>
        <v>0.75550539618943602</v>
      </c>
      <c r="G35" s="749">
        <f t="shared" si="19"/>
        <v>0.66449575465267274</v>
      </c>
      <c r="H35" s="738">
        <f t="shared" si="20"/>
        <v>0.79110533050906584</v>
      </c>
      <c r="I35" s="748">
        <f t="shared" si="21"/>
        <v>0.20889466949093424</v>
      </c>
      <c r="J35" s="748">
        <f t="shared" si="22"/>
        <v>0.16350515626929002</v>
      </c>
      <c r="K35" s="366"/>
      <c r="L35" s="366">
        <f>R15+T15</f>
        <v>136564</v>
      </c>
      <c r="M35" s="717">
        <f>M15+O15</f>
        <v>537706</v>
      </c>
    </row>
    <row r="36" spans="1:13">
      <c r="A36" s="88">
        <v>2013</v>
      </c>
      <c r="B36" s="738">
        <f t="shared" si="14"/>
        <v>0.8979452814606399</v>
      </c>
      <c r="C36" s="748">
        <f t="shared" si="15"/>
        <v>0.10205471853936016</v>
      </c>
      <c r="D36" s="749">
        <f t="shared" si="16"/>
        <v>8.5359522038388466E-2</v>
      </c>
      <c r="E36" s="738">
        <f t="shared" si="17"/>
        <v>0.23298367395209546</v>
      </c>
      <c r="F36" s="748">
        <f t="shared" si="18"/>
        <v>0.7670163260479046</v>
      </c>
      <c r="G36" s="749">
        <f t="shared" si="19"/>
        <v>0.67991971854061928</v>
      </c>
      <c r="H36" s="738">
        <f t="shared" si="20"/>
        <v>0.78382703483544736</v>
      </c>
      <c r="I36" s="748">
        <f t="shared" si="21"/>
        <v>0.21617296516455259</v>
      </c>
      <c r="J36" s="748">
        <f t="shared" si="22"/>
        <v>0.16751985510095865</v>
      </c>
      <c r="K36" s="366"/>
      <c r="L36" s="366">
        <f>R16+T16</f>
        <v>137834</v>
      </c>
      <c r="M36" s="717">
        <f>M16+O16</f>
        <v>562334</v>
      </c>
    </row>
    <row r="37" spans="1:13">
      <c r="A37" s="88">
        <v>2014</v>
      </c>
      <c r="B37" s="738">
        <f>B17/(B17+C17)</f>
        <v>0.89737659195404251</v>
      </c>
      <c r="C37" s="748">
        <f>C17/(B17+C17)</f>
        <v>0.10262340804595746</v>
      </c>
      <c r="D37" s="749">
        <f>M17/(L17+M17)</f>
        <v>8.3317366455228026E-2</v>
      </c>
      <c r="E37" s="738">
        <f>D17/(D17+E17)</f>
        <v>0.22456563180060662</v>
      </c>
      <c r="F37" s="748">
        <f>E17/(D17+E17)</f>
        <v>0.77543436819939326</v>
      </c>
      <c r="G37" s="749">
        <f>O17/(N17+O17)</f>
        <v>0.68439004006796067</v>
      </c>
      <c r="H37" s="738">
        <f>(B17+D17)/SUM(B17:E17)</f>
        <v>0.77972263468427883</v>
      </c>
      <c r="I37" s="748">
        <f>(C17+E17)/SUM(B17:E17)</f>
        <v>0.22027736531572117</v>
      </c>
      <c r="J37" s="748">
        <f>(M17+O17)/SUM(L17:O17)</f>
        <v>0.16591715976331362</v>
      </c>
      <c r="K37" s="366"/>
      <c r="L37" s="366">
        <f>R17+T17</f>
        <v>138285</v>
      </c>
      <c r="M37" s="717">
        <f>M17+O17</f>
        <v>569212</v>
      </c>
    </row>
    <row r="39" spans="1:13">
      <c r="B39" s="10" t="s">
        <v>510</v>
      </c>
      <c r="F39" s="271"/>
      <c r="H39" s="245"/>
      <c r="I39" s="245"/>
    </row>
    <row r="40" spans="1:13">
      <c r="A40" s="56"/>
      <c r="B40" s="56" t="s">
        <v>507</v>
      </c>
      <c r="C40" s="56" t="s">
        <v>508</v>
      </c>
      <c r="D40" s="56" t="s">
        <v>509</v>
      </c>
      <c r="F40" s="409" t="s">
        <v>1522</v>
      </c>
      <c r="G40" s="410"/>
      <c r="H40" s="411"/>
      <c r="I40" s="143"/>
    </row>
    <row r="41" spans="1:13">
      <c r="A41" s="71">
        <v>2001</v>
      </c>
      <c r="B41" s="213" t="s">
        <v>389</v>
      </c>
      <c r="C41" s="213" t="s">
        <v>389</v>
      </c>
      <c r="D41" s="213" t="s">
        <v>389</v>
      </c>
      <c r="F41" s="412"/>
      <c r="G41" s="373" t="s">
        <v>663</v>
      </c>
      <c r="H41" s="413" t="s">
        <v>567</v>
      </c>
      <c r="I41" s="143"/>
    </row>
    <row r="42" spans="1:13">
      <c r="A42" s="71">
        <v>2002</v>
      </c>
      <c r="B42" s="750">
        <f t="shared" ref="B42:B50" si="23">(B5+D5)/(B$4+D$4)</f>
        <v>1.0293858253840387</v>
      </c>
      <c r="C42" s="750">
        <f t="shared" ref="C42:C50" si="24">(C5+E5)/(C$4+E$4)</f>
        <v>1.05447190605765</v>
      </c>
      <c r="D42" s="750">
        <f t="shared" ref="D42:D50" si="25">SUM(B5:E5)/SUM(B$4:E$4)</f>
        <v>1.0333396973538189</v>
      </c>
      <c r="F42" s="414" t="s">
        <v>895</v>
      </c>
      <c r="G42" s="751">
        <f>(M17+O17)/SUM(L17:O17)</f>
        <v>0.16591715976331362</v>
      </c>
      <c r="H42" s="752">
        <f>(C17+E17)/SUM(B17:E17)</f>
        <v>0.22027736531572117</v>
      </c>
      <c r="I42" s="143"/>
    </row>
    <row r="43" spans="1:13">
      <c r="A43" s="71">
        <v>2003</v>
      </c>
      <c r="B43" s="750">
        <f t="shared" si="23"/>
        <v>1.0508568614315499</v>
      </c>
      <c r="C43" s="750">
        <f t="shared" si="24"/>
        <v>1.1326328787212971</v>
      </c>
      <c r="D43" s="750">
        <f t="shared" si="25"/>
        <v>1.0637457581376148</v>
      </c>
      <c r="F43" s="414" t="s">
        <v>3</v>
      </c>
      <c r="G43" s="751">
        <f>M17/(L17+M17)</f>
        <v>8.3317366455228026E-2</v>
      </c>
      <c r="H43" s="752">
        <f>C17/(B17+C17)</f>
        <v>0.10262340804595746</v>
      </c>
      <c r="I43" s="143"/>
    </row>
    <row r="44" spans="1:13">
      <c r="A44" s="71">
        <v>2004</v>
      </c>
      <c r="B44" s="750">
        <f t="shared" si="23"/>
        <v>1.0690032164276786</v>
      </c>
      <c r="C44" s="750">
        <f t="shared" si="24"/>
        <v>1.2237024303582837</v>
      </c>
      <c r="D44" s="750">
        <f t="shared" si="25"/>
        <v>1.0933856974403733</v>
      </c>
      <c r="F44" s="415" t="s">
        <v>4</v>
      </c>
      <c r="G44" s="753">
        <f>O17/(N17+O17)</f>
        <v>0.68439004006796067</v>
      </c>
      <c r="H44" s="754">
        <f>E17/(D17+E17)</f>
        <v>0.77543436819939326</v>
      </c>
      <c r="I44" s="143"/>
    </row>
    <row r="45" spans="1:13">
      <c r="A45" s="71">
        <v>2005</v>
      </c>
      <c r="B45" s="750">
        <f t="shared" si="23"/>
        <v>1.0688549349486289</v>
      </c>
      <c r="C45" s="750">
        <f t="shared" si="24"/>
        <v>1.2794220915808849</v>
      </c>
      <c r="D45" s="750">
        <f t="shared" si="25"/>
        <v>1.1020428844412886</v>
      </c>
      <c r="H45" s="143"/>
      <c r="I45" s="143"/>
    </row>
    <row r="46" spans="1:13">
      <c r="A46" s="71">
        <v>2006</v>
      </c>
      <c r="B46" s="750">
        <f t="shared" si="23"/>
        <v>1.0597132332110171</v>
      </c>
      <c r="C46" s="750">
        <f t="shared" si="24"/>
        <v>1.3191433807204733</v>
      </c>
      <c r="D46" s="750">
        <f t="shared" si="25"/>
        <v>1.100602585425873</v>
      </c>
      <c r="H46" s="143"/>
      <c r="I46" s="143"/>
    </row>
    <row r="47" spans="1:13">
      <c r="A47" s="71">
        <v>2007</v>
      </c>
      <c r="B47" s="750">
        <f t="shared" si="23"/>
        <v>1.06974819562547</v>
      </c>
      <c r="C47" s="750">
        <f t="shared" si="24"/>
        <v>1.3701663111063129</v>
      </c>
      <c r="D47" s="750">
        <f t="shared" si="25"/>
        <v>1.1170977510011486</v>
      </c>
      <c r="H47" s="143"/>
      <c r="I47" s="143"/>
    </row>
    <row r="48" spans="1:13">
      <c r="A48" s="71">
        <v>2008</v>
      </c>
      <c r="B48" s="750">
        <f t="shared" si="23"/>
        <v>1.0478271371788914</v>
      </c>
      <c r="C48" s="750">
        <f t="shared" si="24"/>
        <v>1.3863916979964674</v>
      </c>
      <c r="D48" s="750">
        <f t="shared" si="25"/>
        <v>1.101189037126288</v>
      </c>
      <c r="H48" s="143"/>
      <c r="I48" s="143"/>
    </row>
    <row r="49" spans="1:9">
      <c r="A49" s="71">
        <v>2009</v>
      </c>
      <c r="B49" s="750">
        <f t="shared" si="23"/>
        <v>1.0507961169664064</v>
      </c>
      <c r="C49" s="750">
        <f t="shared" si="24"/>
        <v>1.3939752291605045</v>
      </c>
      <c r="D49" s="750">
        <f t="shared" si="25"/>
        <v>1.1048853264356897</v>
      </c>
      <c r="H49" s="143"/>
      <c r="I49" s="143"/>
    </row>
    <row r="50" spans="1:9">
      <c r="A50" s="71">
        <v>2010</v>
      </c>
      <c r="B50" s="750">
        <f t="shared" si="23"/>
        <v>1.0462337060360662</v>
      </c>
      <c r="C50" s="750">
        <f t="shared" si="24"/>
        <v>1.407202008627868</v>
      </c>
      <c r="D50" s="750">
        <f t="shared" si="25"/>
        <v>1.1031267086603542</v>
      </c>
      <c r="H50" s="143"/>
      <c r="I50" s="143"/>
    </row>
    <row r="51" spans="1:9">
      <c r="A51" s="71">
        <v>2011</v>
      </c>
      <c r="B51" s="750">
        <f t="shared" ref="B51:C53" si="26">(B14+D14)/(B$4+D$4)</f>
        <v>1.0298083672557075</v>
      </c>
      <c r="C51" s="750">
        <f t="shared" si="26"/>
        <v>1.4137854631070153</v>
      </c>
      <c r="D51" s="750">
        <f>SUM(B14:E14)/SUM(B$4:E$4)</f>
        <v>1.0903278360430788</v>
      </c>
      <c r="H51" s="143"/>
      <c r="I51" s="143"/>
    </row>
    <row r="52" spans="1:9">
      <c r="A52" s="71">
        <v>2012</v>
      </c>
      <c r="B52" s="750">
        <f t="shared" si="26"/>
        <v>1.0265423171815775</v>
      </c>
      <c r="C52" s="750">
        <f t="shared" si="26"/>
        <v>1.4487458101210904</v>
      </c>
      <c r="D52" s="750">
        <f>SUM(B15:E15)/SUM(B$4:E$4)</f>
        <v>1.0930867319108524</v>
      </c>
      <c r="H52" s="143"/>
      <c r="I52" s="143"/>
    </row>
    <row r="53" spans="1:9">
      <c r="A53" s="71">
        <v>2013</v>
      </c>
      <c r="B53" s="750">
        <f t="shared" si="26"/>
        <v>1.0335053249830595</v>
      </c>
      <c r="C53" s="750">
        <f t="shared" si="26"/>
        <v>1.523407707533674</v>
      </c>
      <c r="D53" s="750">
        <f>SUM(B16:E16)/SUM(B$4:E$4)</f>
        <v>1.1107199095766989</v>
      </c>
    </row>
    <row r="54" spans="1:9">
      <c r="A54" s="71">
        <v>2014</v>
      </c>
      <c r="B54" s="750">
        <f>(B17+D17)/(B$4+D$4)</f>
        <v>1.0509902111190179</v>
      </c>
      <c r="C54" s="750">
        <f>(C17+E17)/(C$4+E$4)</f>
        <v>1.586904134459719</v>
      </c>
      <c r="D54" s="750">
        <f>SUM(B17:E17)/SUM(B$4:E$4)</f>
        <v>1.1354567751582822</v>
      </c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AC24"/>
  <sheetViews>
    <sheetView topLeftCell="A4" workbookViewId="0">
      <selection activeCell="K41" sqref="K41"/>
    </sheetView>
  </sheetViews>
  <sheetFormatPr defaultColWidth="8.85546875" defaultRowHeight="12.75"/>
  <cols>
    <col min="1" max="5" width="8.85546875" customWidth="1"/>
    <col min="6" max="6" width="8.140625" customWidth="1"/>
    <col min="7" max="7" width="8.85546875" customWidth="1"/>
    <col min="8" max="8" width="7.7109375" customWidth="1"/>
  </cols>
  <sheetData>
    <row r="1" spans="1:26" ht="21.75" customHeight="1">
      <c r="A1" s="42" t="s">
        <v>924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214"/>
      <c r="N1" s="214"/>
      <c r="O1" s="214"/>
      <c r="P1" s="797" t="s">
        <v>780</v>
      </c>
      <c r="Q1" s="797"/>
      <c r="R1" s="214"/>
      <c r="S1" s="214"/>
      <c r="T1" s="214"/>
      <c r="U1" s="214"/>
      <c r="V1" s="214"/>
      <c r="W1" s="214"/>
      <c r="X1" s="214"/>
      <c r="Y1" s="214"/>
    </row>
    <row r="2" spans="1:26" ht="36" customHeight="1">
      <c r="A2" s="15" t="s">
        <v>595</v>
      </c>
      <c r="B2" s="4" t="s">
        <v>955</v>
      </c>
      <c r="C2" s="4" t="s">
        <v>956</v>
      </c>
      <c r="D2" s="4" t="s">
        <v>214</v>
      </c>
      <c r="E2" s="4" t="s">
        <v>215</v>
      </c>
      <c r="F2" s="4" t="s">
        <v>957</v>
      </c>
      <c r="G2" s="4" t="s">
        <v>958</v>
      </c>
      <c r="H2" s="4" t="s">
        <v>216</v>
      </c>
      <c r="I2" s="4" t="s">
        <v>217</v>
      </c>
      <c r="J2" s="4" t="s">
        <v>959</v>
      </c>
      <c r="K2" s="4" t="s">
        <v>960</v>
      </c>
      <c r="L2" s="4" t="s">
        <v>337</v>
      </c>
      <c r="M2" s="4" t="s">
        <v>338</v>
      </c>
      <c r="N2" s="4" t="s">
        <v>961</v>
      </c>
      <c r="O2" s="4" t="s">
        <v>962</v>
      </c>
      <c r="P2" s="4" t="s">
        <v>339</v>
      </c>
      <c r="Q2" s="4" t="s">
        <v>340</v>
      </c>
      <c r="R2" s="4" t="s">
        <v>341</v>
      </c>
      <c r="S2" s="4"/>
      <c r="T2" s="15" t="s">
        <v>3</v>
      </c>
      <c r="U2" s="15" t="s">
        <v>4</v>
      </c>
      <c r="V2" s="15" t="s">
        <v>5</v>
      </c>
      <c r="W2" s="15" t="s">
        <v>6</v>
      </c>
      <c r="X2" s="15" t="s">
        <v>335</v>
      </c>
      <c r="Y2" s="15" t="s">
        <v>336</v>
      </c>
      <c r="Z2" s="15" t="s">
        <v>1192</v>
      </c>
    </row>
    <row r="3" spans="1:26">
      <c r="A3">
        <v>2000</v>
      </c>
      <c r="B3" s="366">
        <v>1270138</v>
      </c>
      <c r="C3" s="366">
        <v>749609</v>
      </c>
      <c r="D3" s="366">
        <v>18151</v>
      </c>
      <c r="E3" s="366">
        <v>125297</v>
      </c>
      <c r="F3" s="366">
        <v>166197</v>
      </c>
      <c r="G3" s="366">
        <v>32962</v>
      </c>
      <c r="H3" s="366">
        <v>88015</v>
      </c>
      <c r="I3" s="366">
        <v>63609</v>
      </c>
      <c r="J3" s="366">
        <v>6710</v>
      </c>
      <c r="K3" s="366">
        <v>395</v>
      </c>
      <c r="L3" s="366">
        <v>64905</v>
      </c>
      <c r="M3" s="366">
        <v>24273</v>
      </c>
      <c r="N3" s="366">
        <v>413</v>
      </c>
      <c r="O3" s="366">
        <v>8</v>
      </c>
      <c r="P3" s="366">
        <v>3157</v>
      </c>
      <c r="Q3" s="366">
        <v>1225</v>
      </c>
      <c r="R3" s="366">
        <v>70</v>
      </c>
      <c r="T3" s="738">
        <f>(D3+E3)/SUM(B3:E3)</f>
        <v>6.6313023097778978E-2</v>
      </c>
      <c r="U3" s="738">
        <f>(H3+I3)/SUM(F3:I3)</f>
        <v>0.43224443601884927</v>
      </c>
      <c r="V3" s="366">
        <f>B3+C3+F3+G3</f>
        <v>2218906</v>
      </c>
      <c r="W3" s="366">
        <f>D3+E3+H3+I3</f>
        <v>295072</v>
      </c>
      <c r="X3" s="738">
        <f>(D3+H3)/(V3+W3)</f>
        <v>4.2230282047018709E-2</v>
      </c>
      <c r="Y3" s="738">
        <f>(E3+I3)/(V3+W3)</f>
        <v>7.5142264570334349E-2</v>
      </c>
      <c r="Z3" s="738">
        <f>(D3+E3+H3+I3)/SUM(B3:I3)</f>
        <v>0.11737254661735305</v>
      </c>
    </row>
    <row r="4" spans="1:26">
      <c r="A4">
        <v>2001</v>
      </c>
      <c r="B4" s="366">
        <v>1243256</v>
      </c>
      <c r="C4" s="366">
        <v>826696</v>
      </c>
      <c r="D4" s="366">
        <v>20097</v>
      </c>
      <c r="E4" s="366">
        <v>134191</v>
      </c>
      <c r="F4" s="366">
        <v>159153</v>
      </c>
      <c r="G4" s="366">
        <v>32376</v>
      </c>
      <c r="H4" s="366">
        <v>97189</v>
      </c>
      <c r="I4" s="366">
        <v>63593</v>
      </c>
      <c r="J4" s="366">
        <v>6099</v>
      </c>
      <c r="K4" s="366">
        <v>418</v>
      </c>
      <c r="L4" s="366">
        <v>65260</v>
      </c>
      <c r="M4" s="366">
        <v>26420</v>
      </c>
      <c r="N4" s="366">
        <v>388</v>
      </c>
      <c r="O4" s="366">
        <v>15</v>
      </c>
      <c r="P4" s="366">
        <v>3281</v>
      </c>
      <c r="Q4" s="366">
        <v>1447</v>
      </c>
      <c r="R4" s="366">
        <v>70</v>
      </c>
      <c r="T4" s="738">
        <f t="shared" ref="T4:T12" si="0">(D4+E4)/SUM(B4:E4)</f>
        <v>6.9366615113476957E-2</v>
      </c>
      <c r="U4" s="738">
        <f t="shared" ref="U4:U12" si="1">(H4+I4)/SUM(F4:I4)</f>
        <v>0.4563638376320921</v>
      </c>
      <c r="V4" s="366">
        <f t="shared" ref="V4:V12" si="2">B4+C4+F4+G4</f>
        <v>2261481</v>
      </c>
      <c r="W4" s="366">
        <f t="shared" ref="W4:W12" si="3">D4+E4+H4+I4</f>
        <v>315070</v>
      </c>
      <c r="X4" s="738">
        <f t="shared" ref="X4:X12" si="4">(D4+H4)/(V4+W4)</f>
        <v>4.5520542772101151E-2</v>
      </c>
      <c r="Y4" s="738">
        <f t="shared" ref="Y4:Y12" si="5">(E4+I4)/(V4+W4)</f>
        <v>7.6763083672708204E-2</v>
      </c>
      <c r="Z4" s="738">
        <f t="shared" ref="Z4:Z15" si="6">(D4+E4+H4+I4)/SUM(B4:I4)</f>
        <v>0.12228362644480936</v>
      </c>
    </row>
    <row r="5" spans="1:26">
      <c r="A5">
        <v>2002</v>
      </c>
      <c r="B5" s="366">
        <v>1229631</v>
      </c>
      <c r="C5" s="366">
        <v>904327</v>
      </c>
      <c r="D5" s="366">
        <v>22044</v>
      </c>
      <c r="E5" s="366">
        <v>146458</v>
      </c>
      <c r="F5" s="366">
        <v>153525</v>
      </c>
      <c r="G5" s="366">
        <v>32304</v>
      </c>
      <c r="H5" s="366">
        <v>107141</v>
      </c>
      <c r="I5" s="366">
        <v>64783</v>
      </c>
      <c r="J5" s="366">
        <v>5596</v>
      </c>
      <c r="K5" s="366">
        <v>438</v>
      </c>
      <c r="L5" s="366">
        <v>66264</v>
      </c>
      <c r="M5" s="366">
        <v>29576</v>
      </c>
      <c r="N5" s="366">
        <v>371</v>
      </c>
      <c r="O5" s="366">
        <v>15</v>
      </c>
      <c r="P5" s="366">
        <v>3378</v>
      </c>
      <c r="Q5" s="366">
        <v>1852</v>
      </c>
      <c r="R5" s="366">
        <v>69</v>
      </c>
      <c r="T5" s="738">
        <f t="shared" si="0"/>
        <v>7.3183464642165338E-2</v>
      </c>
      <c r="U5" s="738">
        <f t="shared" si="1"/>
        <v>0.48056620070271949</v>
      </c>
      <c r="V5" s="366">
        <f t="shared" si="2"/>
        <v>2319787</v>
      </c>
      <c r="W5" s="366">
        <f t="shared" si="3"/>
        <v>340426</v>
      </c>
      <c r="X5" s="738">
        <f t="shared" si="4"/>
        <v>4.8561900870343844E-2</v>
      </c>
      <c r="Y5" s="738">
        <f t="shared" si="5"/>
        <v>7.9407551199847534E-2</v>
      </c>
      <c r="Z5" s="738">
        <f t="shared" si="6"/>
        <v>0.12796945207019136</v>
      </c>
    </row>
    <row r="6" spans="1:26">
      <c r="A6">
        <v>2003</v>
      </c>
      <c r="B6" s="366">
        <v>1226644</v>
      </c>
      <c r="C6" s="366">
        <v>991152</v>
      </c>
      <c r="D6" s="366">
        <v>23857</v>
      </c>
      <c r="E6" s="366">
        <v>163668</v>
      </c>
      <c r="F6" s="366">
        <v>149371</v>
      </c>
      <c r="G6" s="366">
        <v>31828</v>
      </c>
      <c r="H6" s="366">
        <v>117869</v>
      </c>
      <c r="I6" s="366">
        <v>67372</v>
      </c>
      <c r="J6" s="366">
        <v>5169</v>
      </c>
      <c r="K6" s="366">
        <v>453</v>
      </c>
      <c r="L6" s="366">
        <v>67682</v>
      </c>
      <c r="M6" s="366">
        <v>33653</v>
      </c>
      <c r="N6" s="366">
        <v>349</v>
      </c>
      <c r="O6" s="366">
        <v>15</v>
      </c>
      <c r="P6" s="366">
        <v>3535</v>
      </c>
      <c r="Q6" s="366">
        <v>2173</v>
      </c>
      <c r="R6" s="366">
        <v>73</v>
      </c>
      <c r="T6" s="738">
        <f t="shared" si="0"/>
        <v>7.7962567158395904E-2</v>
      </c>
      <c r="U6" s="738">
        <f t="shared" si="1"/>
        <v>0.5055152275952407</v>
      </c>
      <c r="V6" s="366">
        <f t="shared" si="2"/>
        <v>2398995</v>
      </c>
      <c r="W6" s="366">
        <f t="shared" si="3"/>
        <v>372766</v>
      </c>
      <c r="X6" s="738">
        <f t="shared" si="4"/>
        <v>5.1132114204651843E-2</v>
      </c>
      <c r="Y6" s="738">
        <f t="shared" si="5"/>
        <v>8.335495015623641E-2</v>
      </c>
      <c r="Z6" s="738">
        <f t="shared" si="6"/>
        <v>0.13448706436088825</v>
      </c>
    </row>
    <row r="7" spans="1:26">
      <c r="A7">
        <v>2004</v>
      </c>
      <c r="B7" s="366">
        <v>1228184</v>
      </c>
      <c r="C7" s="366">
        <v>1070750</v>
      </c>
      <c r="D7" s="366">
        <v>26059</v>
      </c>
      <c r="E7" s="366">
        <v>176653</v>
      </c>
      <c r="F7" s="366">
        <v>145953</v>
      </c>
      <c r="G7" s="366">
        <v>31182</v>
      </c>
      <c r="H7" s="366">
        <v>130105</v>
      </c>
      <c r="I7" s="366">
        <v>70939</v>
      </c>
      <c r="J7" s="366">
        <v>4804</v>
      </c>
      <c r="K7" s="366">
        <v>488</v>
      </c>
      <c r="L7" s="366">
        <v>69591</v>
      </c>
      <c r="M7" s="366">
        <v>38856</v>
      </c>
      <c r="N7" s="366">
        <v>334</v>
      </c>
      <c r="O7" s="366">
        <v>17</v>
      </c>
      <c r="P7" s="366">
        <v>3764</v>
      </c>
      <c r="Q7" s="366">
        <v>2455</v>
      </c>
      <c r="R7" s="366">
        <v>73</v>
      </c>
      <c r="T7" s="738">
        <f t="shared" si="0"/>
        <v>8.1031448894048161E-2</v>
      </c>
      <c r="U7" s="738">
        <f t="shared" si="1"/>
        <v>0.5316106922912166</v>
      </c>
      <c r="V7" s="366">
        <f t="shared" si="2"/>
        <v>2476069</v>
      </c>
      <c r="W7" s="366">
        <f t="shared" si="3"/>
        <v>403756</v>
      </c>
      <c r="X7" s="738">
        <f t="shared" si="4"/>
        <v>5.4226906148811128E-2</v>
      </c>
      <c r="Y7" s="738">
        <f t="shared" si="5"/>
        <v>8.5974668599654497E-2</v>
      </c>
      <c r="Z7" s="738">
        <f t="shared" si="6"/>
        <v>0.14020157474846562</v>
      </c>
    </row>
    <row r="8" spans="1:26">
      <c r="A8">
        <v>2005</v>
      </c>
      <c r="B8" s="366">
        <v>1232720</v>
      </c>
      <c r="C8" s="366">
        <v>1141426</v>
      </c>
      <c r="D8" s="366">
        <v>29901</v>
      </c>
      <c r="E8" s="366">
        <v>186955</v>
      </c>
      <c r="F8" s="366">
        <v>142573</v>
      </c>
      <c r="G8" s="366">
        <v>31011</v>
      </c>
      <c r="H8" s="366">
        <v>144117</v>
      </c>
      <c r="I8" s="366">
        <v>73142</v>
      </c>
      <c r="J8" s="366">
        <v>4414</v>
      </c>
      <c r="K8" s="366">
        <v>533</v>
      </c>
      <c r="L8" s="366">
        <v>71778</v>
      </c>
      <c r="M8" s="366">
        <v>43112</v>
      </c>
      <c r="N8" s="366">
        <v>319</v>
      </c>
      <c r="O8" s="366">
        <v>22</v>
      </c>
      <c r="P8" s="366">
        <v>3920</v>
      </c>
      <c r="Q8" s="366">
        <v>2708</v>
      </c>
      <c r="R8" s="366">
        <v>75</v>
      </c>
      <c r="T8" s="738">
        <f t="shared" si="0"/>
        <v>8.3695805715317859E-2</v>
      </c>
      <c r="U8" s="738">
        <f t="shared" si="1"/>
        <v>0.55587281849745296</v>
      </c>
      <c r="V8" s="366">
        <f t="shared" si="2"/>
        <v>2547730</v>
      </c>
      <c r="W8" s="366">
        <f t="shared" si="3"/>
        <v>434115</v>
      </c>
      <c r="X8" s="738">
        <f t="shared" si="4"/>
        <v>5.8359170245267614E-2</v>
      </c>
      <c r="Y8" s="738">
        <f t="shared" si="5"/>
        <v>8.722686792908417E-2</v>
      </c>
      <c r="Z8" s="738">
        <f t="shared" si="6"/>
        <v>0.14558603817435178</v>
      </c>
    </row>
    <row r="9" spans="1:26">
      <c r="A9">
        <v>2006</v>
      </c>
      <c r="B9" s="366">
        <v>1237266</v>
      </c>
      <c r="C9" s="366">
        <v>1185108</v>
      </c>
      <c r="D9" s="366">
        <v>35316</v>
      </c>
      <c r="E9" s="366">
        <v>187485</v>
      </c>
      <c r="F9" s="366">
        <v>138482</v>
      </c>
      <c r="G9" s="366">
        <v>30575</v>
      </c>
      <c r="H9" s="366">
        <v>157369</v>
      </c>
      <c r="I9" s="366">
        <v>74090</v>
      </c>
      <c r="J9" s="366">
        <v>4114</v>
      </c>
      <c r="K9" s="366">
        <v>553</v>
      </c>
      <c r="L9" s="366">
        <v>72987</v>
      </c>
      <c r="M9" s="366">
        <v>46750</v>
      </c>
      <c r="N9" s="366">
        <v>299</v>
      </c>
      <c r="O9" s="366">
        <v>28</v>
      </c>
      <c r="P9" s="366">
        <v>4012</v>
      </c>
      <c r="Q9" s="366">
        <v>2953</v>
      </c>
      <c r="R9" s="366">
        <v>74</v>
      </c>
      <c r="T9" s="738">
        <f t="shared" si="0"/>
        <v>8.4229209787632195E-2</v>
      </c>
      <c r="U9" s="738">
        <f t="shared" si="1"/>
        <v>0.57790200641172884</v>
      </c>
      <c r="V9" s="366">
        <f t="shared" si="2"/>
        <v>2591431</v>
      </c>
      <c r="W9" s="366">
        <f t="shared" si="3"/>
        <v>454260</v>
      </c>
      <c r="X9" s="738">
        <f t="shared" si="4"/>
        <v>6.3264789500970392E-2</v>
      </c>
      <c r="Y9" s="738">
        <f t="shared" si="5"/>
        <v>8.5883630348581E-2</v>
      </c>
      <c r="Z9" s="738">
        <f t="shared" si="6"/>
        <v>0.14914841984955138</v>
      </c>
    </row>
    <row r="10" spans="1:26">
      <c r="A10">
        <v>2007</v>
      </c>
      <c r="B10" s="366">
        <v>1243079</v>
      </c>
      <c r="C10" s="366">
        <v>1223233</v>
      </c>
      <c r="D10" s="366">
        <v>42566</v>
      </c>
      <c r="E10" s="366">
        <v>184253</v>
      </c>
      <c r="F10" s="366">
        <v>134082</v>
      </c>
      <c r="G10" s="366">
        <v>30848</v>
      </c>
      <c r="H10" s="366">
        <v>172252</v>
      </c>
      <c r="I10" s="366">
        <v>74686</v>
      </c>
      <c r="J10" s="366">
        <v>3816</v>
      </c>
      <c r="K10" s="366">
        <v>589</v>
      </c>
      <c r="L10" s="366">
        <v>74358</v>
      </c>
      <c r="M10" s="366">
        <v>50044</v>
      </c>
      <c r="N10" s="366">
        <v>290</v>
      </c>
      <c r="O10" s="366">
        <v>32</v>
      </c>
      <c r="P10" s="366">
        <v>4132</v>
      </c>
      <c r="Q10" s="366">
        <v>3362</v>
      </c>
      <c r="R10" s="366">
        <v>73</v>
      </c>
      <c r="T10" s="738">
        <f t="shared" si="0"/>
        <v>8.4221302268623399E-2</v>
      </c>
      <c r="U10" s="738">
        <f t="shared" si="1"/>
        <v>0.59955616848116389</v>
      </c>
      <c r="V10" s="366">
        <f t="shared" si="2"/>
        <v>2631242</v>
      </c>
      <c r="W10" s="366">
        <f t="shared" si="3"/>
        <v>473757</v>
      </c>
      <c r="X10" s="738">
        <f t="shared" si="4"/>
        <v>6.918456334446485E-2</v>
      </c>
      <c r="Y10" s="738">
        <f t="shared" si="5"/>
        <v>8.3394229756595731E-2</v>
      </c>
      <c r="Z10" s="738">
        <f t="shared" si="6"/>
        <v>0.15257879310106057</v>
      </c>
    </row>
    <row r="11" spans="1:26">
      <c r="A11">
        <v>2008</v>
      </c>
      <c r="B11" s="366">
        <v>1245972</v>
      </c>
      <c r="C11" s="366">
        <v>1234042</v>
      </c>
      <c r="D11" s="366">
        <v>51570</v>
      </c>
      <c r="E11" s="366">
        <v>175807</v>
      </c>
      <c r="F11" s="366">
        <v>129375</v>
      </c>
      <c r="G11" s="366">
        <v>31278</v>
      </c>
      <c r="H11" s="366">
        <v>185755</v>
      </c>
      <c r="I11" s="366">
        <v>72153</v>
      </c>
      <c r="J11" s="366">
        <v>3543</v>
      </c>
      <c r="K11" s="366">
        <v>627</v>
      </c>
      <c r="L11" s="366">
        <v>75910</v>
      </c>
      <c r="M11" s="366">
        <v>51938</v>
      </c>
      <c r="N11" s="366">
        <v>275</v>
      </c>
      <c r="O11" s="366">
        <v>37</v>
      </c>
      <c r="P11" s="366">
        <v>4339</v>
      </c>
      <c r="Q11" s="366">
        <v>3785</v>
      </c>
      <c r="R11" s="366">
        <v>77</v>
      </c>
      <c r="T11" s="738">
        <f t="shared" si="0"/>
        <v>8.3983805811572845E-2</v>
      </c>
      <c r="U11" s="738">
        <f t="shared" si="1"/>
        <v>0.61617780920821574</v>
      </c>
      <c r="V11" s="366">
        <f t="shared" si="2"/>
        <v>2640667</v>
      </c>
      <c r="W11" s="366">
        <f t="shared" si="3"/>
        <v>485285</v>
      </c>
      <c r="X11" s="738">
        <f t="shared" si="4"/>
        <v>7.5920871465716688E-2</v>
      </c>
      <c r="Y11" s="738">
        <f t="shared" si="5"/>
        <v>7.932303503060828E-2</v>
      </c>
      <c r="Z11" s="738">
        <f t="shared" si="6"/>
        <v>0.15524390649632497</v>
      </c>
    </row>
    <row r="12" spans="1:26">
      <c r="A12">
        <v>2009</v>
      </c>
      <c r="B12" s="366">
        <v>1240041</v>
      </c>
      <c r="C12" s="366">
        <v>1232476</v>
      </c>
      <c r="D12" s="366">
        <v>59586</v>
      </c>
      <c r="E12" s="366">
        <v>166447</v>
      </c>
      <c r="F12" s="366">
        <v>124590</v>
      </c>
      <c r="G12" s="366">
        <v>30939</v>
      </c>
      <c r="H12" s="366">
        <v>193839</v>
      </c>
      <c r="I12" s="366">
        <v>68728</v>
      </c>
      <c r="J12" s="366">
        <v>3306</v>
      </c>
      <c r="K12" s="366">
        <v>638</v>
      </c>
      <c r="L12" s="366">
        <v>75648</v>
      </c>
      <c r="M12" s="366">
        <v>51299</v>
      </c>
      <c r="N12" s="366">
        <v>266</v>
      </c>
      <c r="O12" s="366">
        <v>34</v>
      </c>
      <c r="P12" s="366">
        <v>4653</v>
      </c>
      <c r="Q12" s="366">
        <v>3795</v>
      </c>
      <c r="R12" s="366">
        <v>77</v>
      </c>
      <c r="T12" s="738">
        <f t="shared" si="0"/>
        <v>8.3760908636119402E-2</v>
      </c>
      <c r="U12" s="738">
        <f t="shared" si="1"/>
        <v>0.62800648654854385</v>
      </c>
      <c r="V12" s="366">
        <f t="shared" si="2"/>
        <v>2628046</v>
      </c>
      <c r="W12" s="366">
        <f t="shared" si="3"/>
        <v>488600</v>
      </c>
      <c r="X12" s="738">
        <f t="shared" si="4"/>
        <v>8.1313373414882539E-2</v>
      </c>
      <c r="Y12" s="738">
        <f t="shared" si="5"/>
        <v>7.54577196126862E-2</v>
      </c>
      <c r="Z12" s="738">
        <f t="shared" si="6"/>
        <v>0.15677109302756873</v>
      </c>
    </row>
    <row r="13" spans="1:26">
      <c r="A13">
        <v>2010</v>
      </c>
      <c r="B13" s="366">
        <v>1242863</v>
      </c>
      <c r="C13" s="366">
        <v>1250358</v>
      </c>
      <c r="D13" s="366">
        <v>68583</v>
      </c>
      <c r="E13" s="366">
        <v>156522</v>
      </c>
      <c r="F13" s="366">
        <v>120310</v>
      </c>
      <c r="G13" s="366">
        <v>30985</v>
      </c>
      <c r="H13" s="366">
        <v>204171</v>
      </c>
      <c r="I13" s="366">
        <v>64912</v>
      </c>
      <c r="J13" s="366">
        <v>3069</v>
      </c>
      <c r="K13" s="366">
        <v>648</v>
      </c>
      <c r="L13" s="366">
        <v>75180</v>
      </c>
      <c r="M13" s="366">
        <v>50329</v>
      </c>
      <c r="N13" s="366">
        <v>245</v>
      </c>
      <c r="O13" s="366">
        <v>35</v>
      </c>
      <c r="P13" s="366">
        <v>4814</v>
      </c>
      <c r="Q13" s="366">
        <v>3783</v>
      </c>
      <c r="R13" s="366">
        <v>77</v>
      </c>
      <c r="T13" s="738">
        <f>(D13+E13)/SUM(B13:E13)</f>
        <v>8.2810155956276027E-2</v>
      </c>
      <c r="U13" s="738">
        <f>(H13+I13)/SUM(F13:I13)</f>
        <v>0.6400977215743926</v>
      </c>
      <c r="V13" s="366">
        <f>B13+C13+F13+G13</f>
        <v>2644516</v>
      </c>
      <c r="W13" s="366">
        <f>D13+E13+H13+I13</f>
        <v>494188</v>
      </c>
      <c r="X13" s="738">
        <f>(D13+H13)/(V13+W13)</f>
        <v>8.6900198298405965E-2</v>
      </c>
      <c r="Y13" s="738">
        <f>(E13+I13)/(V13+W13)</f>
        <v>7.0549500685633301E-2</v>
      </c>
      <c r="Z13" s="738">
        <f t="shared" si="6"/>
        <v>0.15744969898403927</v>
      </c>
    </row>
    <row r="14" spans="1:26">
      <c r="A14">
        <v>2011</v>
      </c>
      <c r="B14" s="366">
        <v>1241286</v>
      </c>
      <c r="C14" s="366">
        <v>1246009</v>
      </c>
      <c r="D14" s="366">
        <v>78554</v>
      </c>
      <c r="E14" s="366">
        <v>144937</v>
      </c>
      <c r="F14" s="366">
        <v>115558</v>
      </c>
      <c r="G14" s="366">
        <v>31464</v>
      </c>
      <c r="H14" s="366">
        <v>215215</v>
      </c>
      <c r="I14" s="366">
        <v>60297</v>
      </c>
      <c r="J14" s="366">
        <v>2880</v>
      </c>
      <c r="K14" s="366">
        <v>649</v>
      </c>
      <c r="L14" s="366">
        <v>75238</v>
      </c>
      <c r="M14" s="366">
        <v>49009</v>
      </c>
      <c r="N14" s="366">
        <v>221</v>
      </c>
      <c r="O14" s="366">
        <v>37</v>
      </c>
      <c r="P14" s="366">
        <v>4992</v>
      </c>
      <c r="Q14" s="366">
        <v>3728</v>
      </c>
      <c r="R14" s="366">
        <v>76</v>
      </c>
      <c r="T14" s="738">
        <f>(D14+E14)/SUM(B14:E14)</f>
        <v>8.2445091571226939E-2</v>
      </c>
      <c r="U14" s="738">
        <f>(H14+I14)/SUM(F14:I14)</f>
        <v>0.65204693586788287</v>
      </c>
      <c r="V14" s="366">
        <f>B14+C14+F14+G14</f>
        <v>2634317</v>
      </c>
      <c r="W14" s="366">
        <f>D14+E14+H14+I14</f>
        <v>499003</v>
      </c>
      <c r="X14" s="738">
        <f>(D14+H14)/(V14+W14)</f>
        <v>9.37564627934587E-2</v>
      </c>
      <c r="Y14" s="738">
        <f>(E14+I14)/(V14+W14)</f>
        <v>6.550049149145315E-2</v>
      </c>
      <c r="Z14" s="738">
        <f t="shared" si="6"/>
        <v>0.15925695428491185</v>
      </c>
    </row>
    <row r="15" spans="1:26">
      <c r="A15">
        <v>2012</v>
      </c>
      <c r="B15" s="366">
        <v>1261612</v>
      </c>
      <c r="C15" s="366">
        <v>1255649</v>
      </c>
      <c r="D15" s="366">
        <v>91834</v>
      </c>
      <c r="E15" s="366">
        <v>136934</v>
      </c>
      <c r="F15" s="366">
        <v>112943</v>
      </c>
      <c r="G15" s="366">
        <v>32233</v>
      </c>
      <c r="H15" s="366">
        <v>229550</v>
      </c>
      <c r="I15" s="366">
        <v>57127</v>
      </c>
      <c r="J15" s="366">
        <v>2736</v>
      </c>
      <c r="K15" s="366">
        <v>650</v>
      </c>
      <c r="L15" s="366">
        <v>75988</v>
      </c>
      <c r="M15" s="366">
        <v>48099</v>
      </c>
      <c r="N15" s="366">
        <v>210</v>
      </c>
      <c r="O15" s="366">
        <v>35</v>
      </c>
      <c r="P15" s="366">
        <v>5129</v>
      </c>
      <c r="Q15" s="366">
        <v>3731</v>
      </c>
      <c r="R15" s="366">
        <v>73</v>
      </c>
      <c r="T15" s="738">
        <f>(D15+E15)/SUM(B15:E15)</f>
        <v>8.3308661343343429E-2</v>
      </c>
      <c r="U15" s="738">
        <f>(H15+I15)/SUM(F15:I15)</f>
        <v>0.66383005328201961</v>
      </c>
      <c r="V15" s="366">
        <f>B15+C15+F15+G15</f>
        <v>2662437</v>
      </c>
      <c r="W15" s="366">
        <f>D15+E15+H15+I15</f>
        <v>515445</v>
      </c>
      <c r="X15" s="738">
        <f>(D15+H15)/(V15+W15)</f>
        <v>0.10113150834423683</v>
      </c>
      <c r="Y15" s="738">
        <f>(E15+I15)/(V15+W15)</f>
        <v>6.1066144054436257E-2</v>
      </c>
      <c r="Z15" s="738">
        <f t="shared" si="6"/>
        <v>0.16219765239867309</v>
      </c>
    </row>
    <row r="16" spans="1:26">
      <c r="A16">
        <v>2013</v>
      </c>
      <c r="B16" s="366">
        <v>1286305</v>
      </c>
      <c r="C16" s="366">
        <v>1281377</v>
      </c>
      <c r="D16" s="366">
        <v>106241</v>
      </c>
      <c r="E16" s="366">
        <v>130277</v>
      </c>
      <c r="F16" s="366">
        <v>111119</v>
      </c>
      <c r="G16" s="366">
        <v>33864</v>
      </c>
      <c r="H16" s="366">
        <v>249771</v>
      </c>
      <c r="I16" s="366">
        <v>55851</v>
      </c>
      <c r="J16" s="366">
        <v>2683</v>
      </c>
      <c r="K16" s="366">
        <v>658</v>
      </c>
      <c r="L16" s="366">
        <v>78044</v>
      </c>
      <c r="M16" s="366">
        <v>47898</v>
      </c>
      <c r="N16" s="366">
        <v>201</v>
      </c>
      <c r="O16" s="366">
        <v>36</v>
      </c>
      <c r="P16" s="366">
        <v>5325</v>
      </c>
      <c r="Q16" s="366">
        <v>3769</v>
      </c>
      <c r="R16" s="366">
        <v>73</v>
      </c>
      <c r="T16" s="738">
        <f>(D16+E16)/SUM(B16:E16)</f>
        <v>8.434419798873119E-2</v>
      </c>
      <c r="U16" s="738">
        <f>(H16+I16)/SUM(F16:I16)</f>
        <v>0.67824813306554521</v>
      </c>
      <c r="V16" s="366">
        <f>B16+C16+F16+G16</f>
        <v>2712665</v>
      </c>
      <c r="W16" s="366">
        <f>D16+E16+H16+I16</f>
        <v>542140</v>
      </c>
      <c r="X16" s="738">
        <f>(D16+H16)/(V16+W16)</f>
        <v>0.10938043907392302</v>
      </c>
      <c r="Y16" s="738">
        <f>(E16+I16)/(V16+W16)</f>
        <v>5.7185607125465276E-2</v>
      </c>
      <c r="Z16" s="738">
        <f>(D16+E16+H16+I16)/SUM(B16:I16)</f>
        <v>0.16656604619938828</v>
      </c>
    </row>
    <row r="17" spans="1:29">
      <c r="A17">
        <v>2014</v>
      </c>
      <c r="B17" s="366">
        <v>1312238</v>
      </c>
      <c r="C17" s="366">
        <v>1324682</v>
      </c>
      <c r="D17" s="366">
        <v>120028</v>
      </c>
      <c r="E17" s="366">
        <v>123030</v>
      </c>
      <c r="F17" s="366">
        <v>109195</v>
      </c>
      <c r="G17" s="366">
        <v>36296</v>
      </c>
      <c r="H17" s="366">
        <v>273710</v>
      </c>
      <c r="I17" s="366">
        <v>54935</v>
      </c>
      <c r="J17" s="366">
        <v>2626</v>
      </c>
      <c r="K17" s="366">
        <v>666</v>
      </c>
      <c r="L17" s="366">
        <v>81131</v>
      </c>
      <c r="M17" s="366">
        <v>47892</v>
      </c>
      <c r="N17" s="366">
        <v>198</v>
      </c>
      <c r="O17" s="366">
        <v>41</v>
      </c>
      <c r="P17" s="366">
        <v>5553</v>
      </c>
      <c r="Q17" s="366">
        <v>3779</v>
      </c>
      <c r="R17" s="366">
        <v>73</v>
      </c>
      <c r="T17" s="738">
        <f>(D17+E17)/SUM(B17:E17)</f>
        <v>8.4395783578902345E-2</v>
      </c>
      <c r="U17" s="738">
        <f>(H17+I17)/SUM(F17:I17)</f>
        <v>0.69314500480874686</v>
      </c>
      <c r="V17" s="366">
        <f>B17+C17+F17+G17</f>
        <v>2782411</v>
      </c>
      <c r="W17" s="366">
        <f>D17+E17+H17+I17</f>
        <v>571703</v>
      </c>
      <c r="X17" s="738">
        <f>(D17+H17)/(V17+W17)</f>
        <v>0.11738956994306098</v>
      </c>
      <c r="Y17" s="738">
        <f>(E17+I17)/(V17+W17)</f>
        <v>5.3058721319549661E-2</v>
      </c>
      <c r="Z17" s="738">
        <f>(D17+E17+H17+I17)/SUM(B17:I17)</f>
        <v>0.17044829126261063</v>
      </c>
    </row>
    <row r="19" spans="1:29">
      <c r="B19" t="s">
        <v>17</v>
      </c>
      <c r="U19" s="271"/>
      <c r="W19" s="16"/>
    </row>
    <row r="20" spans="1:29">
      <c r="B20" t="s">
        <v>7</v>
      </c>
    </row>
    <row r="21" spans="1:29">
      <c r="B21" t="s">
        <v>8</v>
      </c>
    </row>
    <row r="24" spans="1:29">
      <c r="W24" s="16"/>
      <c r="X24" s="16"/>
      <c r="Y24" s="16"/>
      <c r="Z24" s="16"/>
      <c r="AA24" s="16"/>
      <c r="AB24" s="16"/>
      <c r="AC24" s="16"/>
    </row>
  </sheetData>
  <mergeCells count="1">
    <mergeCell ref="P1:Q1"/>
  </mergeCells>
  <phoneticPr fontId="5" type="noConversion"/>
  <hyperlinks>
    <hyperlink ref="P1:Q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</sheetPr>
  <dimension ref="A1:R57"/>
  <sheetViews>
    <sheetView workbookViewId="0">
      <selection activeCell="Q6" sqref="Q6"/>
    </sheetView>
  </sheetViews>
  <sheetFormatPr defaultRowHeight="12.75"/>
  <cols>
    <col min="2" max="2" width="17.140625" style="2" customWidth="1"/>
    <col min="3" max="7" width="9.28515625" bestFit="1" customWidth="1"/>
    <col min="8" max="8" width="11.42578125" customWidth="1"/>
    <col min="9" max="9" width="3.7109375" customWidth="1"/>
    <col min="11" max="16" width="8.7109375" customWidth="1"/>
    <col min="17" max="17" width="6.5703125" customWidth="1"/>
  </cols>
  <sheetData>
    <row r="1" spans="1:18" ht="19.5" customHeight="1">
      <c r="A1" s="42" t="s">
        <v>1528</v>
      </c>
      <c r="B1" s="209"/>
      <c r="C1" s="214"/>
      <c r="D1" s="214"/>
      <c r="E1" s="214"/>
      <c r="F1" s="797" t="s">
        <v>780</v>
      </c>
      <c r="G1" s="797"/>
      <c r="H1" s="214"/>
      <c r="I1" s="214"/>
      <c r="J1" s="214"/>
      <c r="K1" s="214"/>
      <c r="L1" s="214"/>
      <c r="M1" s="214"/>
      <c r="N1" s="214"/>
      <c r="O1" s="214"/>
    </row>
    <row r="3" spans="1:18" ht="15.75">
      <c r="A3" s="507" t="s">
        <v>837</v>
      </c>
      <c r="B3" s="476"/>
      <c r="J3" s="507" t="s">
        <v>1403</v>
      </c>
    </row>
    <row r="4" spans="1:18">
      <c r="A4" s="352" t="s">
        <v>1079</v>
      </c>
    </row>
    <row r="5" spans="1:18" ht="45">
      <c r="A5" t="s">
        <v>607</v>
      </c>
      <c r="B5" s="20" t="s">
        <v>1080</v>
      </c>
      <c r="C5" s="474" t="s">
        <v>1081</v>
      </c>
      <c r="D5" s="55"/>
      <c r="E5" s="55"/>
      <c r="F5" s="55"/>
      <c r="G5" s="469"/>
      <c r="H5" s="20" t="s">
        <v>641</v>
      </c>
      <c r="J5" s="510" t="s">
        <v>1296</v>
      </c>
      <c r="K5" s="509" t="s">
        <v>1475</v>
      </c>
      <c r="L5" s="509" t="s">
        <v>1402</v>
      </c>
      <c r="M5" s="508" t="s">
        <v>1335</v>
      </c>
      <c r="N5" s="509" t="s">
        <v>1336</v>
      </c>
      <c r="O5" s="509" t="s">
        <v>1404</v>
      </c>
      <c r="P5" s="509" t="s">
        <v>1565</v>
      </c>
      <c r="Q5" s="509" t="s">
        <v>1566</v>
      </c>
      <c r="R5" s="509" t="s">
        <v>1529</v>
      </c>
    </row>
    <row r="6" spans="1:18">
      <c r="B6" s="20"/>
      <c r="C6" s="20" t="s">
        <v>643</v>
      </c>
      <c r="D6" s="2" t="s">
        <v>579</v>
      </c>
      <c r="E6" s="2" t="s">
        <v>1082</v>
      </c>
      <c r="F6" s="2" t="s">
        <v>1083</v>
      </c>
      <c r="G6" s="2" t="s">
        <v>1084</v>
      </c>
      <c r="H6" s="364"/>
      <c r="J6" s="511">
        <v>2000</v>
      </c>
      <c r="K6" s="555">
        <v>37</v>
      </c>
      <c r="L6" s="555">
        <v>10</v>
      </c>
      <c r="M6" s="555">
        <v>7</v>
      </c>
      <c r="N6" s="555">
        <v>3</v>
      </c>
      <c r="O6" s="555">
        <v>0</v>
      </c>
      <c r="P6" s="555">
        <v>57</v>
      </c>
      <c r="Q6" s="555">
        <f>K6+L6+O6</f>
        <v>47</v>
      </c>
      <c r="R6" s="555">
        <f>M6+N6</f>
        <v>10</v>
      </c>
    </row>
    <row r="7" spans="1:18">
      <c r="A7" t="s">
        <v>643</v>
      </c>
      <c r="B7" s="528">
        <v>2773632</v>
      </c>
      <c r="C7" s="529">
        <v>0</v>
      </c>
      <c r="D7" s="530">
        <v>231</v>
      </c>
      <c r="E7" s="530">
        <v>935</v>
      </c>
      <c r="F7" s="530">
        <v>2246</v>
      </c>
      <c r="G7" s="530">
        <v>3848</v>
      </c>
      <c r="H7" s="417">
        <f t="shared" ref="H7:H13" si="0">SUM(B7:G7)</f>
        <v>2780892</v>
      </c>
      <c r="J7" s="511">
        <v>2001</v>
      </c>
      <c r="K7" s="555">
        <v>35</v>
      </c>
      <c r="L7" s="555">
        <v>13</v>
      </c>
      <c r="M7" s="555">
        <v>7</v>
      </c>
      <c r="N7" s="555">
        <v>7</v>
      </c>
      <c r="O7" s="555">
        <v>0</v>
      </c>
      <c r="P7" s="555">
        <v>62</v>
      </c>
      <c r="Q7" s="555">
        <f t="shared" ref="Q7:Q20" si="1">K7+L7+O7</f>
        <v>48</v>
      </c>
      <c r="R7" s="555">
        <f t="shared" ref="R7:R20" si="2">M7+N7</f>
        <v>14</v>
      </c>
    </row>
    <row r="8" spans="1:18">
      <c r="A8" t="s">
        <v>579</v>
      </c>
      <c r="B8" s="528">
        <v>566559</v>
      </c>
      <c r="C8" s="529">
        <v>4935</v>
      </c>
      <c r="D8" s="530">
        <v>0</v>
      </c>
      <c r="E8" s="530">
        <v>5</v>
      </c>
      <c r="F8" s="530">
        <v>72</v>
      </c>
      <c r="G8" s="530">
        <v>128</v>
      </c>
      <c r="H8" s="417">
        <f t="shared" si="0"/>
        <v>571699</v>
      </c>
      <c r="J8" s="511">
        <v>2002</v>
      </c>
      <c r="K8" s="555">
        <v>32</v>
      </c>
      <c r="L8" s="555">
        <v>14</v>
      </c>
      <c r="M8" s="555">
        <v>10</v>
      </c>
      <c r="N8" s="555">
        <v>25</v>
      </c>
      <c r="O8" s="555">
        <v>0</v>
      </c>
      <c r="P8" s="555">
        <v>81</v>
      </c>
      <c r="Q8" s="555">
        <f t="shared" si="1"/>
        <v>46</v>
      </c>
      <c r="R8" s="555">
        <f t="shared" si="2"/>
        <v>35</v>
      </c>
    </row>
    <row r="9" spans="1:18">
      <c r="A9" t="s">
        <v>1082</v>
      </c>
      <c r="B9" s="528">
        <v>433</v>
      </c>
      <c r="C9" s="529">
        <v>24</v>
      </c>
      <c r="D9" s="530">
        <v>1</v>
      </c>
      <c r="E9" s="530">
        <v>0</v>
      </c>
      <c r="F9" s="530">
        <v>0</v>
      </c>
      <c r="G9" s="530">
        <v>0</v>
      </c>
      <c r="H9" s="417">
        <f t="shared" si="0"/>
        <v>458</v>
      </c>
      <c r="J9" s="511">
        <v>2003</v>
      </c>
      <c r="K9" s="555">
        <v>31</v>
      </c>
      <c r="L9" s="555">
        <v>15</v>
      </c>
      <c r="M9" s="555">
        <v>29</v>
      </c>
      <c r="N9" s="555">
        <v>43</v>
      </c>
      <c r="O9" s="555">
        <v>0</v>
      </c>
      <c r="P9" s="555">
        <v>118</v>
      </c>
      <c r="Q9" s="555">
        <f t="shared" si="1"/>
        <v>46</v>
      </c>
      <c r="R9" s="555">
        <f t="shared" si="2"/>
        <v>72</v>
      </c>
    </row>
    <row r="10" spans="1:18">
      <c r="A10" t="s">
        <v>1083</v>
      </c>
      <c r="B10" s="528">
        <v>30</v>
      </c>
      <c r="C10" s="529">
        <v>1</v>
      </c>
      <c r="D10" s="530">
        <v>0</v>
      </c>
      <c r="E10" s="530">
        <v>0</v>
      </c>
      <c r="F10" s="530">
        <v>0</v>
      </c>
      <c r="G10" s="530">
        <v>0</v>
      </c>
      <c r="H10" s="417">
        <f t="shared" si="0"/>
        <v>31</v>
      </c>
      <c r="J10" s="511">
        <v>2004</v>
      </c>
      <c r="K10" s="555">
        <v>30</v>
      </c>
      <c r="L10" s="555">
        <v>17</v>
      </c>
      <c r="M10" s="555">
        <v>247</v>
      </c>
      <c r="N10" s="555">
        <v>108</v>
      </c>
      <c r="O10" s="555">
        <v>0</v>
      </c>
      <c r="P10" s="555">
        <v>402</v>
      </c>
      <c r="Q10" s="555">
        <f t="shared" si="1"/>
        <v>47</v>
      </c>
      <c r="R10" s="555">
        <f t="shared" si="2"/>
        <v>355</v>
      </c>
    </row>
    <row r="11" spans="1:18">
      <c r="A11" t="s">
        <v>1084</v>
      </c>
      <c r="B11" s="528">
        <v>1331</v>
      </c>
      <c r="C11" s="529">
        <v>13</v>
      </c>
      <c r="D11" s="530">
        <v>0</v>
      </c>
      <c r="E11" s="530">
        <v>0</v>
      </c>
      <c r="F11" s="530">
        <v>3</v>
      </c>
      <c r="G11" s="530">
        <v>0</v>
      </c>
      <c r="H11" s="417">
        <f t="shared" si="0"/>
        <v>1347</v>
      </c>
      <c r="J11" s="511">
        <v>2005</v>
      </c>
      <c r="K11" s="555">
        <v>30</v>
      </c>
      <c r="L11" s="555">
        <v>17</v>
      </c>
      <c r="M11" s="555">
        <v>556</v>
      </c>
      <c r="N11" s="555">
        <v>313</v>
      </c>
      <c r="O11" s="555">
        <v>0</v>
      </c>
      <c r="P11" s="555">
        <v>916</v>
      </c>
      <c r="Q11" s="555">
        <f t="shared" si="1"/>
        <v>47</v>
      </c>
      <c r="R11" s="555">
        <f t="shared" si="2"/>
        <v>869</v>
      </c>
    </row>
    <row r="12" spans="1:18">
      <c r="A12" t="s">
        <v>1085</v>
      </c>
      <c r="B12" s="531">
        <v>141</v>
      </c>
      <c r="C12" s="532">
        <v>0</v>
      </c>
      <c r="D12" s="533">
        <v>0</v>
      </c>
      <c r="E12" s="533">
        <v>0</v>
      </c>
      <c r="F12" s="533">
        <v>0</v>
      </c>
      <c r="G12" s="533">
        <v>1</v>
      </c>
      <c r="H12" s="419">
        <f t="shared" si="0"/>
        <v>142</v>
      </c>
      <c r="J12" s="511">
        <v>2006</v>
      </c>
      <c r="K12" s="555">
        <v>29</v>
      </c>
      <c r="L12" s="555">
        <v>18</v>
      </c>
      <c r="M12" s="555">
        <v>1051</v>
      </c>
      <c r="N12" s="555">
        <v>688</v>
      </c>
      <c r="O12" s="555">
        <v>0</v>
      </c>
      <c r="P12" s="555">
        <v>1786</v>
      </c>
      <c r="Q12" s="555">
        <f t="shared" si="1"/>
        <v>47</v>
      </c>
      <c r="R12" s="555">
        <f t="shared" si="2"/>
        <v>1739</v>
      </c>
    </row>
    <row r="13" spans="1:18">
      <c r="A13" s="68" t="s">
        <v>641</v>
      </c>
      <c r="B13" s="420">
        <f t="shared" ref="B13:G13" si="3">SUM(B7:B12)</f>
        <v>3342126</v>
      </c>
      <c r="C13" s="417">
        <f t="shared" si="3"/>
        <v>4973</v>
      </c>
      <c r="D13" s="418">
        <f t="shared" si="3"/>
        <v>232</v>
      </c>
      <c r="E13" s="418">
        <f t="shared" si="3"/>
        <v>940</v>
      </c>
      <c r="F13" s="418">
        <f t="shared" si="3"/>
        <v>2321</v>
      </c>
      <c r="G13" s="418">
        <f t="shared" si="3"/>
        <v>3977</v>
      </c>
      <c r="H13" s="417">
        <f t="shared" si="0"/>
        <v>3354569</v>
      </c>
      <c r="J13" s="511">
        <v>2007</v>
      </c>
      <c r="K13" s="555">
        <v>27</v>
      </c>
      <c r="L13" s="555">
        <v>18</v>
      </c>
      <c r="M13" s="555">
        <v>1659</v>
      </c>
      <c r="N13" s="555">
        <v>1065</v>
      </c>
      <c r="O13" s="555">
        <v>0</v>
      </c>
      <c r="P13" s="555">
        <v>2769</v>
      </c>
      <c r="Q13" s="555">
        <f t="shared" si="1"/>
        <v>45</v>
      </c>
      <c r="R13" s="555">
        <f t="shared" si="2"/>
        <v>2724</v>
      </c>
    </row>
    <row r="14" spans="1:18">
      <c r="B14" s="421"/>
      <c r="C14" s="417"/>
      <c r="D14" s="418"/>
      <c r="E14" s="418"/>
      <c r="F14" s="418"/>
      <c r="G14" s="418"/>
      <c r="H14" s="418"/>
      <c r="J14" s="511">
        <v>2008</v>
      </c>
      <c r="K14" s="555">
        <v>28</v>
      </c>
      <c r="L14" s="555">
        <v>19</v>
      </c>
      <c r="M14" s="555">
        <v>2330</v>
      </c>
      <c r="N14" s="555">
        <v>1397</v>
      </c>
      <c r="O14" s="555">
        <v>0</v>
      </c>
      <c r="P14" s="555">
        <v>3774</v>
      </c>
      <c r="Q14" s="555">
        <f t="shared" si="1"/>
        <v>47</v>
      </c>
      <c r="R14" s="555">
        <f t="shared" si="2"/>
        <v>3727</v>
      </c>
    </row>
    <row r="15" spans="1:18">
      <c r="A15" s="352" t="s">
        <v>1086</v>
      </c>
      <c r="B15" s="421"/>
      <c r="C15" s="417"/>
      <c r="D15" s="418"/>
      <c r="E15" s="418"/>
      <c r="F15" s="418"/>
      <c r="G15" s="418"/>
      <c r="H15" s="420" t="s">
        <v>641</v>
      </c>
      <c r="J15" s="511">
        <v>2009</v>
      </c>
      <c r="K15" s="555">
        <v>29</v>
      </c>
      <c r="L15" s="555">
        <v>18</v>
      </c>
      <c r="M15" s="555">
        <v>2919</v>
      </c>
      <c r="N15" s="555">
        <v>1545</v>
      </c>
      <c r="O15" s="555">
        <v>0</v>
      </c>
      <c r="P15" s="555">
        <v>4511</v>
      </c>
      <c r="Q15" s="555">
        <f t="shared" si="1"/>
        <v>47</v>
      </c>
      <c r="R15" s="555">
        <f t="shared" si="2"/>
        <v>4464</v>
      </c>
    </row>
    <row r="16" spans="1:18">
      <c r="A16" t="s">
        <v>607</v>
      </c>
      <c r="B16" s="420" t="s">
        <v>1080</v>
      </c>
      <c r="C16" s="474" t="s">
        <v>1081</v>
      </c>
      <c r="D16" s="470"/>
      <c r="E16" s="470"/>
      <c r="F16" s="470"/>
      <c r="G16" s="471"/>
      <c r="H16" s="417"/>
      <c r="J16" s="511">
        <v>2010</v>
      </c>
      <c r="K16" s="555">
        <v>38</v>
      </c>
      <c r="L16" s="555">
        <v>18</v>
      </c>
      <c r="M16" s="555">
        <v>3747</v>
      </c>
      <c r="N16" s="555">
        <v>1721</v>
      </c>
      <c r="O16" s="555">
        <v>3</v>
      </c>
      <c r="P16" s="555">
        <v>5527</v>
      </c>
      <c r="Q16" s="555">
        <f t="shared" si="1"/>
        <v>59</v>
      </c>
      <c r="R16" s="555">
        <f t="shared" si="2"/>
        <v>5468</v>
      </c>
    </row>
    <row r="17" spans="1:18">
      <c r="B17" s="420"/>
      <c r="C17" s="420" t="s">
        <v>643</v>
      </c>
      <c r="D17" s="421" t="s">
        <v>579</v>
      </c>
      <c r="E17" s="421" t="s">
        <v>1082</v>
      </c>
      <c r="F17" s="421" t="s">
        <v>1083</v>
      </c>
      <c r="G17" s="421" t="s">
        <v>1084</v>
      </c>
      <c r="H17" s="422"/>
      <c r="J17" s="511">
        <v>2011</v>
      </c>
      <c r="K17" s="555">
        <v>51</v>
      </c>
      <c r="L17" s="555">
        <v>19</v>
      </c>
      <c r="M17" s="555">
        <v>4705</v>
      </c>
      <c r="N17" s="555">
        <v>1857</v>
      </c>
      <c r="O17" s="555">
        <v>3</v>
      </c>
      <c r="P17" s="555">
        <v>6635</v>
      </c>
      <c r="Q17" s="555">
        <f t="shared" si="1"/>
        <v>73</v>
      </c>
      <c r="R17" s="555">
        <f t="shared" si="2"/>
        <v>6562</v>
      </c>
    </row>
    <row r="18" spans="1:18" ht="14.25" customHeight="1">
      <c r="A18" t="s">
        <v>643</v>
      </c>
      <c r="B18" s="528">
        <v>151281</v>
      </c>
      <c r="C18" s="529">
        <v>0</v>
      </c>
      <c r="D18" s="530">
        <v>1</v>
      </c>
      <c r="E18" s="530">
        <v>2</v>
      </c>
      <c r="F18" s="530">
        <v>24</v>
      </c>
      <c r="G18" s="530">
        <v>7</v>
      </c>
      <c r="H18" s="417">
        <f t="shared" ref="H18:H24" si="4">SUM(B18:G18)</f>
        <v>151315</v>
      </c>
      <c r="J18" s="511">
        <v>2012</v>
      </c>
      <c r="K18" s="555">
        <v>70</v>
      </c>
      <c r="L18" s="555">
        <v>21</v>
      </c>
      <c r="M18" s="555">
        <v>5911</v>
      </c>
      <c r="N18" s="555">
        <v>2049</v>
      </c>
      <c r="O18" s="555">
        <v>8</v>
      </c>
      <c r="P18" s="555">
        <v>8059</v>
      </c>
      <c r="Q18" s="555">
        <f t="shared" si="1"/>
        <v>99</v>
      </c>
      <c r="R18" s="555">
        <f t="shared" si="2"/>
        <v>7960</v>
      </c>
    </row>
    <row r="19" spans="1:18">
      <c r="A19" t="s">
        <v>579</v>
      </c>
      <c r="B19" s="528">
        <v>4</v>
      </c>
      <c r="C19" s="529">
        <v>0</v>
      </c>
      <c r="D19" s="530">
        <v>0</v>
      </c>
      <c r="E19" s="530">
        <v>0</v>
      </c>
      <c r="F19" s="530">
        <v>0</v>
      </c>
      <c r="G19" s="530">
        <v>0</v>
      </c>
      <c r="H19" s="417">
        <f t="shared" si="4"/>
        <v>4</v>
      </c>
      <c r="J19" s="511">
        <v>2013</v>
      </c>
      <c r="K19" s="555">
        <v>80</v>
      </c>
      <c r="L19" s="555">
        <v>41</v>
      </c>
      <c r="M19" s="555">
        <v>7118</v>
      </c>
      <c r="N19" s="555">
        <v>2499</v>
      </c>
      <c r="O19" s="555">
        <v>14</v>
      </c>
      <c r="P19" s="555">
        <v>9752</v>
      </c>
      <c r="Q19" s="555">
        <f t="shared" si="1"/>
        <v>135</v>
      </c>
      <c r="R19" s="555">
        <f t="shared" si="2"/>
        <v>9617</v>
      </c>
    </row>
    <row r="20" spans="1:18">
      <c r="A20" t="s">
        <v>1082</v>
      </c>
      <c r="B20" s="528">
        <v>230</v>
      </c>
      <c r="C20" s="529">
        <v>0</v>
      </c>
      <c r="D20" s="530">
        <v>0</v>
      </c>
      <c r="E20" s="530">
        <v>0</v>
      </c>
      <c r="F20" s="530">
        <v>0</v>
      </c>
      <c r="G20" s="530">
        <v>0</v>
      </c>
      <c r="H20" s="417">
        <f t="shared" si="4"/>
        <v>230</v>
      </c>
      <c r="J20" s="511">
        <v>2014</v>
      </c>
      <c r="K20" s="555">
        <v>119</v>
      </c>
      <c r="L20" s="555">
        <v>109</v>
      </c>
      <c r="M20" s="555">
        <v>8085</v>
      </c>
      <c r="N20" s="555">
        <v>3310</v>
      </c>
      <c r="O20" s="555">
        <v>229</v>
      </c>
      <c r="P20" s="555">
        <v>11852</v>
      </c>
      <c r="Q20" s="555">
        <f t="shared" si="1"/>
        <v>457</v>
      </c>
      <c r="R20" s="555">
        <f t="shared" si="2"/>
        <v>11395</v>
      </c>
    </row>
    <row r="21" spans="1:18">
      <c r="A21" t="s">
        <v>1083</v>
      </c>
      <c r="B21" s="528">
        <v>1</v>
      </c>
      <c r="C21" s="529">
        <v>0</v>
      </c>
      <c r="D21" s="530">
        <v>0</v>
      </c>
      <c r="E21" s="530">
        <v>0</v>
      </c>
      <c r="F21" s="530">
        <v>0</v>
      </c>
      <c r="G21" s="530">
        <v>0</v>
      </c>
      <c r="H21" s="417">
        <f t="shared" si="4"/>
        <v>1</v>
      </c>
    </row>
    <row r="22" spans="1:18">
      <c r="A22" t="s">
        <v>1084</v>
      </c>
      <c r="B22" s="528">
        <v>3</v>
      </c>
      <c r="C22" s="529">
        <v>0</v>
      </c>
      <c r="D22" s="530">
        <v>0</v>
      </c>
      <c r="E22" s="530">
        <v>0</v>
      </c>
      <c r="F22" s="530">
        <v>0</v>
      </c>
      <c r="G22" s="530">
        <v>0</v>
      </c>
      <c r="H22" s="417">
        <f t="shared" si="4"/>
        <v>3</v>
      </c>
    </row>
    <row r="23" spans="1:18">
      <c r="A23" t="s">
        <v>1085</v>
      </c>
      <c r="B23" s="531">
        <v>53</v>
      </c>
      <c r="C23" s="532">
        <v>0</v>
      </c>
      <c r="D23" s="533">
        <v>0</v>
      </c>
      <c r="E23" s="533">
        <v>0</v>
      </c>
      <c r="F23" s="533">
        <v>0</v>
      </c>
      <c r="G23" s="533">
        <v>0</v>
      </c>
      <c r="H23" s="419">
        <f t="shared" si="4"/>
        <v>53</v>
      </c>
    </row>
    <row r="24" spans="1:18">
      <c r="A24" s="68" t="s">
        <v>641</v>
      </c>
      <c r="B24" s="420">
        <f t="shared" ref="B24:G24" si="5">SUM(B18:B23)</f>
        <v>151572</v>
      </c>
      <c r="C24" s="417">
        <f t="shared" si="5"/>
        <v>0</v>
      </c>
      <c r="D24" s="418">
        <f t="shared" si="5"/>
        <v>1</v>
      </c>
      <c r="E24" s="418">
        <f t="shared" si="5"/>
        <v>2</v>
      </c>
      <c r="F24" s="418">
        <f t="shared" si="5"/>
        <v>24</v>
      </c>
      <c r="G24" s="418">
        <f t="shared" si="5"/>
        <v>7</v>
      </c>
      <c r="H24" s="417">
        <f t="shared" si="4"/>
        <v>151606</v>
      </c>
    </row>
    <row r="25" spans="1:18">
      <c r="A25" s="60"/>
      <c r="B25" s="475"/>
      <c r="C25" s="417"/>
      <c r="D25" s="423"/>
      <c r="E25" s="423"/>
      <c r="F25" s="423"/>
      <c r="G25" s="423"/>
      <c r="H25" s="423"/>
    </row>
    <row r="26" spans="1:18">
      <c r="A26" s="352" t="s">
        <v>175</v>
      </c>
      <c r="B26" s="421"/>
      <c r="C26" s="417"/>
      <c r="D26" s="418"/>
      <c r="E26" s="418"/>
      <c r="F26" s="418"/>
      <c r="G26" s="418"/>
      <c r="H26" s="418"/>
    </row>
    <row r="27" spans="1:18">
      <c r="A27" t="s">
        <v>607</v>
      </c>
      <c r="B27" s="420" t="s">
        <v>1080</v>
      </c>
      <c r="C27" s="474" t="s">
        <v>1081</v>
      </c>
      <c r="D27" s="472"/>
      <c r="E27" s="472"/>
      <c r="F27" s="472"/>
      <c r="G27" s="473"/>
      <c r="H27" s="420" t="s">
        <v>641</v>
      </c>
    </row>
    <row r="28" spans="1:18">
      <c r="B28" s="420"/>
      <c r="C28" s="420" t="s">
        <v>643</v>
      </c>
      <c r="D28" s="421" t="s">
        <v>579</v>
      </c>
      <c r="E28" s="421" t="s">
        <v>1082</v>
      </c>
      <c r="F28" s="421" t="s">
        <v>1083</v>
      </c>
      <c r="G28" s="421" t="s">
        <v>1084</v>
      </c>
      <c r="H28" s="422"/>
    </row>
    <row r="29" spans="1:18">
      <c r="A29" t="s">
        <v>643</v>
      </c>
      <c r="B29" s="528">
        <v>176</v>
      </c>
      <c r="C29" s="529">
        <v>0</v>
      </c>
      <c r="D29" s="530">
        <v>1</v>
      </c>
      <c r="E29" s="530">
        <v>0</v>
      </c>
      <c r="F29" s="530">
        <v>0</v>
      </c>
      <c r="G29" s="530">
        <v>8</v>
      </c>
      <c r="H29" s="417">
        <f t="shared" ref="H29:H35" si="6">SUM(B29:G29)</f>
        <v>185</v>
      </c>
    </row>
    <row r="30" spans="1:18">
      <c r="A30" t="s">
        <v>579</v>
      </c>
      <c r="B30" s="528">
        <v>9323</v>
      </c>
      <c r="C30" s="529">
        <v>0</v>
      </c>
      <c r="D30" s="530">
        <v>0</v>
      </c>
      <c r="E30" s="530">
        <v>0</v>
      </c>
      <c r="F30" s="530">
        <v>7</v>
      </c>
      <c r="G30" s="530">
        <v>2</v>
      </c>
      <c r="H30" s="417">
        <f t="shared" si="6"/>
        <v>9332</v>
      </c>
    </row>
    <row r="31" spans="1:18">
      <c r="A31" t="s">
        <v>1082</v>
      </c>
      <c r="B31" s="528">
        <v>68</v>
      </c>
      <c r="C31" s="529">
        <v>0</v>
      </c>
      <c r="D31" s="530">
        <v>2</v>
      </c>
      <c r="E31" s="530">
        <v>0</v>
      </c>
      <c r="F31" s="530">
        <v>0</v>
      </c>
      <c r="G31" s="530">
        <v>3</v>
      </c>
      <c r="H31" s="417">
        <f t="shared" si="6"/>
        <v>73</v>
      </c>
    </row>
    <row r="32" spans="1:18">
      <c r="A32" t="s">
        <v>1083</v>
      </c>
      <c r="B32" s="528">
        <v>24</v>
      </c>
      <c r="C32" s="529">
        <v>1</v>
      </c>
      <c r="D32" s="530">
        <v>0</v>
      </c>
      <c r="E32" s="530">
        <v>0</v>
      </c>
      <c r="F32" s="530">
        <v>0</v>
      </c>
      <c r="G32" s="530">
        <v>0</v>
      </c>
      <c r="H32" s="417">
        <f t="shared" si="6"/>
        <v>25</v>
      </c>
    </row>
    <row r="33" spans="1:8">
      <c r="A33" t="s">
        <v>1084</v>
      </c>
      <c r="B33" s="528">
        <v>28</v>
      </c>
      <c r="C33" s="529">
        <v>0</v>
      </c>
      <c r="D33" s="530">
        <v>1</v>
      </c>
      <c r="E33" s="530">
        <v>0</v>
      </c>
      <c r="F33" s="530">
        <v>0</v>
      </c>
      <c r="G33" s="530">
        <v>0</v>
      </c>
      <c r="H33" s="417">
        <f t="shared" si="6"/>
        <v>29</v>
      </c>
    </row>
    <row r="34" spans="1:8">
      <c r="A34" s="82" t="s">
        <v>1085</v>
      </c>
      <c r="B34" s="531">
        <v>0</v>
      </c>
      <c r="C34" s="532">
        <v>0</v>
      </c>
      <c r="D34" s="533">
        <v>0</v>
      </c>
      <c r="E34" s="533">
        <v>0</v>
      </c>
      <c r="F34" s="533">
        <v>0</v>
      </c>
      <c r="G34" s="533">
        <v>0</v>
      </c>
      <c r="H34" s="419">
        <f t="shared" si="6"/>
        <v>0</v>
      </c>
    </row>
    <row r="35" spans="1:8">
      <c r="A35" s="60" t="s">
        <v>641</v>
      </c>
      <c r="B35" s="420">
        <f t="shared" ref="B35:G35" si="7">SUM(B29:B34)</f>
        <v>9619</v>
      </c>
      <c r="C35" s="417">
        <f t="shared" si="7"/>
        <v>1</v>
      </c>
      <c r="D35" s="418">
        <f t="shared" si="7"/>
        <v>4</v>
      </c>
      <c r="E35" s="418">
        <f t="shared" si="7"/>
        <v>0</v>
      </c>
      <c r="F35" s="418">
        <f t="shared" si="7"/>
        <v>7</v>
      </c>
      <c r="G35" s="418">
        <f t="shared" si="7"/>
        <v>13</v>
      </c>
      <c r="H35" s="417">
        <f t="shared" si="6"/>
        <v>9644</v>
      </c>
    </row>
    <row r="36" spans="1:8">
      <c r="B36" s="421"/>
      <c r="C36" s="417"/>
      <c r="D36" s="418"/>
      <c r="E36" s="418"/>
      <c r="F36" s="418"/>
      <c r="G36" s="418"/>
      <c r="H36" s="418"/>
    </row>
    <row r="37" spans="1:8">
      <c r="A37" s="352" t="s">
        <v>1087</v>
      </c>
      <c r="B37" s="421"/>
      <c r="C37" s="417"/>
      <c r="D37" s="418"/>
      <c r="E37" s="418"/>
      <c r="F37" s="418"/>
      <c r="G37" s="418"/>
      <c r="H37" s="420" t="s">
        <v>641</v>
      </c>
    </row>
    <row r="38" spans="1:8">
      <c r="A38" t="s">
        <v>607</v>
      </c>
      <c r="B38" s="420" t="s">
        <v>1080</v>
      </c>
      <c r="C38" s="474" t="s">
        <v>1081</v>
      </c>
      <c r="D38" s="472"/>
      <c r="E38" s="472"/>
      <c r="F38" s="472"/>
      <c r="G38" s="473"/>
      <c r="H38" s="417"/>
    </row>
    <row r="39" spans="1:8">
      <c r="B39" s="420"/>
      <c r="C39" s="420" t="s">
        <v>643</v>
      </c>
      <c r="D39" s="421" t="s">
        <v>579</v>
      </c>
      <c r="E39" s="421" t="s">
        <v>1082</v>
      </c>
      <c r="F39" s="421" t="s">
        <v>1083</v>
      </c>
      <c r="G39" s="421" t="s">
        <v>1084</v>
      </c>
      <c r="H39" s="422"/>
    </row>
    <row r="40" spans="1:8">
      <c r="A40" t="s">
        <v>643</v>
      </c>
      <c r="B40" s="528">
        <v>2932</v>
      </c>
      <c r="C40" s="529">
        <v>0</v>
      </c>
      <c r="D40" s="530">
        <v>2</v>
      </c>
      <c r="E40" s="530">
        <v>0</v>
      </c>
      <c r="F40" s="530">
        <v>10</v>
      </c>
      <c r="G40" s="530">
        <v>138</v>
      </c>
      <c r="H40" s="417">
        <f t="shared" ref="H40:H46" si="8">SUM(B40:G40)</f>
        <v>3082</v>
      </c>
    </row>
    <row r="41" spans="1:8">
      <c r="A41" t="s">
        <v>579</v>
      </c>
      <c r="B41" s="528">
        <v>128905</v>
      </c>
      <c r="C41" s="529">
        <v>71</v>
      </c>
      <c r="D41" s="530">
        <v>0</v>
      </c>
      <c r="E41" s="530">
        <v>2</v>
      </c>
      <c r="F41" s="530">
        <v>27</v>
      </c>
      <c r="G41" s="530">
        <v>18</v>
      </c>
      <c r="H41" s="417">
        <f t="shared" si="8"/>
        <v>129023</v>
      </c>
    </row>
    <row r="42" spans="1:8">
      <c r="A42" t="s">
        <v>1082</v>
      </c>
      <c r="B42" s="528">
        <v>1</v>
      </c>
      <c r="C42" s="529">
        <v>0</v>
      </c>
      <c r="D42" s="530">
        <v>0</v>
      </c>
      <c r="E42" s="530">
        <v>0</v>
      </c>
      <c r="F42" s="530">
        <v>0</v>
      </c>
      <c r="G42" s="530">
        <v>0</v>
      </c>
      <c r="H42" s="417">
        <f t="shared" si="8"/>
        <v>1</v>
      </c>
    </row>
    <row r="43" spans="1:8">
      <c r="A43" t="s">
        <v>1083</v>
      </c>
      <c r="B43" s="528">
        <v>46</v>
      </c>
      <c r="C43" s="529">
        <v>0</v>
      </c>
      <c r="D43" s="530">
        <v>0</v>
      </c>
      <c r="E43" s="530">
        <v>0</v>
      </c>
      <c r="F43" s="530">
        <v>0</v>
      </c>
      <c r="G43" s="530">
        <v>0</v>
      </c>
      <c r="H43" s="417">
        <f t="shared" si="8"/>
        <v>46</v>
      </c>
    </row>
    <row r="44" spans="1:8">
      <c r="A44" t="s">
        <v>1084</v>
      </c>
      <c r="B44" s="528">
        <v>148</v>
      </c>
      <c r="C44" s="529">
        <v>5</v>
      </c>
      <c r="D44" s="530">
        <v>0</v>
      </c>
      <c r="E44" s="530">
        <v>0</v>
      </c>
      <c r="F44" s="530">
        <v>4</v>
      </c>
      <c r="G44" s="530">
        <v>0</v>
      </c>
      <c r="H44" s="417">
        <f t="shared" si="8"/>
        <v>157</v>
      </c>
    </row>
    <row r="45" spans="1:8">
      <c r="A45" t="s">
        <v>1085</v>
      </c>
      <c r="B45" s="531">
        <v>7</v>
      </c>
      <c r="C45" s="532">
        <v>0</v>
      </c>
      <c r="D45" s="533">
        <v>0</v>
      </c>
      <c r="E45" s="533">
        <v>0</v>
      </c>
      <c r="F45" s="533">
        <v>0</v>
      </c>
      <c r="G45" s="533">
        <v>0</v>
      </c>
      <c r="H45" s="419">
        <f t="shared" si="8"/>
        <v>7</v>
      </c>
    </row>
    <row r="46" spans="1:8">
      <c r="A46" s="68" t="s">
        <v>641</v>
      </c>
      <c r="B46" s="420">
        <f t="shared" ref="B46:G46" si="9">SUM(B40:B45)</f>
        <v>132039</v>
      </c>
      <c r="C46" s="417">
        <f t="shared" si="9"/>
        <v>76</v>
      </c>
      <c r="D46" s="418">
        <f t="shared" si="9"/>
        <v>2</v>
      </c>
      <c r="E46" s="418">
        <f t="shared" si="9"/>
        <v>2</v>
      </c>
      <c r="F46" s="418">
        <f t="shared" si="9"/>
        <v>41</v>
      </c>
      <c r="G46" s="418">
        <f t="shared" si="9"/>
        <v>156</v>
      </c>
      <c r="H46" s="417">
        <f t="shared" si="8"/>
        <v>132316</v>
      </c>
    </row>
    <row r="47" spans="1:8">
      <c r="B47" s="421"/>
      <c r="C47" s="417"/>
      <c r="D47" s="418"/>
      <c r="E47" s="418"/>
      <c r="F47" s="418"/>
      <c r="G47" s="418"/>
      <c r="H47" s="418"/>
    </row>
    <row r="48" spans="1:8">
      <c r="A48" s="352" t="s">
        <v>534</v>
      </c>
      <c r="B48" s="421"/>
      <c r="C48" s="417"/>
      <c r="D48" s="418"/>
      <c r="E48" s="418"/>
      <c r="F48" s="418"/>
      <c r="G48" s="418"/>
      <c r="H48" s="420" t="s">
        <v>641</v>
      </c>
    </row>
    <row r="49" spans="1:8">
      <c r="A49" t="s">
        <v>607</v>
      </c>
      <c r="B49" s="420" t="s">
        <v>1080</v>
      </c>
      <c r="C49" s="474" t="s">
        <v>1081</v>
      </c>
      <c r="D49" s="472"/>
      <c r="E49" s="472"/>
      <c r="F49" s="472"/>
      <c r="G49" s="473"/>
      <c r="H49" s="417"/>
    </row>
    <row r="50" spans="1:8">
      <c r="B50" s="420"/>
      <c r="C50" s="420" t="s">
        <v>643</v>
      </c>
      <c r="D50" s="421" t="s">
        <v>579</v>
      </c>
      <c r="E50" s="421" t="s">
        <v>1082</v>
      </c>
      <c r="F50" s="421" t="s">
        <v>1083</v>
      </c>
      <c r="G50" s="421" t="s">
        <v>1084</v>
      </c>
      <c r="H50" s="422"/>
    </row>
    <row r="51" spans="1:8">
      <c r="A51" t="s">
        <v>643</v>
      </c>
      <c r="B51" s="528">
        <v>1327</v>
      </c>
      <c r="C51" s="529">
        <v>0</v>
      </c>
      <c r="D51" s="530">
        <v>0</v>
      </c>
      <c r="E51" s="530">
        <v>0</v>
      </c>
      <c r="F51" s="530">
        <v>2</v>
      </c>
      <c r="G51" s="530">
        <v>12</v>
      </c>
      <c r="H51" s="417">
        <f t="shared" ref="H51:H57" si="10">SUM(B51:G51)</f>
        <v>1341</v>
      </c>
    </row>
    <row r="52" spans="1:8">
      <c r="A52" t="s">
        <v>579</v>
      </c>
      <c r="B52" s="528">
        <v>22263</v>
      </c>
      <c r="C52" s="529">
        <v>2</v>
      </c>
      <c r="D52" s="530">
        <v>0</v>
      </c>
      <c r="E52" s="530">
        <v>0</v>
      </c>
      <c r="F52" s="530">
        <v>1</v>
      </c>
      <c r="G52" s="530">
        <v>0</v>
      </c>
      <c r="H52" s="417">
        <f t="shared" si="10"/>
        <v>22266</v>
      </c>
    </row>
    <row r="53" spans="1:8">
      <c r="A53" t="s">
        <v>1082</v>
      </c>
      <c r="B53" s="528">
        <v>7</v>
      </c>
      <c r="C53" s="529">
        <v>0</v>
      </c>
      <c r="D53" s="530">
        <v>0</v>
      </c>
      <c r="E53" s="530">
        <v>0</v>
      </c>
      <c r="F53" s="530">
        <v>0</v>
      </c>
      <c r="G53" s="530">
        <v>0</v>
      </c>
      <c r="H53" s="417">
        <f t="shared" si="10"/>
        <v>7</v>
      </c>
    </row>
    <row r="54" spans="1:8">
      <c r="A54" t="s">
        <v>1083</v>
      </c>
      <c r="B54" s="528">
        <v>5</v>
      </c>
      <c r="C54" s="529">
        <v>0</v>
      </c>
      <c r="D54" s="530">
        <v>0</v>
      </c>
      <c r="E54" s="530">
        <v>0</v>
      </c>
      <c r="F54" s="530">
        <v>0</v>
      </c>
      <c r="G54" s="530">
        <v>0</v>
      </c>
      <c r="H54" s="417">
        <f t="shared" si="10"/>
        <v>5</v>
      </c>
    </row>
    <row r="55" spans="1:8">
      <c r="A55" t="s">
        <v>1084</v>
      </c>
      <c r="B55" s="528">
        <v>60</v>
      </c>
      <c r="C55" s="529">
        <v>0</v>
      </c>
      <c r="D55" s="530">
        <v>0</v>
      </c>
      <c r="E55" s="530">
        <v>0</v>
      </c>
      <c r="F55" s="530">
        <v>0</v>
      </c>
      <c r="G55" s="530">
        <v>0</v>
      </c>
      <c r="H55" s="417">
        <f t="shared" si="10"/>
        <v>60</v>
      </c>
    </row>
    <row r="56" spans="1:8">
      <c r="A56" t="s">
        <v>1085</v>
      </c>
      <c r="B56" s="531">
        <v>49</v>
      </c>
      <c r="C56" s="532">
        <v>0</v>
      </c>
      <c r="D56" s="533">
        <v>0</v>
      </c>
      <c r="E56" s="533">
        <v>0</v>
      </c>
      <c r="F56" s="533">
        <v>0</v>
      </c>
      <c r="G56" s="533">
        <v>0</v>
      </c>
      <c r="H56" s="419">
        <f t="shared" si="10"/>
        <v>49</v>
      </c>
    </row>
    <row r="57" spans="1:8">
      <c r="A57" s="68" t="s">
        <v>641</v>
      </c>
      <c r="B57" s="420">
        <f t="shared" ref="B57:G57" si="11">SUM(B51:B56)</f>
        <v>23711</v>
      </c>
      <c r="C57" s="417">
        <f t="shared" si="11"/>
        <v>2</v>
      </c>
      <c r="D57" s="418">
        <f t="shared" si="11"/>
        <v>0</v>
      </c>
      <c r="E57" s="418">
        <f t="shared" si="11"/>
        <v>0</v>
      </c>
      <c r="F57" s="418">
        <f t="shared" si="11"/>
        <v>3</v>
      </c>
      <c r="G57" s="418">
        <f t="shared" si="11"/>
        <v>12</v>
      </c>
      <c r="H57" s="417">
        <f t="shared" si="10"/>
        <v>23728</v>
      </c>
    </row>
  </sheetData>
  <mergeCells count="1">
    <mergeCell ref="F1:G1"/>
  </mergeCells>
  <hyperlinks>
    <hyperlink ref="F1:G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0"/>
  <sheetViews>
    <sheetView workbookViewId="0">
      <selection activeCell="B26" sqref="B26:H40"/>
    </sheetView>
  </sheetViews>
  <sheetFormatPr defaultRowHeight="12.75"/>
  <cols>
    <col min="2" max="2" width="12.85546875" bestFit="1" customWidth="1"/>
    <col min="8" max="8" width="12.85546875" bestFit="1" customWidth="1"/>
  </cols>
  <sheetData>
    <row r="1" spans="1:19" ht="26.25" customHeight="1">
      <c r="A1" s="42" t="s">
        <v>1088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214"/>
      <c r="N1" s="214"/>
      <c r="O1" s="214"/>
      <c r="P1" s="797" t="s">
        <v>780</v>
      </c>
      <c r="Q1" s="797"/>
      <c r="R1" s="214"/>
      <c r="S1" s="214"/>
    </row>
    <row r="4" spans="1:19">
      <c r="A4" t="s">
        <v>1091</v>
      </c>
    </row>
    <row r="5" spans="1:19">
      <c r="A5" t="s">
        <v>931</v>
      </c>
      <c r="B5" t="s">
        <v>1071</v>
      </c>
    </row>
    <row r="6" spans="1:19">
      <c r="A6" s="366"/>
      <c r="B6" s="366" t="s">
        <v>1073</v>
      </c>
      <c r="C6" s="366" t="s">
        <v>1074</v>
      </c>
      <c r="D6" s="366" t="s">
        <v>1082</v>
      </c>
      <c r="E6" s="366" t="s">
        <v>1083</v>
      </c>
      <c r="F6" s="366" t="s">
        <v>1084</v>
      </c>
      <c r="G6" s="366" t="s">
        <v>1078</v>
      </c>
      <c r="H6" s="366" t="s">
        <v>641</v>
      </c>
    </row>
    <row r="7" spans="1:19">
      <c r="A7" s="366">
        <v>2000</v>
      </c>
      <c r="B7" s="597">
        <v>2217332</v>
      </c>
      <c r="C7" s="366">
        <v>295072</v>
      </c>
      <c r="D7" s="366">
        <v>48</v>
      </c>
      <c r="E7" s="366">
        <v>262</v>
      </c>
      <c r="F7" s="366">
        <v>884</v>
      </c>
      <c r="G7" s="366">
        <v>429</v>
      </c>
      <c r="H7" s="597">
        <v>2514027</v>
      </c>
    </row>
    <row r="8" spans="1:19">
      <c r="A8" s="366">
        <v>2001</v>
      </c>
      <c r="B8" s="597">
        <v>2259948</v>
      </c>
      <c r="C8" s="366">
        <v>315070</v>
      </c>
      <c r="D8" s="366">
        <v>49</v>
      </c>
      <c r="E8" s="366">
        <v>209</v>
      </c>
      <c r="F8" s="366">
        <v>953</v>
      </c>
      <c r="G8" s="366">
        <v>372</v>
      </c>
      <c r="H8" s="597">
        <v>2576601</v>
      </c>
    </row>
    <row r="9" spans="1:19">
      <c r="A9" s="366">
        <v>2002</v>
      </c>
      <c r="B9" s="597">
        <v>2318279</v>
      </c>
      <c r="C9" s="366">
        <v>340426</v>
      </c>
      <c r="D9" s="366">
        <v>47</v>
      </c>
      <c r="E9" s="366">
        <v>171</v>
      </c>
      <c r="F9" s="366">
        <v>1017</v>
      </c>
      <c r="G9" s="366">
        <v>321</v>
      </c>
      <c r="H9" s="597">
        <v>2660261</v>
      </c>
    </row>
    <row r="10" spans="1:19">
      <c r="A10" s="366">
        <v>2003</v>
      </c>
      <c r="B10" s="597">
        <v>2397483</v>
      </c>
      <c r="C10" s="366">
        <v>372766</v>
      </c>
      <c r="D10" s="366">
        <v>47</v>
      </c>
      <c r="E10" s="366">
        <v>139</v>
      </c>
      <c r="F10" s="366">
        <v>1092</v>
      </c>
      <c r="G10" s="366">
        <v>282</v>
      </c>
      <c r="H10" s="597">
        <v>2771809</v>
      </c>
    </row>
    <row r="11" spans="1:19">
      <c r="A11" s="366">
        <v>2004</v>
      </c>
      <c r="B11" s="597">
        <v>2474614</v>
      </c>
      <c r="C11" s="366">
        <v>403756</v>
      </c>
      <c r="D11" s="366">
        <v>48</v>
      </c>
      <c r="E11" s="366">
        <v>106</v>
      </c>
      <c r="F11" s="366">
        <v>1106</v>
      </c>
      <c r="G11" s="366">
        <v>244</v>
      </c>
      <c r="H11" s="597">
        <v>2879874</v>
      </c>
    </row>
    <row r="12" spans="1:19">
      <c r="A12" s="366">
        <v>2005</v>
      </c>
      <c r="B12" s="597">
        <v>2546251</v>
      </c>
      <c r="C12" s="366">
        <v>434115</v>
      </c>
      <c r="D12" s="366">
        <v>48</v>
      </c>
      <c r="E12" s="366">
        <v>85</v>
      </c>
      <c r="F12" s="366">
        <v>1175</v>
      </c>
      <c r="G12" s="366">
        <v>220</v>
      </c>
      <c r="H12" s="597">
        <v>2981894</v>
      </c>
    </row>
    <row r="13" spans="1:19">
      <c r="A13" s="366">
        <v>2006</v>
      </c>
      <c r="B13" s="597">
        <v>2589848</v>
      </c>
      <c r="C13" s="366">
        <v>454260</v>
      </c>
      <c r="D13" s="366">
        <v>48</v>
      </c>
      <c r="E13" s="366">
        <v>69</v>
      </c>
      <c r="F13" s="366">
        <v>1314</v>
      </c>
      <c r="G13" s="366">
        <v>201</v>
      </c>
      <c r="H13" s="597">
        <v>3045740</v>
      </c>
    </row>
    <row r="14" spans="1:19">
      <c r="A14" s="366">
        <v>2007</v>
      </c>
      <c r="B14" s="597">
        <v>2629595</v>
      </c>
      <c r="C14" s="366">
        <v>473757</v>
      </c>
      <c r="D14" s="366">
        <v>46</v>
      </c>
      <c r="E14" s="366">
        <v>53</v>
      </c>
      <c r="F14" s="366">
        <v>1409</v>
      </c>
      <c r="G14" s="366">
        <v>186</v>
      </c>
      <c r="H14" s="597">
        <v>3105046</v>
      </c>
    </row>
    <row r="15" spans="1:19">
      <c r="A15" s="366">
        <v>2008</v>
      </c>
      <c r="B15" s="597">
        <v>2639008</v>
      </c>
      <c r="C15" s="366">
        <v>485285</v>
      </c>
      <c r="D15" s="366">
        <v>48</v>
      </c>
      <c r="E15" s="366">
        <v>47</v>
      </c>
      <c r="F15" s="366">
        <v>1438</v>
      </c>
      <c r="G15" s="366">
        <v>175</v>
      </c>
      <c r="H15" s="597">
        <v>3126001</v>
      </c>
    </row>
    <row r="16" spans="1:19">
      <c r="A16" s="366">
        <v>2009</v>
      </c>
      <c r="B16" s="597">
        <v>2626413</v>
      </c>
      <c r="C16" s="366">
        <v>488600</v>
      </c>
      <c r="D16" s="366">
        <v>48</v>
      </c>
      <c r="E16" s="366">
        <v>42</v>
      </c>
      <c r="F16" s="366">
        <v>1430</v>
      </c>
      <c r="G16" s="366">
        <v>162</v>
      </c>
      <c r="H16" s="597">
        <v>3116695</v>
      </c>
    </row>
    <row r="17" spans="1:8">
      <c r="A17" s="366">
        <v>2010</v>
      </c>
      <c r="B17" s="597">
        <v>2642934</v>
      </c>
      <c r="C17" s="366">
        <v>494188</v>
      </c>
      <c r="D17" s="366">
        <v>57</v>
      </c>
      <c r="E17" s="366">
        <v>39</v>
      </c>
      <c r="F17" s="366">
        <v>1391</v>
      </c>
      <c r="G17" s="366">
        <v>153</v>
      </c>
      <c r="H17" s="597">
        <v>3138762</v>
      </c>
    </row>
    <row r="18" spans="1:8">
      <c r="A18" s="366">
        <v>2011</v>
      </c>
      <c r="B18" s="597">
        <v>2632811</v>
      </c>
      <c r="C18" s="366">
        <v>499003</v>
      </c>
      <c r="D18" s="366">
        <v>71</v>
      </c>
      <c r="E18" s="366">
        <v>36</v>
      </c>
      <c r="F18" s="366">
        <v>1320</v>
      </c>
      <c r="G18" s="366">
        <v>151</v>
      </c>
      <c r="H18" s="597">
        <v>3133392</v>
      </c>
    </row>
    <row r="19" spans="1:8">
      <c r="A19" s="366">
        <v>2012</v>
      </c>
      <c r="B19" s="597">
        <v>2660946</v>
      </c>
      <c r="C19" s="366">
        <v>515445</v>
      </c>
      <c r="D19" s="366">
        <v>97</v>
      </c>
      <c r="E19" s="366">
        <v>34</v>
      </c>
      <c r="F19" s="366">
        <v>1313</v>
      </c>
      <c r="G19" s="366">
        <v>145</v>
      </c>
      <c r="H19" s="597">
        <v>3177980</v>
      </c>
    </row>
    <row r="20" spans="1:8">
      <c r="A20" s="366">
        <v>2013</v>
      </c>
      <c r="B20" s="597">
        <v>2711171</v>
      </c>
      <c r="C20" s="366">
        <v>542140</v>
      </c>
      <c r="D20" s="366">
        <v>133</v>
      </c>
      <c r="E20" s="366">
        <v>34</v>
      </c>
      <c r="F20" s="366">
        <v>1317</v>
      </c>
      <c r="G20" s="366">
        <v>144</v>
      </c>
      <c r="H20" s="597">
        <v>3254939</v>
      </c>
    </row>
    <row r="21" spans="1:8">
      <c r="A21" s="366">
        <v>2014</v>
      </c>
      <c r="B21" s="597">
        <v>2780892</v>
      </c>
      <c r="C21" s="366">
        <v>571703</v>
      </c>
      <c r="D21" s="366">
        <v>458</v>
      </c>
      <c r="E21" s="366">
        <v>31</v>
      </c>
      <c r="F21" s="366">
        <v>1347</v>
      </c>
      <c r="G21" s="366">
        <v>142</v>
      </c>
      <c r="H21" s="597">
        <v>3354573</v>
      </c>
    </row>
    <row r="22" spans="1:8">
      <c r="A22" s="366"/>
      <c r="B22" s="366"/>
      <c r="C22" s="366"/>
      <c r="D22" s="366"/>
      <c r="E22" s="366"/>
      <c r="F22" s="366"/>
      <c r="G22" s="366"/>
      <c r="H22" s="366"/>
    </row>
    <row r="23" spans="1:8">
      <c r="A23" s="366" t="s">
        <v>1092</v>
      </c>
      <c r="B23" s="366"/>
      <c r="C23" s="366"/>
      <c r="D23" s="366"/>
      <c r="E23" s="366"/>
      <c r="F23" s="366"/>
      <c r="G23" s="366"/>
      <c r="H23" s="366"/>
    </row>
    <row r="24" spans="1:8">
      <c r="A24" s="366" t="s">
        <v>931</v>
      </c>
      <c r="B24" s="366" t="s">
        <v>1072</v>
      </c>
      <c r="C24" s="366"/>
      <c r="D24" s="366"/>
      <c r="E24" s="366"/>
      <c r="F24" s="366"/>
      <c r="G24" s="366"/>
      <c r="H24" s="366"/>
    </row>
    <row r="25" spans="1:8">
      <c r="A25" s="366"/>
      <c r="B25" s="366" t="s">
        <v>1073</v>
      </c>
      <c r="C25" s="366" t="s">
        <v>1074</v>
      </c>
      <c r="D25" s="366" t="s">
        <v>1075</v>
      </c>
      <c r="E25" s="366" t="s">
        <v>1076</v>
      </c>
      <c r="F25" s="366" t="s">
        <v>1077</v>
      </c>
      <c r="G25" s="366" t="s">
        <v>1078</v>
      </c>
      <c r="H25" s="366" t="s">
        <v>641</v>
      </c>
    </row>
    <row r="26" spans="1:8">
      <c r="A26" s="366">
        <v>2000</v>
      </c>
      <c r="B26" s="366">
        <v>2689</v>
      </c>
      <c r="C26" s="366">
        <v>115</v>
      </c>
      <c r="D26" s="366">
        <v>8</v>
      </c>
      <c r="E26" s="366">
        <v>12475</v>
      </c>
      <c r="F26" s="366">
        <v>12828</v>
      </c>
      <c r="G26" s="366">
        <v>2485912</v>
      </c>
      <c r="H26" s="366">
        <v>2514027</v>
      </c>
    </row>
    <row r="27" spans="1:8">
      <c r="A27" s="366">
        <v>2001</v>
      </c>
      <c r="B27" s="366">
        <v>2874</v>
      </c>
      <c r="C27" s="366">
        <v>129</v>
      </c>
      <c r="D27" s="366">
        <v>10</v>
      </c>
      <c r="E27" s="366">
        <v>10346</v>
      </c>
      <c r="F27" s="366">
        <v>11396</v>
      </c>
      <c r="G27" s="366">
        <v>2551846</v>
      </c>
      <c r="H27" s="366">
        <v>2576601</v>
      </c>
    </row>
    <row r="28" spans="1:8">
      <c r="A28" s="366">
        <v>2002</v>
      </c>
      <c r="B28" s="366">
        <v>3068</v>
      </c>
      <c r="C28" s="366">
        <v>161</v>
      </c>
      <c r="D28" s="366">
        <v>15</v>
      </c>
      <c r="E28" s="366">
        <v>8626</v>
      </c>
      <c r="F28" s="366">
        <v>10256</v>
      </c>
      <c r="G28" s="366">
        <v>2638135</v>
      </c>
      <c r="H28" s="366">
        <v>2660261</v>
      </c>
    </row>
    <row r="29" spans="1:8">
      <c r="A29" s="366">
        <v>2003</v>
      </c>
      <c r="B29" s="366">
        <v>3413</v>
      </c>
      <c r="C29" s="366">
        <v>178</v>
      </c>
      <c r="D29" s="366">
        <v>16</v>
      </c>
      <c r="E29" s="366">
        <v>7189</v>
      </c>
      <c r="F29" s="366">
        <v>9305</v>
      </c>
      <c r="G29" s="366">
        <v>2751708</v>
      </c>
      <c r="H29" s="366">
        <v>2771809</v>
      </c>
    </row>
    <row r="30" spans="1:8">
      <c r="A30" s="366">
        <v>2004</v>
      </c>
      <c r="B30" s="366">
        <v>3590</v>
      </c>
      <c r="C30" s="366">
        <v>189</v>
      </c>
      <c r="D30" s="366">
        <v>24</v>
      </c>
      <c r="E30" s="366">
        <v>6028</v>
      </c>
      <c r="F30" s="366">
        <v>8360</v>
      </c>
      <c r="G30" s="366">
        <v>2861683</v>
      </c>
      <c r="H30" s="366">
        <v>2879874</v>
      </c>
    </row>
    <row r="31" spans="1:8">
      <c r="A31" s="366">
        <v>2005</v>
      </c>
      <c r="B31" s="366">
        <v>3737</v>
      </c>
      <c r="C31" s="366">
        <v>192</v>
      </c>
      <c r="D31" s="366">
        <v>70</v>
      </c>
      <c r="E31" s="366">
        <v>5157</v>
      </c>
      <c r="F31" s="366">
        <v>7522</v>
      </c>
      <c r="G31" s="366">
        <v>2965216</v>
      </c>
      <c r="H31" s="366">
        <v>2981894</v>
      </c>
    </row>
    <row r="32" spans="1:8">
      <c r="A32" s="366">
        <v>2006</v>
      </c>
      <c r="B32" s="366">
        <v>3885</v>
      </c>
      <c r="C32" s="366">
        <v>195</v>
      </c>
      <c r="D32" s="366">
        <v>197</v>
      </c>
      <c r="E32" s="366">
        <v>4402</v>
      </c>
      <c r="F32" s="366">
        <v>6847</v>
      </c>
      <c r="G32" s="366">
        <v>3030214</v>
      </c>
      <c r="H32" s="366">
        <v>3045740</v>
      </c>
    </row>
    <row r="33" spans="1:8">
      <c r="A33" s="366">
        <v>2007</v>
      </c>
      <c r="B33" s="366">
        <v>4070</v>
      </c>
      <c r="C33" s="366">
        <v>198</v>
      </c>
      <c r="D33" s="366">
        <v>371</v>
      </c>
      <c r="E33" s="366">
        <v>3856</v>
      </c>
      <c r="F33" s="366">
        <v>6256</v>
      </c>
      <c r="G33" s="366">
        <v>3090295</v>
      </c>
      <c r="H33" s="366">
        <v>3105046</v>
      </c>
    </row>
    <row r="34" spans="1:8">
      <c r="A34" s="366">
        <v>2008</v>
      </c>
      <c r="B34" s="366">
        <v>4254</v>
      </c>
      <c r="C34" s="366">
        <v>203</v>
      </c>
      <c r="D34" s="366">
        <v>531</v>
      </c>
      <c r="E34" s="366">
        <v>3426</v>
      </c>
      <c r="F34" s="366">
        <v>5735</v>
      </c>
      <c r="G34" s="366">
        <v>3111852</v>
      </c>
      <c r="H34" s="366">
        <v>3126001</v>
      </c>
    </row>
    <row r="35" spans="1:8">
      <c r="A35" s="366">
        <v>2009</v>
      </c>
      <c r="B35" s="366">
        <v>4327</v>
      </c>
      <c r="C35" s="366">
        <v>204</v>
      </c>
      <c r="D35" s="366">
        <v>571</v>
      </c>
      <c r="E35" s="366">
        <v>3128</v>
      </c>
      <c r="F35" s="366">
        <v>5322</v>
      </c>
      <c r="G35" s="366">
        <v>3103143</v>
      </c>
      <c r="H35" s="366">
        <v>3116695</v>
      </c>
    </row>
    <row r="36" spans="1:8">
      <c r="A36" s="366">
        <v>2010</v>
      </c>
      <c r="B36" s="366">
        <v>4451</v>
      </c>
      <c r="C36" s="366">
        <v>206</v>
      </c>
      <c r="D36" s="366">
        <v>633</v>
      </c>
      <c r="E36" s="366">
        <v>2898</v>
      </c>
      <c r="F36" s="366">
        <v>4928</v>
      </c>
      <c r="G36" s="366">
        <v>3125646</v>
      </c>
      <c r="H36" s="366">
        <v>3138762</v>
      </c>
    </row>
    <row r="37" spans="1:8">
      <c r="A37" s="366">
        <v>2011</v>
      </c>
      <c r="B37" s="366">
        <v>4537</v>
      </c>
      <c r="C37" s="366">
        <v>197</v>
      </c>
      <c r="D37" s="366">
        <v>659</v>
      </c>
      <c r="E37" s="366">
        <v>2638</v>
      </c>
      <c r="F37" s="366">
        <v>4551</v>
      </c>
      <c r="G37" s="366">
        <v>3120810</v>
      </c>
      <c r="H37" s="366">
        <v>3133392</v>
      </c>
    </row>
    <row r="38" spans="1:8">
      <c r="A38" s="366">
        <v>2012</v>
      </c>
      <c r="B38" s="366">
        <v>4688</v>
      </c>
      <c r="C38" s="366">
        <v>200</v>
      </c>
      <c r="D38" s="366">
        <v>689</v>
      </c>
      <c r="E38" s="366">
        <v>2491</v>
      </c>
      <c r="F38" s="366">
        <v>4315</v>
      </c>
      <c r="G38" s="366">
        <v>3165597</v>
      </c>
      <c r="H38" s="366">
        <v>3177980</v>
      </c>
    </row>
    <row r="39" spans="1:8">
      <c r="A39" s="366">
        <v>2013</v>
      </c>
      <c r="B39" s="366">
        <v>4806</v>
      </c>
      <c r="C39" s="366">
        <v>215</v>
      </c>
      <c r="D39" s="366">
        <v>779</v>
      </c>
      <c r="E39" s="366">
        <v>2390</v>
      </c>
      <c r="F39" s="366">
        <v>4140</v>
      </c>
      <c r="G39" s="366">
        <v>3242609</v>
      </c>
      <c r="H39" s="366">
        <v>3254939</v>
      </c>
    </row>
    <row r="40" spans="1:8">
      <c r="A40" s="366">
        <v>2014</v>
      </c>
      <c r="B40" s="366">
        <v>4973</v>
      </c>
      <c r="C40" s="366">
        <v>232</v>
      </c>
      <c r="D40" s="366">
        <v>940</v>
      </c>
      <c r="E40" s="366">
        <v>2321</v>
      </c>
      <c r="F40" s="366">
        <v>3977</v>
      </c>
      <c r="G40" s="366">
        <v>3342130</v>
      </c>
      <c r="H40" s="366">
        <v>3354573</v>
      </c>
    </row>
  </sheetData>
  <mergeCells count="1">
    <mergeCell ref="P1:Q1"/>
  </mergeCells>
  <hyperlinks>
    <hyperlink ref="P1:Q1" location="Contents!A1" display="Back to Contents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1"/>
  <sheetViews>
    <sheetView workbookViewId="0">
      <selection activeCell="T21" sqref="T21"/>
    </sheetView>
  </sheetViews>
  <sheetFormatPr defaultColWidth="8.85546875" defaultRowHeight="12.75"/>
  <sheetData>
    <row r="1" spans="1:22" ht="26.25" customHeight="1">
      <c r="A1" s="42" t="s">
        <v>488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3" t="s">
        <v>780</v>
      </c>
      <c r="N1" s="783"/>
      <c r="O1" s="42"/>
      <c r="P1" s="42"/>
      <c r="Q1" s="42"/>
      <c r="R1" s="42"/>
      <c r="S1" s="42"/>
      <c r="T1" s="42"/>
      <c r="U1" s="42"/>
      <c r="V1" s="42"/>
    </row>
    <row r="2" spans="1:22">
      <c r="B2" s="56" t="s">
        <v>686</v>
      </c>
      <c r="E2" t="s">
        <v>687</v>
      </c>
      <c r="I2" t="s">
        <v>688</v>
      </c>
    </row>
    <row r="3" spans="1:22" ht="51">
      <c r="A3" t="s">
        <v>587</v>
      </c>
      <c r="B3" s="4" t="s">
        <v>689</v>
      </c>
      <c r="C3" s="4" t="s">
        <v>352</v>
      </c>
      <c r="D3" s="4" t="s">
        <v>354</v>
      </c>
      <c r="E3" s="4" t="s">
        <v>356</v>
      </c>
      <c r="F3" s="4" t="s">
        <v>357</v>
      </c>
      <c r="G3" s="4" t="s">
        <v>629</v>
      </c>
      <c r="H3" s="71" t="s">
        <v>353</v>
      </c>
      <c r="I3" s="4" t="s">
        <v>355</v>
      </c>
      <c r="J3" s="4" t="s">
        <v>358</v>
      </c>
      <c r="K3" s="4" t="s">
        <v>359</v>
      </c>
      <c r="L3" s="265" t="s">
        <v>878</v>
      </c>
    </row>
    <row r="4" spans="1:22">
      <c r="A4" s="13" t="s">
        <v>1055</v>
      </c>
      <c r="B4">
        <v>200503</v>
      </c>
      <c r="C4" s="593">
        <v>0.88263915920000002</v>
      </c>
      <c r="D4" s="593">
        <v>2.9443298999999999E-2</v>
      </c>
      <c r="E4" s="593">
        <v>0.97212741749999998</v>
      </c>
      <c r="F4" s="593">
        <v>3.2679738999999998E-3</v>
      </c>
      <c r="G4" s="593">
        <v>0.3677205395</v>
      </c>
      <c r="H4" s="366">
        <v>5138</v>
      </c>
      <c r="I4" s="366">
        <v>12125</v>
      </c>
      <c r="J4" s="366">
        <v>3516</v>
      </c>
      <c r="K4" s="366">
        <v>1836</v>
      </c>
      <c r="L4" s="755">
        <f t="shared" ref="L4:L35" si="0">(D4*I4+F4*K4)/(I4+K4)</f>
        <v>2.6001002826115609E-2</v>
      </c>
    </row>
    <row r="5" spans="1:22">
      <c r="B5">
        <v>200504</v>
      </c>
      <c r="C5" s="593">
        <v>0.88301517380000005</v>
      </c>
      <c r="D5" s="593">
        <v>6.1681453300000001E-2</v>
      </c>
      <c r="E5" s="593">
        <v>0.96865520729999999</v>
      </c>
      <c r="F5" s="593">
        <v>5.1078319999999997E-3</v>
      </c>
      <c r="G5" s="593">
        <v>0.34968523000000001</v>
      </c>
      <c r="H5" s="366">
        <v>4086</v>
      </c>
      <c r="I5" s="366">
        <v>11835</v>
      </c>
      <c r="J5" s="366">
        <v>2967</v>
      </c>
      <c r="K5" s="366">
        <v>1762</v>
      </c>
      <c r="L5" s="755">
        <f t="shared" si="0"/>
        <v>5.4350224298705591E-2</v>
      </c>
    </row>
    <row r="6" spans="1:22">
      <c r="B6">
        <v>200505</v>
      </c>
      <c r="C6" s="593">
        <v>0.9064413939</v>
      </c>
      <c r="D6" s="593">
        <v>7.6803406199999993E-2</v>
      </c>
      <c r="E6" s="593">
        <v>0.9573619632</v>
      </c>
      <c r="F6" s="593">
        <v>1.28062361E-2</v>
      </c>
      <c r="G6" s="593">
        <v>0.38056716959999998</v>
      </c>
      <c r="H6" s="366">
        <v>4735</v>
      </c>
      <c r="I6" s="366">
        <v>12213</v>
      </c>
      <c r="J6" s="366">
        <v>3260</v>
      </c>
      <c r="K6" s="366">
        <v>1796</v>
      </c>
      <c r="L6" s="755">
        <f t="shared" si="0"/>
        <v>6.8598757938196878E-2</v>
      </c>
    </row>
    <row r="7" spans="1:22">
      <c r="A7" s="13" t="s">
        <v>589</v>
      </c>
      <c r="B7">
        <v>200506</v>
      </c>
      <c r="C7" s="593">
        <v>0.94023443949999996</v>
      </c>
      <c r="D7" s="593">
        <v>8.9098970999999999E-2</v>
      </c>
      <c r="E7" s="593">
        <v>0.97925204919999997</v>
      </c>
      <c r="F7" s="593">
        <v>5.0761421000000001E-3</v>
      </c>
      <c r="G7" s="593">
        <v>0.45087271179999999</v>
      </c>
      <c r="H7" s="366">
        <v>6057</v>
      </c>
      <c r="I7" s="366">
        <v>11953</v>
      </c>
      <c r="J7" s="366">
        <v>3904</v>
      </c>
      <c r="K7" s="366">
        <v>1576</v>
      </c>
      <c r="L7" s="755">
        <f t="shared" si="0"/>
        <v>7.9311109491654957E-2</v>
      </c>
    </row>
    <row r="8" spans="1:22">
      <c r="B8">
        <v>200507</v>
      </c>
      <c r="C8" s="593">
        <v>0.93678506920000004</v>
      </c>
      <c r="D8" s="593">
        <v>0.102774427</v>
      </c>
      <c r="E8" s="593">
        <v>0.98276392739999996</v>
      </c>
      <c r="F8" s="593">
        <v>6.1614295000000001E-3</v>
      </c>
      <c r="G8" s="593">
        <v>0.41045311800000001</v>
      </c>
      <c r="H8" s="366">
        <v>4983</v>
      </c>
      <c r="I8" s="366">
        <v>12435</v>
      </c>
      <c r="J8" s="366">
        <v>3249</v>
      </c>
      <c r="K8" s="366">
        <v>1623</v>
      </c>
      <c r="L8" s="755">
        <f t="shared" si="0"/>
        <v>9.1620429636043541E-2</v>
      </c>
    </row>
    <row r="9" spans="1:22">
      <c r="B9">
        <v>200508</v>
      </c>
      <c r="C9" s="593">
        <v>0.93648084949999999</v>
      </c>
      <c r="D9" s="593">
        <v>0.10976473370000001</v>
      </c>
      <c r="E9" s="593">
        <v>0.98184688239999995</v>
      </c>
      <c r="F9" s="593">
        <v>1.6018306600000001E-2</v>
      </c>
      <c r="G9" s="593">
        <v>0.42894781570000001</v>
      </c>
      <c r="H9" s="366">
        <v>5274</v>
      </c>
      <c r="I9" s="366">
        <v>12709</v>
      </c>
      <c r="J9" s="366">
        <v>3801</v>
      </c>
      <c r="K9" s="366">
        <v>1748</v>
      </c>
      <c r="L9" s="755">
        <f t="shared" si="0"/>
        <v>9.8429826418350963E-2</v>
      </c>
    </row>
    <row r="10" spans="1:22">
      <c r="A10" s="13" t="s">
        <v>1056</v>
      </c>
      <c r="B10">
        <v>200509</v>
      </c>
      <c r="C10" s="593">
        <v>0.94430162809999996</v>
      </c>
      <c r="D10" s="593">
        <v>0.1093708521</v>
      </c>
      <c r="E10" s="593">
        <v>0.98450502149999997</v>
      </c>
      <c r="F10" s="593">
        <v>1.12625963E-2</v>
      </c>
      <c r="G10" s="593">
        <v>0.45705576469999998</v>
      </c>
      <c r="H10" s="366">
        <v>5835</v>
      </c>
      <c r="I10" s="366">
        <v>11301</v>
      </c>
      <c r="J10" s="366">
        <v>3485</v>
      </c>
      <c r="K10" s="366">
        <v>1687</v>
      </c>
      <c r="L10" s="755">
        <f t="shared" si="0"/>
        <v>9.6627656262719436E-2</v>
      </c>
    </row>
    <row r="11" spans="1:22">
      <c r="B11">
        <v>200510</v>
      </c>
      <c r="C11" s="593">
        <v>0.95317725750000004</v>
      </c>
      <c r="D11" s="593">
        <v>0.12443376170000001</v>
      </c>
      <c r="E11" s="593">
        <v>0.97970058360000001</v>
      </c>
      <c r="F11" s="593">
        <v>9.3770930999999991E-3</v>
      </c>
      <c r="G11" s="593">
        <v>0.47182900529999999</v>
      </c>
      <c r="H11" s="366">
        <v>5083</v>
      </c>
      <c r="I11" s="366">
        <v>10817</v>
      </c>
      <c r="J11" s="366">
        <v>3941</v>
      </c>
      <c r="K11" s="366">
        <v>1493</v>
      </c>
      <c r="L11" s="755">
        <f t="shared" si="0"/>
        <v>0.11047928515899269</v>
      </c>
    </row>
    <row r="12" spans="1:22">
      <c r="B12">
        <v>200511</v>
      </c>
      <c r="C12" s="593">
        <v>0.94710382510000002</v>
      </c>
      <c r="D12" s="593">
        <v>0.13917304220000001</v>
      </c>
      <c r="E12" s="593">
        <v>0.98971877829999999</v>
      </c>
      <c r="F12" s="593">
        <v>1.10081112E-2</v>
      </c>
      <c r="G12" s="593">
        <v>0.43519608300000001</v>
      </c>
      <c r="H12" s="366">
        <v>4575</v>
      </c>
      <c r="I12" s="366">
        <v>11633</v>
      </c>
      <c r="J12" s="366">
        <v>3307</v>
      </c>
      <c r="K12" s="366">
        <v>1726</v>
      </c>
      <c r="L12" s="755">
        <f t="shared" si="0"/>
        <v>0.12261396809969309</v>
      </c>
    </row>
    <row r="13" spans="1:22">
      <c r="A13" s="13" t="s">
        <v>591</v>
      </c>
      <c r="B13">
        <v>200512</v>
      </c>
      <c r="C13" s="593">
        <v>0.96546203109999995</v>
      </c>
      <c r="D13" s="593">
        <v>0.147019394</v>
      </c>
      <c r="E13" s="593">
        <v>0.98258894779999995</v>
      </c>
      <c r="F13" s="593">
        <v>1.6093229699999999E-2</v>
      </c>
      <c r="G13" s="593">
        <v>0.42444388900000002</v>
      </c>
      <c r="H13" s="366">
        <v>4372</v>
      </c>
      <c r="I13" s="366">
        <v>11189</v>
      </c>
      <c r="J13" s="366">
        <v>2642</v>
      </c>
      <c r="K13" s="366">
        <v>1802</v>
      </c>
      <c r="L13" s="755">
        <f t="shared" si="0"/>
        <v>0.12885844041146946</v>
      </c>
    </row>
    <row r="14" spans="1:22">
      <c r="B14">
        <v>200601</v>
      </c>
      <c r="C14" s="593">
        <v>0.9668965517</v>
      </c>
      <c r="D14" s="593">
        <v>0.15958386499999999</v>
      </c>
      <c r="E14" s="593">
        <v>0.98497652579999995</v>
      </c>
      <c r="F14" s="593">
        <v>1.8833535799999999E-2</v>
      </c>
      <c r="G14" s="593">
        <v>0.46491228070000001</v>
      </c>
      <c r="H14" s="366">
        <v>4350</v>
      </c>
      <c r="I14" s="366">
        <v>10189</v>
      </c>
      <c r="J14" s="366">
        <v>3195</v>
      </c>
      <c r="K14" s="366">
        <v>1646</v>
      </c>
      <c r="L14" s="755">
        <f t="shared" si="0"/>
        <v>0.14000844954894803</v>
      </c>
    </row>
    <row r="15" spans="1:22">
      <c r="B15">
        <v>200602</v>
      </c>
      <c r="C15" s="593">
        <v>0.96061320750000001</v>
      </c>
      <c r="D15" s="593">
        <v>0.15313690120000001</v>
      </c>
      <c r="E15" s="593">
        <v>0.98943114700000001</v>
      </c>
      <c r="F15" s="593">
        <v>2.0933014400000002E-2</v>
      </c>
      <c r="G15" s="593">
        <v>0.46155859110000003</v>
      </c>
      <c r="H15" s="366">
        <v>4240</v>
      </c>
      <c r="I15" s="366">
        <v>9978</v>
      </c>
      <c r="J15" s="366">
        <v>3217</v>
      </c>
      <c r="K15" s="366">
        <v>1672</v>
      </c>
      <c r="L15" s="755">
        <f t="shared" si="0"/>
        <v>0.13416309015024894</v>
      </c>
    </row>
    <row r="16" spans="1:22">
      <c r="A16" s="13" t="s">
        <v>1057</v>
      </c>
      <c r="B16">
        <v>200603</v>
      </c>
      <c r="C16" s="593">
        <v>0.96089667960000003</v>
      </c>
      <c r="D16" s="593">
        <v>0.1684975034</v>
      </c>
      <c r="E16" s="593">
        <v>0.98616833429999995</v>
      </c>
      <c r="F16" s="593">
        <v>1.98537095E-2</v>
      </c>
      <c r="G16" s="593">
        <v>0.49173405209999999</v>
      </c>
      <c r="H16" s="366">
        <v>5933</v>
      </c>
      <c r="I16" s="366">
        <v>11015</v>
      </c>
      <c r="J16" s="366">
        <v>3398</v>
      </c>
      <c r="K16" s="366">
        <v>1914</v>
      </c>
      <c r="L16" s="755">
        <f t="shared" si="0"/>
        <v>0.14649238146291282</v>
      </c>
    </row>
    <row r="17" spans="1:17">
      <c r="B17">
        <v>200604</v>
      </c>
      <c r="C17" s="593">
        <v>0.96714426880000004</v>
      </c>
      <c r="D17" s="593">
        <v>0.1762914505</v>
      </c>
      <c r="E17" s="593">
        <v>0.986784141</v>
      </c>
      <c r="F17" s="593">
        <v>1.6382252600000001E-2</v>
      </c>
      <c r="G17" s="593">
        <v>0.46501291369999997</v>
      </c>
      <c r="H17" s="366">
        <v>4048</v>
      </c>
      <c r="I17" s="366">
        <v>8866</v>
      </c>
      <c r="J17" s="366">
        <v>2270</v>
      </c>
      <c r="K17" s="366">
        <v>1465</v>
      </c>
      <c r="L17" s="755">
        <f t="shared" si="0"/>
        <v>0.15361533251301906</v>
      </c>
    </row>
    <row r="18" spans="1:17">
      <c r="B18">
        <v>200605</v>
      </c>
      <c r="C18" s="593">
        <v>0.97433441870000004</v>
      </c>
      <c r="D18" s="593">
        <v>0.1736144234</v>
      </c>
      <c r="E18" s="593">
        <v>0.98945147680000001</v>
      </c>
      <c r="F18" s="593">
        <v>1.6228315600000001E-2</v>
      </c>
      <c r="G18" s="593">
        <v>0.47946889599999998</v>
      </c>
      <c r="H18" s="366">
        <v>5221</v>
      </c>
      <c r="I18" s="366">
        <v>10483</v>
      </c>
      <c r="J18" s="366">
        <v>2844</v>
      </c>
      <c r="K18" s="366">
        <v>1787</v>
      </c>
      <c r="L18" s="755">
        <f t="shared" si="0"/>
        <v>0.15069274657533824</v>
      </c>
    </row>
    <row r="19" spans="1:17">
      <c r="A19" s="13" t="s">
        <v>593</v>
      </c>
      <c r="B19">
        <v>200606</v>
      </c>
      <c r="C19" s="593">
        <v>0.96899606299999996</v>
      </c>
      <c r="D19" s="593">
        <v>0.16051381689999999</v>
      </c>
      <c r="E19" s="593">
        <v>0.98750975799999996</v>
      </c>
      <c r="F19" s="593">
        <v>1.953125E-2</v>
      </c>
      <c r="G19" s="593">
        <v>0.51156336729999996</v>
      </c>
      <c r="H19" s="366">
        <v>6096</v>
      </c>
      <c r="I19" s="366">
        <v>9264</v>
      </c>
      <c r="J19" s="366">
        <v>2562</v>
      </c>
      <c r="K19" s="366">
        <v>1536</v>
      </c>
      <c r="L19" s="755">
        <f t="shared" si="0"/>
        <v>0.14046296294088889</v>
      </c>
    </row>
    <row r="20" spans="1:17">
      <c r="B20">
        <v>200607</v>
      </c>
      <c r="C20" s="593">
        <v>0.95914239479999996</v>
      </c>
      <c r="D20" s="593">
        <v>0.16868502839999999</v>
      </c>
      <c r="E20" s="593">
        <v>0.99554069119999999</v>
      </c>
      <c r="F20" s="593">
        <v>1.2516469000000001E-2</v>
      </c>
      <c r="G20" s="593">
        <v>0.48766500759999998</v>
      </c>
      <c r="H20" s="366">
        <v>4944</v>
      </c>
      <c r="I20" s="366">
        <v>9331</v>
      </c>
      <c r="J20" s="366">
        <v>2691</v>
      </c>
      <c r="K20" s="366">
        <v>1518</v>
      </c>
      <c r="L20" s="755">
        <f t="shared" si="0"/>
        <v>0.14683380956239284</v>
      </c>
      <c r="M20" s="338"/>
      <c r="N20" s="338"/>
      <c r="O20" s="338"/>
      <c r="P20" s="338"/>
      <c r="Q20" s="338"/>
    </row>
    <row r="21" spans="1:17">
      <c r="B21">
        <v>200608</v>
      </c>
      <c r="C21" s="593">
        <v>0.97461724419999995</v>
      </c>
      <c r="D21" s="593">
        <v>0.16825652220000001</v>
      </c>
      <c r="E21" s="593">
        <v>0.99332321700000004</v>
      </c>
      <c r="F21" s="593">
        <v>1.54466085E-2</v>
      </c>
      <c r="G21" s="593">
        <v>0.52024499970000004</v>
      </c>
      <c r="H21" s="366">
        <v>4964</v>
      </c>
      <c r="I21" s="366">
        <v>8701</v>
      </c>
      <c r="J21" s="366">
        <v>3295</v>
      </c>
      <c r="K21" s="366">
        <v>1489</v>
      </c>
      <c r="L21" s="755">
        <f t="shared" si="0"/>
        <v>0.14592737975649658</v>
      </c>
      <c r="M21" s="338"/>
      <c r="N21" s="338" t="s">
        <v>1160</v>
      </c>
      <c r="O21" s="338"/>
      <c r="P21" s="338"/>
      <c r="Q21" s="338"/>
    </row>
    <row r="22" spans="1:17">
      <c r="A22" s="13" t="s">
        <v>1058</v>
      </c>
      <c r="B22">
        <v>200609</v>
      </c>
      <c r="C22" s="593">
        <v>0.9740429505</v>
      </c>
      <c r="D22" s="593">
        <v>0.15863377610000001</v>
      </c>
      <c r="E22" s="593">
        <v>0.99499304590000004</v>
      </c>
      <c r="F22" s="593">
        <v>1.4603174599999999E-2</v>
      </c>
      <c r="G22" s="593">
        <v>0.54639175259999995</v>
      </c>
      <c r="H22" s="366">
        <v>5355</v>
      </c>
      <c r="I22" s="366">
        <v>7905</v>
      </c>
      <c r="J22" s="366">
        <v>3595</v>
      </c>
      <c r="K22" s="366">
        <v>1575</v>
      </c>
      <c r="L22" s="755">
        <f t="shared" si="0"/>
        <v>0.13470464135712026</v>
      </c>
      <c r="M22" s="338"/>
      <c r="N22" s="338"/>
      <c r="O22" s="338"/>
      <c r="P22" s="338"/>
      <c r="Q22" s="338"/>
    </row>
    <row r="23" spans="1:17">
      <c r="B23">
        <v>200610</v>
      </c>
      <c r="C23" s="593">
        <v>0.99204014539999996</v>
      </c>
      <c r="D23" s="593">
        <v>0.16266666669999999</v>
      </c>
      <c r="E23" s="593">
        <v>0.99605223200000004</v>
      </c>
      <c r="F23" s="593">
        <v>1.4311270100000001E-2</v>
      </c>
      <c r="G23" s="593">
        <v>0.55401632300000003</v>
      </c>
      <c r="H23" s="366">
        <v>5779</v>
      </c>
      <c r="I23" s="366">
        <v>7875</v>
      </c>
      <c r="J23" s="366">
        <v>3293</v>
      </c>
      <c r="K23" s="366">
        <v>1677</v>
      </c>
      <c r="L23" s="755">
        <f t="shared" si="0"/>
        <v>0.13662060303812815</v>
      </c>
      <c r="M23" s="338"/>
      <c r="N23" s="338"/>
      <c r="O23" s="338"/>
      <c r="P23" s="338"/>
      <c r="Q23" s="338"/>
    </row>
    <row r="24" spans="1:17">
      <c r="B24">
        <v>200611</v>
      </c>
      <c r="C24" s="593">
        <v>0.98584529509999996</v>
      </c>
      <c r="D24" s="593">
        <v>0.18384721579999999</v>
      </c>
      <c r="E24" s="593">
        <v>0.99257425740000005</v>
      </c>
      <c r="F24" s="593">
        <v>1.46726862E-2</v>
      </c>
      <c r="G24" s="593">
        <v>0.51212584660000005</v>
      </c>
      <c r="H24" s="366">
        <v>5016</v>
      </c>
      <c r="I24" s="366">
        <v>8692</v>
      </c>
      <c r="J24" s="366">
        <v>2828</v>
      </c>
      <c r="K24" s="366">
        <v>1772</v>
      </c>
      <c r="L24" s="755">
        <f t="shared" si="0"/>
        <v>0.15519877672782875</v>
      </c>
    </row>
    <row r="25" spans="1:17">
      <c r="A25" s="13" t="s">
        <v>628</v>
      </c>
      <c r="B25">
        <v>200612</v>
      </c>
      <c r="C25" s="593">
        <v>0.98925397810000004</v>
      </c>
      <c r="D25" s="593">
        <v>0.17501833289999999</v>
      </c>
      <c r="E25" s="593">
        <v>0.98913605790000003</v>
      </c>
      <c r="F25" s="593">
        <v>2.2209883400000002E-2</v>
      </c>
      <c r="G25" s="593">
        <v>0.48767532079999998</v>
      </c>
      <c r="H25" s="366">
        <v>4839</v>
      </c>
      <c r="I25" s="366">
        <v>8182</v>
      </c>
      <c r="J25" s="366">
        <v>1933</v>
      </c>
      <c r="K25" s="366">
        <v>1801</v>
      </c>
      <c r="L25" s="755">
        <f t="shared" si="0"/>
        <v>0.14745066611150956</v>
      </c>
    </row>
    <row r="26" spans="1:17">
      <c r="B26">
        <v>200701</v>
      </c>
      <c r="C26" s="593">
        <v>0.99299022319999997</v>
      </c>
      <c r="D26" s="593">
        <v>0.20707840150000001</v>
      </c>
      <c r="E26" s="593">
        <v>0.99324324320000001</v>
      </c>
      <c r="F26" s="593">
        <v>1.34378499E-2</v>
      </c>
      <c r="G26" s="593">
        <v>0.53724665800000004</v>
      </c>
      <c r="H26" s="366">
        <v>5421</v>
      </c>
      <c r="I26" s="366">
        <v>8533</v>
      </c>
      <c r="J26" s="366">
        <v>2812</v>
      </c>
      <c r="K26" s="366">
        <v>1786</v>
      </c>
      <c r="L26" s="755">
        <f t="shared" si="0"/>
        <v>0.17356332977235198</v>
      </c>
    </row>
    <row r="27" spans="1:17">
      <c r="B27">
        <v>200702</v>
      </c>
      <c r="C27" s="593">
        <v>0.99084967319999995</v>
      </c>
      <c r="D27" s="593">
        <v>0.21756109849999999</v>
      </c>
      <c r="E27" s="593">
        <v>0.99351392599999999</v>
      </c>
      <c r="F27" s="593">
        <v>1.20068611E-2</v>
      </c>
      <c r="G27" s="593">
        <v>0.52668954909999999</v>
      </c>
      <c r="H27" s="366">
        <v>4590</v>
      </c>
      <c r="I27" s="366">
        <v>7938</v>
      </c>
      <c r="J27" s="366">
        <v>2621</v>
      </c>
      <c r="K27" s="366">
        <v>1749</v>
      </c>
      <c r="L27" s="755">
        <f t="shared" si="0"/>
        <v>0.18044802311932487</v>
      </c>
    </row>
    <row r="28" spans="1:17">
      <c r="A28" s="13" t="s">
        <v>1059</v>
      </c>
      <c r="B28">
        <v>200703</v>
      </c>
      <c r="C28" s="593">
        <v>0.9917918268</v>
      </c>
      <c r="D28" s="593">
        <v>0.2455262865</v>
      </c>
      <c r="E28" s="593">
        <v>0.99330570610000002</v>
      </c>
      <c r="F28" s="593">
        <v>9.4292804000000001E-3</v>
      </c>
      <c r="G28" s="593">
        <v>0.55461635220000005</v>
      </c>
      <c r="H28" s="366">
        <v>5726</v>
      </c>
      <c r="I28" s="366">
        <v>8997</v>
      </c>
      <c r="J28" s="366">
        <v>3137</v>
      </c>
      <c r="K28" s="366">
        <v>2015</v>
      </c>
      <c r="L28" s="755">
        <f t="shared" si="0"/>
        <v>0.20232473661882491</v>
      </c>
    </row>
    <row r="29" spans="1:17">
      <c r="B29">
        <v>200704</v>
      </c>
      <c r="C29" s="593">
        <v>0.99363543789999997</v>
      </c>
      <c r="D29" s="593">
        <v>0.26336633659999997</v>
      </c>
      <c r="E29" s="593">
        <v>0.99186661239999996</v>
      </c>
      <c r="F29" s="593">
        <v>1.34976526E-2</v>
      </c>
      <c r="G29" s="593">
        <v>0.5251994311</v>
      </c>
      <c r="H29" s="366">
        <v>3928</v>
      </c>
      <c r="I29" s="366">
        <v>8080</v>
      </c>
      <c r="J29" s="366">
        <v>2459</v>
      </c>
      <c r="K29" s="366">
        <v>1704</v>
      </c>
      <c r="L29" s="755">
        <f t="shared" si="0"/>
        <v>0.21984873259999996</v>
      </c>
    </row>
    <row r="30" spans="1:17">
      <c r="B30">
        <v>200705</v>
      </c>
      <c r="C30" s="593">
        <v>0.99382000770000001</v>
      </c>
      <c r="D30" s="593">
        <v>0.26679821370000001</v>
      </c>
      <c r="E30" s="593">
        <v>0.9938208033</v>
      </c>
      <c r="F30" s="593">
        <v>1.5562249E-2</v>
      </c>
      <c r="G30" s="593">
        <v>0.53982345779999996</v>
      </c>
      <c r="H30" s="366">
        <v>5178</v>
      </c>
      <c r="I30" s="366">
        <v>9629</v>
      </c>
      <c r="J30" s="366">
        <v>2913</v>
      </c>
      <c r="K30" s="366">
        <v>1992</v>
      </c>
      <c r="L30" s="755">
        <f t="shared" si="0"/>
        <v>0.2237328973173823</v>
      </c>
    </row>
    <row r="31" spans="1:17">
      <c r="A31" s="13" t="s">
        <v>148</v>
      </c>
      <c r="B31">
        <v>200706</v>
      </c>
      <c r="C31" s="593">
        <v>0.99584165000000002</v>
      </c>
      <c r="D31" s="593">
        <v>0.28972177510000002</v>
      </c>
      <c r="E31" s="593">
        <v>0.99617444529999999</v>
      </c>
      <c r="F31" s="593">
        <v>8.2146769000000005E-3</v>
      </c>
      <c r="G31" s="593">
        <v>0.58099216710000001</v>
      </c>
      <c r="H31" s="366">
        <v>6012</v>
      </c>
      <c r="I31" s="366">
        <v>8698</v>
      </c>
      <c r="J31" s="366">
        <v>2614</v>
      </c>
      <c r="K31" s="366">
        <v>1826</v>
      </c>
      <c r="L31" s="755">
        <f t="shared" si="0"/>
        <v>0.24087799314321551</v>
      </c>
    </row>
    <row r="32" spans="1:17">
      <c r="B32">
        <v>200707</v>
      </c>
      <c r="C32" s="593">
        <v>0.99623115579999999</v>
      </c>
      <c r="D32" s="593">
        <v>0.29739625710000001</v>
      </c>
      <c r="E32" s="593">
        <v>0.99377162630000004</v>
      </c>
      <c r="F32" s="593">
        <v>1.0272213699999999E-2</v>
      </c>
      <c r="G32" s="593">
        <v>0.56158292570000001</v>
      </c>
      <c r="H32" s="366">
        <v>5572</v>
      </c>
      <c r="I32" s="366">
        <v>9832</v>
      </c>
      <c r="J32" s="366">
        <v>2890</v>
      </c>
      <c r="K32" s="366">
        <v>1947</v>
      </c>
      <c r="L32" s="755">
        <f t="shared" si="0"/>
        <v>0.24993632735216062</v>
      </c>
    </row>
    <row r="33" spans="1:12">
      <c r="B33">
        <v>200708</v>
      </c>
      <c r="C33" s="593">
        <v>0.99767576989999995</v>
      </c>
      <c r="D33" s="593">
        <v>0.31244939269999999</v>
      </c>
      <c r="E33" s="593">
        <v>0.99546690839999996</v>
      </c>
      <c r="F33" s="593">
        <v>6.9412309000000004E-3</v>
      </c>
      <c r="G33" s="593">
        <v>0.56291132450000003</v>
      </c>
      <c r="H33" s="366">
        <v>5163</v>
      </c>
      <c r="I33" s="366">
        <v>9880</v>
      </c>
      <c r="J33" s="366">
        <v>3309</v>
      </c>
      <c r="K33" s="366">
        <v>2161</v>
      </c>
      <c r="L33" s="755">
        <f t="shared" si="0"/>
        <v>0.25761979900763227</v>
      </c>
    </row>
    <row r="34" spans="1:12">
      <c r="A34" s="13" t="s">
        <v>1060</v>
      </c>
      <c r="B34">
        <v>200709</v>
      </c>
      <c r="C34" s="593">
        <v>0.99792491979999998</v>
      </c>
      <c r="D34" s="593">
        <v>0.31641100560000002</v>
      </c>
      <c r="E34" s="593">
        <v>0.99673880820000005</v>
      </c>
      <c r="F34" s="593">
        <v>1.0471204200000001E-2</v>
      </c>
      <c r="G34" s="593">
        <v>0.60563228889999998</v>
      </c>
      <c r="H34" s="366">
        <v>5301</v>
      </c>
      <c r="I34" s="366">
        <v>8214</v>
      </c>
      <c r="J34" s="366">
        <v>3373</v>
      </c>
      <c r="K34" s="366">
        <v>1719</v>
      </c>
      <c r="L34" s="755">
        <f t="shared" si="0"/>
        <v>0.26346521695542136</v>
      </c>
    </row>
    <row r="35" spans="1:12">
      <c r="B35">
        <v>200710</v>
      </c>
      <c r="C35" s="593">
        <v>0.99850224659999998</v>
      </c>
      <c r="D35" s="593">
        <v>0.30505097860000002</v>
      </c>
      <c r="E35" s="593">
        <v>0.99421168689999995</v>
      </c>
      <c r="F35" s="593">
        <v>1.05379922E-2</v>
      </c>
      <c r="G35" s="593">
        <v>0.61227657339999997</v>
      </c>
      <c r="H35" s="366">
        <v>6009</v>
      </c>
      <c r="I35" s="366">
        <v>8533</v>
      </c>
      <c r="J35" s="366">
        <v>3628</v>
      </c>
      <c r="K35" s="366">
        <v>1803</v>
      </c>
      <c r="L35" s="755">
        <f t="shared" si="0"/>
        <v>0.25367647062020127</v>
      </c>
    </row>
    <row r="36" spans="1:12">
      <c r="B36">
        <v>200711</v>
      </c>
      <c r="C36" s="593">
        <v>0.99962804540000005</v>
      </c>
      <c r="D36" s="593">
        <v>0.31090080619999999</v>
      </c>
      <c r="E36" s="593">
        <v>0.99176694109999997</v>
      </c>
      <c r="F36" s="593">
        <v>5.8479532000000004E-3</v>
      </c>
      <c r="G36" s="593">
        <v>0.58914361000000004</v>
      </c>
      <c r="H36" s="366">
        <v>5377</v>
      </c>
      <c r="I36" s="366">
        <v>8559</v>
      </c>
      <c r="J36" s="366">
        <v>3158</v>
      </c>
      <c r="K36" s="366">
        <v>1881</v>
      </c>
      <c r="L36" s="755">
        <f t="shared" ref="L36:L67" si="1">(D36*I36+F36*K36)/(I36+K36)</f>
        <v>0.25593869734051722</v>
      </c>
    </row>
    <row r="37" spans="1:12">
      <c r="A37" s="13" t="s">
        <v>150</v>
      </c>
      <c r="B37">
        <v>200712</v>
      </c>
      <c r="C37" s="593">
        <v>0.99875363520000005</v>
      </c>
      <c r="D37" s="593">
        <v>0.33697085980000002</v>
      </c>
      <c r="E37" s="593">
        <v>0.98941068139999999</v>
      </c>
      <c r="F37" s="593">
        <v>1.1481684000000001E-2</v>
      </c>
      <c r="G37" s="593">
        <v>0.57059577939999995</v>
      </c>
      <c r="H37" s="366">
        <v>4814</v>
      </c>
      <c r="I37" s="366">
        <v>8339</v>
      </c>
      <c r="J37" s="366">
        <v>2172</v>
      </c>
      <c r="K37" s="366">
        <v>1829</v>
      </c>
      <c r="L37" s="755">
        <f t="shared" si="1"/>
        <v>0.27842250195792684</v>
      </c>
    </row>
    <row r="38" spans="1:12">
      <c r="A38" s="13"/>
      <c r="B38">
        <v>200801</v>
      </c>
      <c r="C38" s="593">
        <v>0.99896694210000003</v>
      </c>
      <c r="D38" s="593">
        <v>0.33324987480000001</v>
      </c>
      <c r="E38" s="593">
        <v>0.99636803870000001</v>
      </c>
      <c r="F38" s="593">
        <v>1.00105374E-2</v>
      </c>
      <c r="G38" s="593">
        <v>0.61980208439999995</v>
      </c>
      <c r="H38" s="366">
        <v>5808</v>
      </c>
      <c r="I38" s="366">
        <v>7988</v>
      </c>
      <c r="J38" s="366">
        <v>3304</v>
      </c>
      <c r="K38" s="366">
        <v>1898</v>
      </c>
      <c r="L38" s="755">
        <f t="shared" si="1"/>
        <v>0.27119158404689458</v>
      </c>
    </row>
    <row r="39" spans="1:12">
      <c r="A39" s="13"/>
      <c r="B39">
        <v>200802</v>
      </c>
      <c r="C39" s="593">
        <v>0.99981039059999999</v>
      </c>
      <c r="D39" s="593">
        <v>0.33432066970000002</v>
      </c>
      <c r="E39" s="593">
        <v>0.9913691644</v>
      </c>
      <c r="F39" s="593">
        <v>8.5653104999999993E-3</v>
      </c>
      <c r="G39" s="593">
        <v>0.59647112739999997</v>
      </c>
      <c r="H39" s="366">
        <v>5274</v>
      </c>
      <c r="I39" s="366">
        <v>7765</v>
      </c>
      <c r="J39" s="366">
        <v>2549</v>
      </c>
      <c r="K39" s="366">
        <v>1868</v>
      </c>
      <c r="L39" s="755">
        <f t="shared" si="1"/>
        <v>0.27115125093267933</v>
      </c>
    </row>
    <row r="40" spans="1:12">
      <c r="A40" s="300" t="s">
        <v>1061</v>
      </c>
      <c r="B40">
        <v>200803</v>
      </c>
      <c r="C40" s="593">
        <v>0.99950609150000003</v>
      </c>
      <c r="D40" s="593">
        <v>0.3561288561</v>
      </c>
      <c r="E40" s="593">
        <v>0.99073684210000001</v>
      </c>
      <c r="F40" s="593">
        <v>9.0191656999999998E-3</v>
      </c>
      <c r="G40" s="593">
        <v>0.62960852469999995</v>
      </c>
      <c r="H40" s="366">
        <v>6074</v>
      </c>
      <c r="I40" s="366">
        <v>7326</v>
      </c>
      <c r="J40" s="366">
        <v>2375</v>
      </c>
      <c r="K40" s="366">
        <v>1774</v>
      </c>
      <c r="L40" s="755">
        <f t="shared" si="1"/>
        <v>0.28846153843301103</v>
      </c>
    </row>
    <row r="41" spans="1:12">
      <c r="B41">
        <v>200804</v>
      </c>
      <c r="C41" s="593">
        <v>0.99980361350000002</v>
      </c>
      <c r="D41" s="593">
        <v>0.40713785860000001</v>
      </c>
      <c r="E41" s="593">
        <v>0.99440298510000003</v>
      </c>
      <c r="F41" s="593">
        <v>6.7039105999999998E-3</v>
      </c>
      <c r="G41" s="593">
        <v>0.6272957764</v>
      </c>
      <c r="H41" s="366">
        <v>5092</v>
      </c>
      <c r="I41" s="366">
        <v>7145</v>
      </c>
      <c r="J41" s="366">
        <v>2144</v>
      </c>
      <c r="K41" s="366">
        <v>1790</v>
      </c>
      <c r="L41" s="755">
        <f t="shared" si="1"/>
        <v>0.32691661999675431</v>
      </c>
    </row>
    <row r="42" spans="1:12">
      <c r="B42">
        <v>200805</v>
      </c>
      <c r="C42" s="593">
        <v>0.9995841996</v>
      </c>
      <c r="D42" s="593">
        <v>0.42905455079999999</v>
      </c>
      <c r="E42" s="593">
        <v>0.9954242928</v>
      </c>
      <c r="F42" s="593">
        <v>1.0728402E-2</v>
      </c>
      <c r="G42" s="593">
        <v>0.6422146205</v>
      </c>
      <c r="H42" s="366">
        <v>4810</v>
      </c>
      <c r="I42" s="366">
        <v>6801</v>
      </c>
      <c r="J42" s="366">
        <v>2404</v>
      </c>
      <c r="K42" s="366">
        <v>1771</v>
      </c>
      <c r="L42" s="755">
        <f t="shared" si="1"/>
        <v>0.3426271581816146</v>
      </c>
    </row>
    <row r="43" spans="1:12">
      <c r="A43" s="240" t="s">
        <v>829</v>
      </c>
      <c r="B43">
        <v>200806</v>
      </c>
      <c r="C43" s="593">
        <v>1</v>
      </c>
      <c r="D43" s="593">
        <v>0.44733767320000001</v>
      </c>
      <c r="E43" s="593">
        <v>0.99461952340000004</v>
      </c>
      <c r="F43" s="593">
        <v>2.8469750999999999E-3</v>
      </c>
      <c r="G43" s="593">
        <v>0.71191709839999995</v>
      </c>
      <c r="H43" s="366">
        <v>6407</v>
      </c>
      <c r="I43" s="366">
        <v>5991</v>
      </c>
      <c r="J43" s="366">
        <v>2602</v>
      </c>
      <c r="K43" s="366">
        <v>1405</v>
      </c>
      <c r="L43" s="755">
        <f t="shared" si="1"/>
        <v>0.36289886427213358</v>
      </c>
    </row>
    <row r="44" spans="1:12">
      <c r="B44">
        <v>200807</v>
      </c>
      <c r="C44" s="593">
        <v>0.99940345990000001</v>
      </c>
      <c r="D44" s="593">
        <v>0.47439180539999998</v>
      </c>
      <c r="E44" s="593">
        <v>0.9902642559</v>
      </c>
      <c r="F44" s="593">
        <v>1.05042017E-2</v>
      </c>
      <c r="G44" s="593">
        <v>0.68234423359999996</v>
      </c>
      <c r="H44" s="366">
        <v>5029</v>
      </c>
      <c r="I44" s="366">
        <v>6248</v>
      </c>
      <c r="J44" s="366">
        <v>2157</v>
      </c>
      <c r="K44" s="366">
        <v>1428</v>
      </c>
      <c r="L44" s="755">
        <f t="shared" si="1"/>
        <v>0.3880927566658155</v>
      </c>
    </row>
    <row r="45" spans="1:12">
      <c r="B45">
        <v>200808</v>
      </c>
      <c r="C45" s="593">
        <v>0.99955762000000004</v>
      </c>
      <c r="D45" s="593">
        <v>0.4663930221</v>
      </c>
      <c r="E45" s="593">
        <v>0.99441563619999995</v>
      </c>
      <c r="F45" s="593">
        <v>2.30050324E-2</v>
      </c>
      <c r="G45" s="593">
        <v>0.68491518299999998</v>
      </c>
      <c r="H45" s="366">
        <v>4521</v>
      </c>
      <c r="I45" s="366">
        <v>5847</v>
      </c>
      <c r="J45" s="366">
        <v>2507</v>
      </c>
      <c r="K45" s="366">
        <v>1391</v>
      </c>
      <c r="L45" s="755">
        <f t="shared" si="1"/>
        <v>0.38118264717975958</v>
      </c>
    </row>
    <row r="46" spans="1:12">
      <c r="A46" s="300" t="s">
        <v>1062</v>
      </c>
      <c r="B46">
        <v>200809</v>
      </c>
      <c r="C46" s="593">
        <v>0.99909990999999998</v>
      </c>
      <c r="D46" s="593">
        <v>0.51308211290000005</v>
      </c>
      <c r="E46" s="593">
        <v>0.99524564179999997</v>
      </c>
      <c r="F46" s="593">
        <v>1.7972681500000001E-2</v>
      </c>
      <c r="G46" s="593">
        <v>0.72071782340000001</v>
      </c>
      <c r="H46" s="366">
        <v>5555</v>
      </c>
      <c r="I46" s="366">
        <v>6077</v>
      </c>
      <c r="J46" s="366">
        <v>2524</v>
      </c>
      <c r="K46" s="366">
        <v>1391</v>
      </c>
      <c r="L46" s="755">
        <f t="shared" si="1"/>
        <v>0.42086234601764871</v>
      </c>
    </row>
    <row r="47" spans="1:12">
      <c r="B47">
        <v>200810</v>
      </c>
      <c r="C47" s="593">
        <v>0.99935390079999997</v>
      </c>
      <c r="D47" s="593">
        <v>0.50323624600000005</v>
      </c>
      <c r="E47" s="593">
        <v>0.99356223180000003</v>
      </c>
      <c r="F47" s="593">
        <v>1.7155110800000001E-2</v>
      </c>
      <c r="G47" s="593">
        <v>0.73915224479999997</v>
      </c>
      <c r="H47" s="366">
        <v>6191</v>
      </c>
      <c r="I47" s="366">
        <v>5562</v>
      </c>
      <c r="J47" s="366">
        <v>2796</v>
      </c>
      <c r="K47" s="366">
        <v>1399</v>
      </c>
      <c r="L47" s="755">
        <f t="shared" si="1"/>
        <v>0.40554518032771159</v>
      </c>
    </row>
    <row r="48" spans="1:12">
      <c r="B48">
        <v>200811</v>
      </c>
      <c r="C48" s="593">
        <v>0.99975314739999999</v>
      </c>
      <c r="D48" s="593">
        <v>0.53618290260000001</v>
      </c>
      <c r="E48" s="593">
        <v>0.99116279070000002</v>
      </c>
      <c r="F48" s="593">
        <v>1.70068027E-2</v>
      </c>
      <c r="G48" s="593">
        <v>0.71717578790000003</v>
      </c>
      <c r="H48" s="366">
        <v>4051</v>
      </c>
      <c r="I48" s="366">
        <v>5030</v>
      </c>
      <c r="J48" s="366">
        <v>2150</v>
      </c>
      <c r="K48" s="366">
        <v>1176</v>
      </c>
      <c r="L48" s="755">
        <f t="shared" si="1"/>
        <v>0.43780212698246856</v>
      </c>
    </row>
    <row r="49" spans="1:12">
      <c r="A49" s="240" t="s">
        <v>831</v>
      </c>
      <c r="B49">
        <v>200812</v>
      </c>
      <c r="C49" s="593">
        <v>0.99956322340000003</v>
      </c>
      <c r="D49" s="593">
        <v>0.52581261950000002</v>
      </c>
      <c r="E49" s="593">
        <v>0.98780487800000005</v>
      </c>
      <c r="F49" s="593">
        <v>1.6176470599999999E-2</v>
      </c>
      <c r="G49" s="593">
        <v>0.70563002679999998</v>
      </c>
      <c r="H49" s="366">
        <v>4579</v>
      </c>
      <c r="I49" s="366">
        <v>5230</v>
      </c>
      <c r="J49" s="366">
        <v>1886</v>
      </c>
      <c r="K49" s="366">
        <v>1360</v>
      </c>
      <c r="L49" s="755">
        <f t="shared" si="1"/>
        <v>0.42063732928694991</v>
      </c>
    </row>
    <row r="50" spans="1:12">
      <c r="A50" s="240"/>
      <c r="B50">
        <v>200901</v>
      </c>
      <c r="C50" s="593">
        <v>0.99947423759999998</v>
      </c>
      <c r="D50" s="593">
        <v>0.55176211450000001</v>
      </c>
      <c r="E50" s="593">
        <v>0.99280575540000005</v>
      </c>
      <c r="F50" s="593">
        <v>1.5977443599999998E-2</v>
      </c>
      <c r="G50" s="593">
        <v>0.73655594260000001</v>
      </c>
      <c r="H50" s="366">
        <v>3804</v>
      </c>
      <c r="I50" s="366">
        <v>4540</v>
      </c>
      <c r="J50" s="366">
        <v>2363</v>
      </c>
      <c r="K50" s="366">
        <v>1064</v>
      </c>
      <c r="L50" s="755">
        <f t="shared" si="1"/>
        <v>0.45003568876167022</v>
      </c>
    </row>
    <row r="51" spans="1:12">
      <c r="A51" s="240"/>
      <c r="B51">
        <v>200902</v>
      </c>
      <c r="C51" s="593">
        <v>0.99969088100000003</v>
      </c>
      <c r="D51" s="593">
        <v>0.58331187230000003</v>
      </c>
      <c r="E51" s="593">
        <v>0.98849840259999999</v>
      </c>
      <c r="F51" s="593">
        <v>2.7624309400000002E-2</v>
      </c>
      <c r="G51" s="593">
        <v>0.73748435540000001</v>
      </c>
      <c r="H51" s="366">
        <v>3235</v>
      </c>
      <c r="I51" s="366">
        <v>3883</v>
      </c>
      <c r="J51" s="366">
        <v>1565</v>
      </c>
      <c r="K51" s="366">
        <v>905</v>
      </c>
      <c r="L51" s="755">
        <f t="shared" si="1"/>
        <v>0.47827903094149965</v>
      </c>
    </row>
    <row r="52" spans="1:12">
      <c r="A52" s="300" t="s">
        <v>1063</v>
      </c>
      <c r="B52">
        <v>200903</v>
      </c>
      <c r="C52" s="593">
        <v>0.99886182560000003</v>
      </c>
      <c r="D52" s="593">
        <v>0.64303739390000003</v>
      </c>
      <c r="E52" s="593">
        <v>0.98672055430000005</v>
      </c>
      <c r="F52" s="593">
        <v>2.00210748E-2</v>
      </c>
      <c r="G52" s="593">
        <v>0.78011020730000002</v>
      </c>
      <c r="H52" s="366">
        <v>4393</v>
      </c>
      <c r="I52" s="366">
        <v>4359</v>
      </c>
      <c r="J52" s="366">
        <v>1732</v>
      </c>
      <c r="K52" s="366">
        <v>949</v>
      </c>
      <c r="L52" s="755">
        <f t="shared" si="1"/>
        <v>0.53165033910989068</v>
      </c>
    </row>
    <row r="53" spans="1:12">
      <c r="B53">
        <v>200904</v>
      </c>
      <c r="C53" s="593">
        <v>0.99872773540000004</v>
      </c>
      <c r="D53" s="593">
        <v>0.69420498080000004</v>
      </c>
      <c r="E53" s="593">
        <v>0.99438990179999998</v>
      </c>
      <c r="F53" s="593">
        <v>3.2299741600000001E-2</v>
      </c>
      <c r="G53" s="593">
        <v>0.78592436970000001</v>
      </c>
      <c r="H53" s="366">
        <v>3144</v>
      </c>
      <c r="I53" s="366">
        <v>4176</v>
      </c>
      <c r="J53" s="366">
        <v>1426</v>
      </c>
      <c r="K53" s="366">
        <v>774</v>
      </c>
      <c r="L53" s="755">
        <f t="shared" si="1"/>
        <v>0.59070707067054551</v>
      </c>
    </row>
    <row r="54" spans="1:12">
      <c r="B54">
        <v>200905</v>
      </c>
      <c r="C54" s="593">
        <v>0.99859392579999995</v>
      </c>
      <c r="D54" s="593">
        <v>0.74848090280000001</v>
      </c>
      <c r="E54" s="593">
        <v>0.99222294229999997</v>
      </c>
      <c r="F54" s="593">
        <v>5.22193211E-2</v>
      </c>
      <c r="G54" s="593">
        <v>0.81839014610000005</v>
      </c>
      <c r="H54" s="366">
        <v>3556</v>
      </c>
      <c r="I54" s="366">
        <v>4608</v>
      </c>
      <c r="J54" s="366">
        <v>1543</v>
      </c>
      <c r="K54" s="366">
        <v>766</v>
      </c>
      <c r="L54" s="755">
        <f t="shared" si="1"/>
        <v>0.64923706737346487</v>
      </c>
    </row>
    <row r="55" spans="1:12">
      <c r="A55" s="240" t="s">
        <v>887</v>
      </c>
      <c r="B55">
        <v>200906</v>
      </c>
      <c r="C55" s="593">
        <v>0.99658369940000002</v>
      </c>
      <c r="D55" s="593">
        <v>0.78277926900000006</v>
      </c>
      <c r="E55" s="593">
        <v>0.99488636360000005</v>
      </c>
      <c r="F55" s="593">
        <v>5.9539918800000001E-2</v>
      </c>
      <c r="G55" s="593">
        <v>0.84527972029999998</v>
      </c>
      <c r="H55" s="366">
        <v>4098</v>
      </c>
      <c r="I55" s="366">
        <v>4843</v>
      </c>
      <c r="J55" s="366">
        <v>1760</v>
      </c>
      <c r="K55" s="366">
        <v>739</v>
      </c>
      <c r="L55" s="755">
        <f t="shared" si="1"/>
        <v>0.68702973840204229</v>
      </c>
    </row>
    <row r="56" spans="1:12">
      <c r="B56">
        <v>200907</v>
      </c>
      <c r="C56" s="593">
        <v>0.99421509330000002</v>
      </c>
      <c r="D56" s="593">
        <v>0.80307637269999999</v>
      </c>
      <c r="E56" s="593">
        <v>0.9928656361</v>
      </c>
      <c r="F56" s="593">
        <v>4.0268456399999999E-2</v>
      </c>
      <c r="G56" s="593">
        <v>0.84349885800000002</v>
      </c>
      <c r="H56" s="366">
        <v>3803</v>
      </c>
      <c r="I56" s="366">
        <v>5591</v>
      </c>
      <c r="J56" s="366">
        <v>1682</v>
      </c>
      <c r="K56" s="366">
        <v>745</v>
      </c>
      <c r="L56" s="755">
        <f t="shared" si="1"/>
        <v>0.71338383834969998</v>
      </c>
    </row>
    <row r="57" spans="1:12">
      <c r="B57">
        <v>200908</v>
      </c>
      <c r="C57" s="593">
        <v>0.99630576869999998</v>
      </c>
      <c r="D57" s="593">
        <v>0.83308042490000001</v>
      </c>
      <c r="E57" s="593">
        <v>0.99219620959999999</v>
      </c>
      <c r="F57" s="593">
        <v>3.0418251E-2</v>
      </c>
      <c r="G57" s="593">
        <v>0.85299806580000004</v>
      </c>
      <c r="H57" s="366">
        <v>3519</v>
      </c>
      <c r="I57" s="366">
        <v>5272</v>
      </c>
      <c r="J57" s="366">
        <v>1794</v>
      </c>
      <c r="K57" s="366">
        <v>789</v>
      </c>
      <c r="L57" s="755">
        <f t="shared" si="1"/>
        <v>0.72859264149674963</v>
      </c>
    </row>
    <row r="58" spans="1:12">
      <c r="A58" s="300" t="s">
        <v>1064</v>
      </c>
      <c r="B58">
        <v>200909</v>
      </c>
      <c r="C58" s="593">
        <v>0.99365981640000001</v>
      </c>
      <c r="D58" s="593">
        <v>0.82080271339999999</v>
      </c>
      <c r="E58" s="593">
        <v>0.99288256230000005</v>
      </c>
      <c r="F58" s="593">
        <v>3.5502958600000002E-2</v>
      </c>
      <c r="G58" s="593">
        <v>0.86041313399999997</v>
      </c>
      <c r="H58" s="366">
        <v>4574</v>
      </c>
      <c r="I58" s="366">
        <v>5307</v>
      </c>
      <c r="J58" s="366">
        <v>2248</v>
      </c>
      <c r="K58" s="366">
        <v>845</v>
      </c>
      <c r="L58" s="755">
        <f t="shared" si="1"/>
        <v>0.71293888166950581</v>
      </c>
    </row>
    <row r="59" spans="1:12">
      <c r="B59">
        <v>200910</v>
      </c>
      <c r="C59" s="593">
        <v>0.99548872180000003</v>
      </c>
      <c r="D59" s="593">
        <v>0.83980582520000002</v>
      </c>
      <c r="E59" s="593">
        <v>0.99209486170000005</v>
      </c>
      <c r="F59" s="593">
        <v>4.5606229099999999E-2</v>
      </c>
      <c r="G59" s="593">
        <v>0.86446574919999997</v>
      </c>
      <c r="H59" s="366">
        <v>4655</v>
      </c>
      <c r="I59" s="366">
        <v>5356</v>
      </c>
      <c r="J59" s="366">
        <v>2024</v>
      </c>
      <c r="K59" s="366">
        <v>899</v>
      </c>
      <c r="L59" s="755">
        <f t="shared" si="1"/>
        <v>0.72565947237923267</v>
      </c>
    </row>
    <row r="60" spans="1:12">
      <c r="B60">
        <v>200911</v>
      </c>
      <c r="C60" s="593">
        <v>0.99702702700000001</v>
      </c>
      <c r="D60" s="593">
        <v>0.86298361209999996</v>
      </c>
      <c r="E60" s="593">
        <v>0.99396599009999997</v>
      </c>
      <c r="F60" s="593">
        <v>4.9830124599999998E-2</v>
      </c>
      <c r="G60" s="593">
        <v>0.86434077080000005</v>
      </c>
      <c r="H60" s="366">
        <v>3700</v>
      </c>
      <c r="I60" s="366">
        <v>5919</v>
      </c>
      <c r="J60" s="366">
        <v>1823</v>
      </c>
      <c r="K60" s="366">
        <v>883</v>
      </c>
      <c r="L60" s="755">
        <f t="shared" si="1"/>
        <v>0.75742428698054975</v>
      </c>
    </row>
    <row r="61" spans="1:12">
      <c r="A61" s="240" t="s">
        <v>889</v>
      </c>
      <c r="B61">
        <v>200912</v>
      </c>
      <c r="C61" s="593">
        <v>0.99797512290000001</v>
      </c>
      <c r="D61" s="593">
        <v>0.87377647920000001</v>
      </c>
      <c r="E61" s="593">
        <v>0.97944720060000001</v>
      </c>
      <c r="F61" s="593">
        <v>3.1093279800000002E-2</v>
      </c>
      <c r="G61" s="593">
        <v>0.85318646730000003</v>
      </c>
      <c r="H61" s="366">
        <v>3457</v>
      </c>
      <c r="I61" s="366">
        <v>6845</v>
      </c>
      <c r="J61" s="366">
        <v>1411</v>
      </c>
      <c r="K61" s="366">
        <v>997</v>
      </c>
      <c r="L61" s="755">
        <f t="shared" si="1"/>
        <v>0.76664116297941853</v>
      </c>
    </row>
    <row r="62" spans="1:12">
      <c r="A62" s="240"/>
      <c r="B62">
        <v>201001</v>
      </c>
      <c r="C62" s="593">
        <v>0.99738105629999996</v>
      </c>
      <c r="D62" s="593">
        <v>0.87794432550000001</v>
      </c>
      <c r="E62" s="593">
        <v>0.99695431469999995</v>
      </c>
      <c r="F62" s="593">
        <v>3.1645569599999999E-2</v>
      </c>
      <c r="G62" s="593">
        <v>0.87642767669999999</v>
      </c>
      <c r="H62" s="366">
        <v>4582</v>
      </c>
      <c r="I62" s="366">
        <v>6071</v>
      </c>
      <c r="J62" s="366">
        <v>1970</v>
      </c>
      <c r="K62" s="366">
        <v>948</v>
      </c>
      <c r="L62" s="755">
        <f t="shared" si="1"/>
        <v>0.76364154439254872</v>
      </c>
    </row>
    <row r="63" spans="1:12">
      <c r="A63" s="240"/>
      <c r="B63">
        <v>201002</v>
      </c>
      <c r="C63" s="593">
        <v>0.99682455680000004</v>
      </c>
      <c r="D63" s="593">
        <v>0.87422645929999998</v>
      </c>
      <c r="E63" s="593">
        <v>0.99056047199999997</v>
      </c>
      <c r="F63" s="593">
        <v>3.9874081800000002E-2</v>
      </c>
      <c r="G63" s="593">
        <v>0.86337256169999999</v>
      </c>
      <c r="H63" s="366">
        <v>3779</v>
      </c>
      <c r="I63" s="366">
        <v>5979</v>
      </c>
      <c r="J63" s="366">
        <v>1695</v>
      </c>
      <c r="K63" s="366">
        <v>953</v>
      </c>
      <c r="L63" s="755">
        <f t="shared" si="1"/>
        <v>0.75952106175852563</v>
      </c>
    </row>
    <row r="64" spans="1:12">
      <c r="A64" s="300" t="s">
        <v>1065</v>
      </c>
      <c r="B64">
        <v>201003</v>
      </c>
      <c r="C64" s="593">
        <v>0.99794450150000003</v>
      </c>
      <c r="D64" s="593">
        <v>0.88496483000000004</v>
      </c>
      <c r="E64" s="593">
        <v>0.98455995880000002</v>
      </c>
      <c r="F64" s="593">
        <v>3.9417309300000002E-2</v>
      </c>
      <c r="G64" s="593">
        <v>0.8685046287</v>
      </c>
      <c r="H64" s="366">
        <v>4865</v>
      </c>
      <c r="I64" s="366">
        <v>6824</v>
      </c>
      <c r="J64" s="366">
        <v>1943</v>
      </c>
      <c r="K64" s="366">
        <v>1167</v>
      </c>
      <c r="L64" s="755">
        <f t="shared" si="1"/>
        <v>0.76148166685935426</v>
      </c>
    </row>
    <row r="65" spans="1:12">
      <c r="B65">
        <v>201004</v>
      </c>
      <c r="C65" s="593">
        <v>0.99869383489999997</v>
      </c>
      <c r="D65" s="593">
        <v>0.88758064520000002</v>
      </c>
      <c r="E65" s="593">
        <v>0.99118683900000004</v>
      </c>
      <c r="F65" s="593">
        <v>4.7337278099999998E-2</v>
      </c>
      <c r="G65" s="593">
        <v>0.86793785310000005</v>
      </c>
      <c r="H65" s="366">
        <v>3828</v>
      </c>
      <c r="I65" s="366">
        <v>6200</v>
      </c>
      <c r="J65" s="366">
        <v>1702</v>
      </c>
      <c r="K65" s="366">
        <v>1014</v>
      </c>
      <c r="L65" s="755">
        <f t="shared" si="1"/>
        <v>0.7694760188845855</v>
      </c>
    </row>
    <row r="66" spans="1:12">
      <c r="B66">
        <v>201005</v>
      </c>
      <c r="C66" s="593">
        <v>0.99794144559999998</v>
      </c>
      <c r="D66" s="593">
        <v>0.89823754789999999</v>
      </c>
      <c r="E66" s="593">
        <v>0.99246501610000004</v>
      </c>
      <c r="F66" s="593">
        <v>4.2677012600000001E-2</v>
      </c>
      <c r="G66" s="593">
        <v>0.87857246479999995</v>
      </c>
      <c r="H66" s="366">
        <v>4372</v>
      </c>
      <c r="I66" s="366">
        <v>6525</v>
      </c>
      <c r="J66" s="366">
        <v>1858</v>
      </c>
      <c r="K66" s="366">
        <v>1031</v>
      </c>
      <c r="L66" s="755">
        <f t="shared" si="1"/>
        <v>0.78149814717285604</v>
      </c>
    </row>
    <row r="67" spans="1:12">
      <c r="A67" s="300" t="s">
        <v>978</v>
      </c>
      <c r="B67">
        <v>201006</v>
      </c>
      <c r="C67" s="593">
        <v>0.9984450587</v>
      </c>
      <c r="D67" s="593">
        <v>0.90566893420000005</v>
      </c>
      <c r="E67" s="593">
        <v>0.99090909090000001</v>
      </c>
      <c r="F67" s="593">
        <v>5.5084745800000001E-2</v>
      </c>
      <c r="G67" s="593">
        <v>0.89932798329999997</v>
      </c>
      <c r="H67" s="366">
        <v>5788</v>
      </c>
      <c r="I67" s="366">
        <v>6615</v>
      </c>
      <c r="J67" s="366">
        <v>1980</v>
      </c>
      <c r="K67" s="366">
        <v>944</v>
      </c>
      <c r="L67" s="755">
        <f t="shared" si="1"/>
        <v>0.79944437091787279</v>
      </c>
    </row>
    <row r="68" spans="1:12">
      <c r="B68">
        <v>201007</v>
      </c>
      <c r="C68" s="593">
        <v>0.99602780540000002</v>
      </c>
      <c r="D68" s="593">
        <v>0.9015432981</v>
      </c>
      <c r="E68" s="593">
        <v>0.99428897770000002</v>
      </c>
      <c r="F68" s="593">
        <v>4.6979865799999999E-2</v>
      </c>
      <c r="G68" s="593">
        <v>0.87633863970000003</v>
      </c>
      <c r="H68" s="366">
        <v>4028</v>
      </c>
      <c r="I68" s="366">
        <v>6998</v>
      </c>
      <c r="J68" s="366">
        <v>1751</v>
      </c>
      <c r="K68" s="366">
        <v>1043</v>
      </c>
      <c r="L68" s="755">
        <f>(D68*I99+F68*K99)/(I99+K99)</f>
        <v>0.77451520150134623</v>
      </c>
    </row>
    <row r="69" spans="1:12">
      <c r="B69">
        <v>201008</v>
      </c>
      <c r="C69" s="593">
        <v>0.99716312060000001</v>
      </c>
      <c r="D69" s="593">
        <v>0.91036456759999995</v>
      </c>
      <c r="E69" s="593">
        <v>0.99442190669999997</v>
      </c>
      <c r="F69" s="593">
        <v>4.55426357E-2</v>
      </c>
      <c r="G69" s="593">
        <v>0.8844434833</v>
      </c>
      <c r="H69" s="366">
        <v>4230</v>
      </c>
      <c r="I69" s="366">
        <v>6638</v>
      </c>
      <c r="J69" s="366">
        <v>1972</v>
      </c>
      <c r="K69" s="366">
        <v>1032</v>
      </c>
      <c r="L69" s="755">
        <f t="shared" ref="L69:L100" si="2">(D69*I69+F69*K69)/(I69+K69)</f>
        <v>0.79400260753209895</v>
      </c>
    </row>
    <row r="70" spans="1:12">
      <c r="A70" s="300" t="s">
        <v>1066</v>
      </c>
      <c r="B70">
        <v>201009</v>
      </c>
      <c r="C70" s="593">
        <v>0.99840605699999996</v>
      </c>
      <c r="D70" s="593">
        <v>0.91228334590000004</v>
      </c>
      <c r="E70" s="593">
        <v>0.98564412540000002</v>
      </c>
      <c r="F70" s="593">
        <v>6.0450819699999998E-2</v>
      </c>
      <c r="G70" s="593">
        <v>0.8988675787</v>
      </c>
      <c r="H70" s="366">
        <v>5019</v>
      </c>
      <c r="I70" s="366">
        <v>6635</v>
      </c>
      <c r="J70" s="366">
        <v>2647</v>
      </c>
      <c r="K70" s="366">
        <v>976</v>
      </c>
      <c r="L70" s="755">
        <f t="shared" si="2"/>
        <v>0.80304821969172258</v>
      </c>
    </row>
    <row r="71" spans="1:12">
      <c r="B71">
        <v>201010</v>
      </c>
      <c r="C71" s="593">
        <v>1</v>
      </c>
      <c r="D71" s="593">
        <v>0.91100664610000004</v>
      </c>
      <c r="E71" s="593">
        <v>0.98600451469999995</v>
      </c>
      <c r="F71" s="593">
        <v>8.4299262400000005E-2</v>
      </c>
      <c r="G71" s="593">
        <v>0.89796493200000005</v>
      </c>
      <c r="H71" s="366">
        <v>4868</v>
      </c>
      <c r="I71" s="366">
        <v>6169</v>
      </c>
      <c r="J71" s="366">
        <v>2215</v>
      </c>
      <c r="K71" s="366">
        <v>949</v>
      </c>
      <c r="L71" s="755">
        <f t="shared" si="2"/>
        <v>0.80078673782080634</v>
      </c>
    </row>
    <row r="72" spans="1:12">
      <c r="B72">
        <v>201011</v>
      </c>
      <c r="C72" s="593">
        <v>0.99940652819999998</v>
      </c>
      <c r="D72" s="593">
        <v>0.91532143870000005</v>
      </c>
      <c r="E72" s="593">
        <v>0.98888351860000001</v>
      </c>
      <c r="F72" s="593">
        <v>5.0102249500000001E-2</v>
      </c>
      <c r="G72" s="593">
        <v>0.89758638879999997</v>
      </c>
      <c r="H72" s="366">
        <v>5055</v>
      </c>
      <c r="I72" s="366">
        <v>7062</v>
      </c>
      <c r="J72" s="366">
        <v>2069</v>
      </c>
      <c r="K72" s="366">
        <v>978</v>
      </c>
      <c r="L72" s="755">
        <f t="shared" si="2"/>
        <v>0.81007462687940313</v>
      </c>
    </row>
    <row r="73" spans="1:12">
      <c r="A73" s="300" t="s">
        <v>980</v>
      </c>
      <c r="B73">
        <v>201012</v>
      </c>
      <c r="C73" s="593">
        <v>0.99952141660000005</v>
      </c>
      <c r="D73" s="593">
        <v>0.89521345409999997</v>
      </c>
      <c r="E73" s="593">
        <v>0.97855750490000004</v>
      </c>
      <c r="F73" s="593">
        <v>6.5913370999999998E-2</v>
      </c>
      <c r="G73" s="593">
        <v>0.87217005169999995</v>
      </c>
      <c r="H73" s="366">
        <v>4179</v>
      </c>
      <c r="I73" s="366">
        <v>6957</v>
      </c>
      <c r="J73" s="366">
        <v>1539</v>
      </c>
      <c r="K73" s="366">
        <v>1062</v>
      </c>
      <c r="L73" s="755">
        <f t="shared" si="2"/>
        <v>0.78538471133254772</v>
      </c>
    </row>
    <row r="74" spans="1:12">
      <c r="A74" s="300"/>
      <c r="B74">
        <v>201101</v>
      </c>
      <c r="C74" s="593">
        <v>1</v>
      </c>
      <c r="D74" s="593">
        <v>0.90830945559999998</v>
      </c>
      <c r="E74" s="593">
        <v>0.9897321429</v>
      </c>
      <c r="F74" s="593">
        <v>5.4621848700000003E-2</v>
      </c>
      <c r="G74" s="593">
        <v>0.89711736440000001</v>
      </c>
      <c r="H74" s="366">
        <v>5096</v>
      </c>
      <c r="I74" s="366">
        <v>6282</v>
      </c>
      <c r="J74" s="366">
        <v>2240</v>
      </c>
      <c r="K74" s="366">
        <v>952</v>
      </c>
      <c r="L74" s="755">
        <f t="shared" si="2"/>
        <v>0.79596350567343088</v>
      </c>
    </row>
    <row r="75" spans="1:12">
      <c r="A75" s="300"/>
      <c r="B75">
        <v>201102</v>
      </c>
      <c r="C75" s="593">
        <v>0.99934397549999998</v>
      </c>
      <c r="D75" s="593">
        <v>0.9101569236</v>
      </c>
      <c r="E75" s="593">
        <v>0.9747692308</v>
      </c>
      <c r="F75" s="593">
        <v>5.71428571E-2</v>
      </c>
      <c r="G75" s="593">
        <v>0.88974974819999997</v>
      </c>
      <c r="H75" s="366">
        <v>4573</v>
      </c>
      <c r="I75" s="366">
        <v>5799</v>
      </c>
      <c r="J75" s="366">
        <v>1625</v>
      </c>
      <c r="K75" s="366">
        <v>910</v>
      </c>
      <c r="L75" s="755">
        <f t="shared" si="2"/>
        <v>0.79445520940786996</v>
      </c>
    </row>
    <row r="76" spans="1:12">
      <c r="A76" s="300" t="s">
        <v>1067</v>
      </c>
      <c r="B76">
        <v>201103</v>
      </c>
      <c r="C76" s="593">
        <v>0.99983272000000001</v>
      </c>
      <c r="D76" s="593">
        <v>0.91364308000000005</v>
      </c>
      <c r="E76" s="593">
        <v>0.97294638470000006</v>
      </c>
      <c r="F76" s="593">
        <v>6.5633546000000001E-2</v>
      </c>
      <c r="G76" s="593">
        <v>0.8942693598</v>
      </c>
      <c r="H76" s="366">
        <v>5978</v>
      </c>
      <c r="I76" s="366">
        <v>6091</v>
      </c>
      <c r="J76" s="366">
        <v>2033</v>
      </c>
      <c r="K76" s="366">
        <v>1097</v>
      </c>
      <c r="L76" s="755">
        <f t="shared" si="2"/>
        <v>0.78422370621062898</v>
      </c>
    </row>
    <row r="77" spans="1:12">
      <c r="B77">
        <v>201104</v>
      </c>
      <c r="C77" s="593">
        <v>0.99973876699999997</v>
      </c>
      <c r="D77" s="593">
        <v>0.91562906519999998</v>
      </c>
      <c r="E77" s="593">
        <v>0.97790404040000001</v>
      </c>
      <c r="F77" s="593">
        <v>6.0669456099999998E-2</v>
      </c>
      <c r="G77" s="593">
        <v>0.88186228619999996</v>
      </c>
      <c r="H77" s="366">
        <v>3828</v>
      </c>
      <c r="I77" s="366">
        <v>5381</v>
      </c>
      <c r="J77" s="366">
        <v>1584</v>
      </c>
      <c r="K77" s="366">
        <v>956</v>
      </c>
      <c r="L77" s="755">
        <f t="shared" si="2"/>
        <v>0.78664983428638158</v>
      </c>
    </row>
    <row r="78" spans="1:12">
      <c r="B78">
        <v>201105</v>
      </c>
      <c r="C78" s="593">
        <v>0.99977137630000001</v>
      </c>
      <c r="D78" s="593">
        <v>0.93041781820000002</v>
      </c>
      <c r="E78" s="593">
        <v>0.98817480719999995</v>
      </c>
      <c r="F78" s="593">
        <v>7.5888568700000006E-2</v>
      </c>
      <c r="G78" s="593">
        <v>0.89534453410000003</v>
      </c>
      <c r="H78" s="366">
        <v>4374</v>
      </c>
      <c r="I78" s="366">
        <v>6151</v>
      </c>
      <c r="J78" s="366">
        <v>1945</v>
      </c>
      <c r="K78" s="366">
        <v>1041</v>
      </c>
      <c r="L78" s="755">
        <f t="shared" si="2"/>
        <v>0.80672969963360686</v>
      </c>
    </row>
    <row r="79" spans="1:12">
      <c r="A79" s="300" t="s">
        <v>1035</v>
      </c>
      <c r="B79">
        <v>201106</v>
      </c>
      <c r="C79" s="593">
        <v>1</v>
      </c>
      <c r="D79" s="593">
        <v>0.92357581070000005</v>
      </c>
      <c r="E79" s="593">
        <v>0.99188640969999997</v>
      </c>
      <c r="F79" s="593">
        <v>5.3742802300000003E-2</v>
      </c>
      <c r="G79" s="593">
        <v>0.8979187314</v>
      </c>
      <c r="H79" s="366">
        <v>4914</v>
      </c>
      <c r="I79" s="366">
        <v>5705</v>
      </c>
      <c r="J79" s="366">
        <v>2465</v>
      </c>
      <c r="K79" s="366">
        <v>1042</v>
      </c>
      <c r="L79" s="755">
        <f t="shared" si="2"/>
        <v>0.78923966207797547</v>
      </c>
    </row>
    <row r="80" spans="1:12">
      <c r="B80">
        <v>201107</v>
      </c>
      <c r="C80" s="593">
        <v>0.99862919809999995</v>
      </c>
      <c r="D80" s="593">
        <v>0.92213324249999995</v>
      </c>
      <c r="E80" s="593">
        <v>0.98858560790000005</v>
      </c>
      <c r="F80" s="593">
        <v>7.7369439100000006E-2</v>
      </c>
      <c r="G80" s="593">
        <v>0.8916886047</v>
      </c>
      <c r="H80" s="366">
        <v>4377</v>
      </c>
      <c r="I80" s="366">
        <v>5869</v>
      </c>
      <c r="J80" s="366">
        <v>2015</v>
      </c>
      <c r="K80" s="366">
        <v>1034</v>
      </c>
      <c r="L80" s="755">
        <f t="shared" si="2"/>
        <v>0.7955961176679559</v>
      </c>
    </row>
    <row r="81" spans="1:12">
      <c r="B81">
        <v>201108</v>
      </c>
      <c r="C81" s="593">
        <v>0.99937629939999995</v>
      </c>
      <c r="D81" s="593">
        <v>0.92265943009999996</v>
      </c>
      <c r="E81" s="593">
        <v>0.99422222220000001</v>
      </c>
      <c r="F81" s="593">
        <v>6.5317387300000002E-2</v>
      </c>
      <c r="G81" s="593">
        <v>0.89403973510000001</v>
      </c>
      <c r="H81" s="366">
        <v>4810</v>
      </c>
      <c r="I81" s="366">
        <v>5896</v>
      </c>
      <c r="J81" s="366">
        <v>2250</v>
      </c>
      <c r="K81" s="366">
        <v>1087</v>
      </c>
      <c r="L81" s="755">
        <f t="shared" si="2"/>
        <v>0.78920234854141469</v>
      </c>
    </row>
    <row r="82" spans="1:12">
      <c r="A82" s="300" t="s">
        <v>1068</v>
      </c>
      <c r="B82">
        <v>201109</v>
      </c>
      <c r="C82" s="593">
        <v>1</v>
      </c>
      <c r="D82" s="593">
        <v>0.93154602320000002</v>
      </c>
      <c r="E82" s="593">
        <v>0.98597285069999996</v>
      </c>
      <c r="F82" s="593">
        <v>8.4878048799999994E-2</v>
      </c>
      <c r="G82" s="593">
        <v>0.902922381</v>
      </c>
      <c r="H82" s="366">
        <v>5097</v>
      </c>
      <c r="I82" s="366">
        <v>5595</v>
      </c>
      <c r="J82" s="366">
        <v>2210</v>
      </c>
      <c r="K82" s="366">
        <v>1025</v>
      </c>
      <c r="L82" s="755">
        <f t="shared" si="2"/>
        <v>0.80045317217885192</v>
      </c>
    </row>
    <row r="83" spans="1:12">
      <c r="B83">
        <v>201110</v>
      </c>
      <c r="C83" s="593">
        <v>0.99959456719999995</v>
      </c>
      <c r="D83" s="593">
        <v>0.92863694730000002</v>
      </c>
      <c r="E83" s="593">
        <v>0.98552278820000005</v>
      </c>
      <c r="F83" s="593">
        <v>0.1072834646</v>
      </c>
      <c r="G83" s="593">
        <v>0.90011307949999997</v>
      </c>
      <c r="H83" s="366">
        <v>4933</v>
      </c>
      <c r="I83" s="366">
        <v>5451</v>
      </c>
      <c r="J83" s="366">
        <v>1865</v>
      </c>
      <c r="K83" s="366">
        <v>1016</v>
      </c>
      <c r="L83" s="755">
        <f t="shared" si="2"/>
        <v>0.79959795883190055</v>
      </c>
    </row>
    <row r="84" spans="1:12">
      <c r="B84">
        <v>201111</v>
      </c>
      <c r="C84" s="593">
        <v>0.99959538739999998</v>
      </c>
      <c r="D84" s="593">
        <v>0.93465346530000004</v>
      </c>
      <c r="E84" s="593">
        <v>0.98529411759999996</v>
      </c>
      <c r="F84" s="593">
        <v>0.1078515962</v>
      </c>
      <c r="G84" s="593">
        <v>0.89747722490000004</v>
      </c>
      <c r="H84" s="366">
        <v>4943</v>
      </c>
      <c r="I84" s="366">
        <v>6060</v>
      </c>
      <c r="J84" s="366">
        <v>2108</v>
      </c>
      <c r="K84" s="366">
        <v>1159</v>
      </c>
      <c r="L84" s="755">
        <f t="shared" si="2"/>
        <v>0.80191162206867994</v>
      </c>
    </row>
    <row r="85" spans="1:12">
      <c r="A85" s="300" t="s">
        <v>1037</v>
      </c>
      <c r="B85">
        <v>201112</v>
      </c>
      <c r="C85" s="593">
        <v>0.99932523620000002</v>
      </c>
      <c r="D85" s="593">
        <v>0.9309195576</v>
      </c>
      <c r="E85" s="593">
        <v>0.97918948520000004</v>
      </c>
      <c r="F85" s="593">
        <v>0.1001669449</v>
      </c>
      <c r="G85" s="593">
        <v>0.8880676569</v>
      </c>
      <c r="H85" s="366">
        <v>4446</v>
      </c>
      <c r="I85" s="366">
        <v>6601</v>
      </c>
      <c r="J85" s="366">
        <v>1826</v>
      </c>
      <c r="K85" s="366">
        <v>1198</v>
      </c>
      <c r="L85" s="755">
        <f t="shared" si="2"/>
        <v>0.80330811638771638</v>
      </c>
    </row>
    <row r="86" spans="1:12">
      <c r="A86" s="300"/>
      <c r="B86">
        <v>201201</v>
      </c>
      <c r="C86" s="593">
        <v>0.99982011150000005</v>
      </c>
      <c r="D86" s="593">
        <v>0.93381574300000003</v>
      </c>
      <c r="E86" s="593">
        <v>0.99345730030000001</v>
      </c>
      <c r="F86" s="593">
        <v>0.12554112549999999</v>
      </c>
      <c r="G86" s="593">
        <v>0.92008237559999995</v>
      </c>
      <c r="H86" s="366">
        <v>5559</v>
      </c>
      <c r="I86" s="366">
        <v>5666</v>
      </c>
      <c r="J86" s="366">
        <v>2904</v>
      </c>
      <c r="K86" s="366">
        <v>924</v>
      </c>
      <c r="L86" s="755">
        <f t="shared" si="2"/>
        <v>0.82048558418816397</v>
      </c>
    </row>
    <row r="87" spans="1:12">
      <c r="A87" s="300"/>
      <c r="B87">
        <v>201202</v>
      </c>
      <c r="C87" s="593">
        <v>0.99935344829999995</v>
      </c>
      <c r="D87" s="593">
        <v>0.93347232749999998</v>
      </c>
      <c r="E87" s="593">
        <v>0.99306458600000003</v>
      </c>
      <c r="F87" s="593">
        <v>0.14506172840000001</v>
      </c>
      <c r="G87" s="593">
        <v>0.90898067449999997</v>
      </c>
      <c r="H87" s="366">
        <v>4640</v>
      </c>
      <c r="I87" s="366">
        <v>5276</v>
      </c>
      <c r="J87" s="366">
        <v>2307</v>
      </c>
      <c r="K87" s="366">
        <v>972</v>
      </c>
      <c r="L87" s="755">
        <f t="shared" si="2"/>
        <v>0.81081946221107559</v>
      </c>
    </row>
    <row r="88" spans="1:12">
      <c r="A88" s="300" t="s">
        <v>1133</v>
      </c>
      <c r="B88">
        <v>201203</v>
      </c>
      <c r="C88" s="593">
        <v>0.99871771389999997</v>
      </c>
      <c r="D88" s="593">
        <v>0.92628992629999996</v>
      </c>
      <c r="E88" s="593">
        <v>0.98694706310000002</v>
      </c>
      <c r="F88" s="593">
        <v>0.1750503018</v>
      </c>
      <c r="G88" s="593">
        <v>0.91394459719999999</v>
      </c>
      <c r="H88" s="366">
        <v>5459</v>
      </c>
      <c r="I88" s="366">
        <v>5698</v>
      </c>
      <c r="J88" s="366">
        <v>2758</v>
      </c>
      <c r="K88" s="366">
        <v>994</v>
      </c>
      <c r="L88" s="755">
        <f t="shared" si="2"/>
        <v>0.81470412433451878</v>
      </c>
    </row>
    <row r="89" spans="1:12">
      <c r="B89">
        <v>201204</v>
      </c>
      <c r="C89" s="593">
        <v>1</v>
      </c>
      <c r="D89" s="593">
        <v>0.9368142263</v>
      </c>
      <c r="E89" s="593">
        <v>0.99243140959999998</v>
      </c>
      <c r="F89" s="593">
        <v>0.18311688309999999</v>
      </c>
      <c r="G89" s="593">
        <v>0.92394935140000001</v>
      </c>
      <c r="H89" s="366">
        <v>4703</v>
      </c>
      <c r="I89" s="366">
        <v>5286</v>
      </c>
      <c r="J89" s="366">
        <v>2114</v>
      </c>
      <c r="K89" s="366">
        <v>770</v>
      </c>
      <c r="L89" s="755">
        <f t="shared" si="2"/>
        <v>0.840984147986922</v>
      </c>
    </row>
    <row r="90" spans="1:12">
      <c r="B90">
        <v>201205</v>
      </c>
      <c r="C90" s="593">
        <v>0.9998174849</v>
      </c>
      <c r="D90" s="593">
        <v>0.93334441489999997</v>
      </c>
      <c r="E90" s="593">
        <v>0.98805732479999997</v>
      </c>
      <c r="F90" s="593">
        <v>0.22111553780000001</v>
      </c>
      <c r="G90" s="593">
        <v>0.91912597429999998</v>
      </c>
      <c r="H90" s="366">
        <v>5479</v>
      </c>
      <c r="I90" s="366">
        <v>6016</v>
      </c>
      <c r="J90" s="366">
        <v>2512</v>
      </c>
      <c r="K90" s="366">
        <v>1004</v>
      </c>
      <c r="L90" s="755">
        <f t="shared" si="2"/>
        <v>0.83148148148000001</v>
      </c>
    </row>
    <row r="91" spans="1:12">
      <c r="A91" s="300" t="s">
        <v>1134</v>
      </c>
      <c r="B91">
        <v>201206</v>
      </c>
      <c r="C91" s="593">
        <v>0.99926177469999999</v>
      </c>
      <c r="D91" s="593">
        <v>0.91735685990000004</v>
      </c>
      <c r="E91" s="593">
        <v>0.99541434650000005</v>
      </c>
      <c r="F91" s="593">
        <v>0.19785458880000001</v>
      </c>
      <c r="G91" s="593">
        <v>0.92903384919999998</v>
      </c>
      <c r="H91" s="366">
        <v>6773</v>
      </c>
      <c r="I91" s="366">
        <v>5554</v>
      </c>
      <c r="J91" s="366">
        <v>3053</v>
      </c>
      <c r="K91" s="366">
        <v>839</v>
      </c>
      <c r="L91" s="755">
        <f t="shared" si="2"/>
        <v>0.82293133112588768</v>
      </c>
    </row>
    <row r="92" spans="1:12">
      <c r="B92">
        <v>201207</v>
      </c>
      <c r="C92" s="593">
        <v>0.9998195272</v>
      </c>
      <c r="D92" s="593">
        <v>0.94012781700000003</v>
      </c>
      <c r="E92" s="593">
        <v>0.99172250689999997</v>
      </c>
      <c r="F92" s="593">
        <v>0.2423580786</v>
      </c>
      <c r="G92" s="593">
        <v>0.92824631859999995</v>
      </c>
      <c r="H92" s="366">
        <v>5541</v>
      </c>
      <c r="I92" s="366">
        <v>5946</v>
      </c>
      <c r="J92" s="366">
        <v>2537</v>
      </c>
      <c r="K92" s="366">
        <v>916</v>
      </c>
      <c r="L92" s="755">
        <f t="shared" si="2"/>
        <v>0.84698338675016038</v>
      </c>
    </row>
    <row r="93" spans="1:12">
      <c r="B93">
        <v>201208</v>
      </c>
      <c r="C93" s="593">
        <v>0.99980717320000001</v>
      </c>
      <c r="D93" s="593">
        <v>0.92611166830000002</v>
      </c>
      <c r="E93" s="593">
        <v>0.98988005999999995</v>
      </c>
      <c r="F93" s="593">
        <v>0.20403587440000001</v>
      </c>
      <c r="G93" s="593">
        <v>0.91988049969999997</v>
      </c>
      <c r="H93" s="366">
        <v>5186</v>
      </c>
      <c r="I93" s="366">
        <v>5982</v>
      </c>
      <c r="J93" s="366">
        <v>2668</v>
      </c>
      <c r="K93" s="366">
        <v>892</v>
      </c>
      <c r="L93" s="755">
        <f t="shared" si="2"/>
        <v>0.83241198715964504</v>
      </c>
    </row>
    <row r="94" spans="1:12">
      <c r="A94" s="300" t="s">
        <v>1135</v>
      </c>
      <c r="B94">
        <v>201209</v>
      </c>
      <c r="C94" s="593">
        <v>0.999829089</v>
      </c>
      <c r="D94" s="593">
        <v>0.93193902870000001</v>
      </c>
      <c r="E94" s="593">
        <v>0.99142300189999999</v>
      </c>
      <c r="F94" s="593">
        <v>0.2438118812</v>
      </c>
      <c r="G94" s="593">
        <v>0.93152159290000003</v>
      </c>
      <c r="H94" s="366">
        <v>5851</v>
      </c>
      <c r="I94" s="366">
        <v>5642</v>
      </c>
      <c r="J94" s="366">
        <v>2565</v>
      </c>
      <c r="K94" s="366">
        <v>808</v>
      </c>
      <c r="L94" s="755">
        <f t="shared" si="2"/>
        <v>0.84573643409844945</v>
      </c>
    </row>
    <row r="95" spans="1:12">
      <c r="B95">
        <v>201210</v>
      </c>
      <c r="C95" s="593">
        <v>0.99919067660000005</v>
      </c>
      <c r="D95" s="593">
        <v>0.9224781057</v>
      </c>
      <c r="E95" s="593">
        <v>0.98790601239999998</v>
      </c>
      <c r="F95" s="593">
        <v>0.210359408</v>
      </c>
      <c r="G95" s="593">
        <v>0.92183638160000003</v>
      </c>
      <c r="H95" s="366">
        <v>6178</v>
      </c>
      <c r="I95" s="366">
        <v>6166</v>
      </c>
      <c r="J95" s="366">
        <v>2894</v>
      </c>
      <c r="K95" s="366">
        <v>946</v>
      </c>
      <c r="L95" s="755">
        <f t="shared" si="2"/>
        <v>0.82775590547162547</v>
      </c>
    </row>
    <row r="96" spans="1:12">
      <c r="B96">
        <v>201211</v>
      </c>
      <c r="C96" s="593">
        <v>0.99965457690000004</v>
      </c>
      <c r="D96" s="593">
        <v>0.92296983759999995</v>
      </c>
      <c r="E96" s="593">
        <v>0.98507462690000003</v>
      </c>
      <c r="F96" s="593">
        <v>0.25365344470000001</v>
      </c>
      <c r="G96" s="593">
        <v>0.92021412179999995</v>
      </c>
      <c r="H96" s="366">
        <v>5790</v>
      </c>
      <c r="I96" s="366">
        <v>6465</v>
      </c>
      <c r="J96" s="366">
        <v>2479</v>
      </c>
      <c r="K96" s="366">
        <v>958</v>
      </c>
      <c r="L96" s="755">
        <f t="shared" si="2"/>
        <v>0.83658898021104677</v>
      </c>
    </row>
    <row r="97" spans="1:12">
      <c r="A97" s="300" t="s">
        <v>1136</v>
      </c>
      <c r="B97">
        <v>201212</v>
      </c>
      <c r="C97" s="593">
        <v>0.99981374560000003</v>
      </c>
      <c r="D97" s="593">
        <v>0.92008164550000004</v>
      </c>
      <c r="E97" s="593">
        <v>0.98830135699999999</v>
      </c>
      <c r="F97" s="593">
        <v>0.21083743839999999</v>
      </c>
      <c r="G97" s="593">
        <v>0.91027535260000003</v>
      </c>
      <c r="H97" s="366">
        <v>5369</v>
      </c>
      <c r="I97" s="366">
        <v>6369</v>
      </c>
      <c r="J97" s="366">
        <v>2137</v>
      </c>
      <c r="K97" s="366">
        <v>1015</v>
      </c>
      <c r="L97" s="755">
        <f t="shared" si="2"/>
        <v>0.82258938247095081</v>
      </c>
    </row>
    <row r="98" spans="1:12">
      <c r="A98" s="300"/>
      <c r="B98">
        <v>201301</v>
      </c>
      <c r="C98" s="593">
        <v>1</v>
      </c>
      <c r="D98" s="593">
        <v>0.91061787640000003</v>
      </c>
      <c r="E98" s="593">
        <v>0.99198461049999997</v>
      </c>
      <c r="F98" s="593">
        <v>0.21768707479999999</v>
      </c>
      <c r="G98" s="593">
        <v>0.91480463619999997</v>
      </c>
      <c r="H98" s="366">
        <v>5922</v>
      </c>
      <c r="I98" s="366">
        <v>6668</v>
      </c>
      <c r="J98" s="366">
        <v>3119</v>
      </c>
      <c r="K98" s="366">
        <v>1029</v>
      </c>
      <c r="L98" s="755">
        <f t="shared" si="2"/>
        <v>0.81798103154532942</v>
      </c>
    </row>
    <row r="99" spans="1:12">
      <c r="A99" s="300"/>
      <c r="B99">
        <v>201302</v>
      </c>
      <c r="C99" s="593">
        <v>1</v>
      </c>
      <c r="D99" s="593">
        <v>0.90903162699999995</v>
      </c>
      <c r="E99" s="593">
        <v>0.9891257068</v>
      </c>
      <c r="F99" s="593">
        <v>0.22035480860000001</v>
      </c>
      <c r="G99" s="593">
        <v>0.90483860140000005</v>
      </c>
      <c r="H99" s="366">
        <v>5397</v>
      </c>
      <c r="I99" s="366">
        <v>6134</v>
      </c>
      <c r="J99" s="366">
        <v>2299</v>
      </c>
      <c r="K99" s="366">
        <v>1071</v>
      </c>
      <c r="L99" s="755">
        <f t="shared" si="2"/>
        <v>0.80666204025379595</v>
      </c>
    </row>
    <row r="100" spans="1:12">
      <c r="A100" s="300" t="s">
        <v>1265</v>
      </c>
      <c r="B100">
        <v>201303</v>
      </c>
      <c r="C100" s="593">
        <v>0.99907763260000004</v>
      </c>
      <c r="D100" s="593">
        <v>0.9011722808</v>
      </c>
      <c r="E100" s="593">
        <v>0.98735589440000004</v>
      </c>
      <c r="F100" s="593">
        <v>0.23749999999999999</v>
      </c>
      <c r="G100" s="593">
        <v>0.90538726430000005</v>
      </c>
      <c r="H100" s="366">
        <v>6505</v>
      </c>
      <c r="I100" s="366">
        <v>6739</v>
      </c>
      <c r="J100" s="366">
        <v>2689</v>
      </c>
      <c r="K100" s="366">
        <v>1200</v>
      </c>
      <c r="L100" s="755">
        <f t="shared" si="2"/>
        <v>0.80085653108844945</v>
      </c>
    </row>
    <row r="101" spans="1:12">
      <c r="B101">
        <v>201304</v>
      </c>
      <c r="C101" s="593">
        <v>0.99981542999999995</v>
      </c>
      <c r="D101" s="593">
        <v>0.90450450449999997</v>
      </c>
      <c r="E101" s="593">
        <v>0.98755703029999997</v>
      </c>
      <c r="F101" s="593">
        <v>0.2338352524</v>
      </c>
      <c r="G101" s="593">
        <v>0.90190805480000003</v>
      </c>
      <c r="H101" s="366">
        <v>5418</v>
      </c>
      <c r="I101" s="366">
        <v>6660</v>
      </c>
      <c r="J101" s="366">
        <v>2411</v>
      </c>
      <c r="K101" s="366">
        <v>1129</v>
      </c>
      <c r="L101" s="755">
        <f t="shared" ref="L101:L121" si="3">(D101*I101+F101*K101)/(I101+K101)</f>
        <v>0.80729233533567846</v>
      </c>
    </row>
    <row r="102" spans="1:12">
      <c r="B102">
        <v>201305</v>
      </c>
      <c r="C102" s="593">
        <v>1</v>
      </c>
      <c r="D102" s="593">
        <v>0.8967384128</v>
      </c>
      <c r="E102" s="593">
        <v>0.99204455049999996</v>
      </c>
      <c r="F102" s="593">
        <v>0.24509803920000001</v>
      </c>
      <c r="G102" s="593">
        <v>0.89667029629999995</v>
      </c>
      <c r="H102" s="366">
        <v>6036</v>
      </c>
      <c r="I102" s="366">
        <v>7573</v>
      </c>
      <c r="J102" s="366">
        <v>2514</v>
      </c>
      <c r="K102" s="366">
        <v>1326</v>
      </c>
      <c r="L102" s="755">
        <f t="shared" si="3"/>
        <v>0.79964040904748845</v>
      </c>
    </row>
    <row r="103" spans="1:12">
      <c r="A103" s="300" t="s">
        <v>1266</v>
      </c>
      <c r="B103">
        <v>201306</v>
      </c>
      <c r="C103" s="593">
        <v>0.99973154360000005</v>
      </c>
      <c r="D103" s="593">
        <v>0.9001689665</v>
      </c>
      <c r="E103" s="593">
        <v>0.99623416639999995</v>
      </c>
      <c r="F103" s="593">
        <v>0.28113879000000003</v>
      </c>
      <c r="G103" s="593">
        <v>0.91772866590000002</v>
      </c>
      <c r="H103" s="366">
        <v>7450</v>
      </c>
      <c r="I103" s="366">
        <v>7102</v>
      </c>
      <c r="J103" s="366">
        <v>2921</v>
      </c>
      <c r="K103" s="366">
        <v>1124</v>
      </c>
      <c r="L103" s="755">
        <f t="shared" si="3"/>
        <v>0.81558473134488207</v>
      </c>
    </row>
    <row r="104" spans="1:12">
      <c r="B104">
        <v>201307</v>
      </c>
      <c r="C104" s="593">
        <v>1</v>
      </c>
      <c r="D104" s="593">
        <v>0.8993637941</v>
      </c>
      <c r="E104" s="593">
        <v>0.99027673900000002</v>
      </c>
      <c r="F104" s="593">
        <v>0.27715091679999998</v>
      </c>
      <c r="G104" s="593">
        <v>0.89944514239999995</v>
      </c>
      <c r="H104" s="366">
        <v>6367</v>
      </c>
      <c r="I104" s="366">
        <v>8645</v>
      </c>
      <c r="J104" s="366">
        <v>2674</v>
      </c>
      <c r="K104" s="366">
        <v>1418</v>
      </c>
      <c r="L104" s="755">
        <f t="shared" si="3"/>
        <v>0.81168637583393621</v>
      </c>
    </row>
    <row r="105" spans="1:12">
      <c r="B105">
        <v>201308</v>
      </c>
      <c r="C105" s="593">
        <v>0.99983305509999998</v>
      </c>
      <c r="D105" s="593">
        <v>0.89946815410000003</v>
      </c>
      <c r="E105" s="593">
        <v>0.9935043845</v>
      </c>
      <c r="F105" s="593">
        <v>0.28949301979999997</v>
      </c>
      <c r="G105" s="593">
        <v>0.90280610839999997</v>
      </c>
      <c r="H105" s="366">
        <v>5990</v>
      </c>
      <c r="I105" s="366">
        <v>7709</v>
      </c>
      <c r="J105" s="366">
        <v>3079</v>
      </c>
      <c r="K105" s="366">
        <v>1361</v>
      </c>
      <c r="L105" s="755">
        <f t="shared" si="3"/>
        <v>0.80793825798287755</v>
      </c>
    </row>
    <row r="106" spans="1:12">
      <c r="A106" s="300" t="s">
        <v>1267</v>
      </c>
      <c r="B106">
        <v>201309</v>
      </c>
      <c r="C106" s="593">
        <v>0.99971408149999996</v>
      </c>
      <c r="D106" s="593">
        <v>0.89898544329999996</v>
      </c>
      <c r="E106" s="593">
        <v>0.99474671670000003</v>
      </c>
      <c r="F106" s="593">
        <v>0.28132780080000003</v>
      </c>
      <c r="G106" s="593">
        <v>0.91118532770000005</v>
      </c>
      <c r="H106" s="366">
        <v>6995</v>
      </c>
      <c r="I106" s="366">
        <v>6801</v>
      </c>
      <c r="J106" s="366">
        <v>2665</v>
      </c>
      <c r="K106" s="366">
        <v>1205</v>
      </c>
      <c r="L106" s="755">
        <f t="shared" si="3"/>
        <v>0.80602048461744946</v>
      </c>
    </row>
    <row r="107" spans="1:12">
      <c r="B107">
        <v>201310</v>
      </c>
      <c r="C107" s="593">
        <v>0.99957543159999995</v>
      </c>
      <c r="D107" s="593">
        <v>0.89798045599999998</v>
      </c>
      <c r="E107" s="593">
        <v>0.99247884679999998</v>
      </c>
      <c r="F107" s="593">
        <v>0.3100436681</v>
      </c>
      <c r="G107" s="593">
        <v>0.9089402258</v>
      </c>
      <c r="H107" s="366">
        <v>7066</v>
      </c>
      <c r="I107" s="366">
        <v>7675</v>
      </c>
      <c r="J107" s="366">
        <v>3191</v>
      </c>
      <c r="K107" s="366">
        <v>1374</v>
      </c>
      <c r="L107" s="755">
        <f t="shared" si="3"/>
        <v>0.80870814452087525</v>
      </c>
    </row>
    <row r="108" spans="1:12">
      <c r="B108">
        <v>201311</v>
      </c>
      <c r="C108" s="593">
        <v>1</v>
      </c>
      <c r="D108" s="593">
        <v>0.89852681199999995</v>
      </c>
      <c r="E108" s="593">
        <v>0.99191984489999996</v>
      </c>
      <c r="F108" s="593">
        <v>0.27810218980000001</v>
      </c>
      <c r="G108" s="593">
        <v>0.905058484</v>
      </c>
      <c r="H108" s="366">
        <v>6800</v>
      </c>
      <c r="I108" s="366">
        <v>8485</v>
      </c>
      <c r="J108" s="366">
        <v>3094</v>
      </c>
      <c r="K108" s="366">
        <v>1370</v>
      </c>
      <c r="L108" s="755">
        <f t="shared" si="3"/>
        <v>0.81227803144048694</v>
      </c>
    </row>
    <row r="109" spans="1:12">
      <c r="A109" s="300" t="s">
        <v>1268</v>
      </c>
      <c r="B109">
        <v>201312</v>
      </c>
      <c r="C109" s="593">
        <v>0.99966854490000001</v>
      </c>
      <c r="D109" s="593">
        <v>0.89658009169999997</v>
      </c>
      <c r="E109" s="593">
        <v>0.98953098829999997</v>
      </c>
      <c r="F109" s="593">
        <v>0.25773889639999997</v>
      </c>
      <c r="G109" s="593">
        <v>0.89086170389999997</v>
      </c>
      <c r="H109" s="366">
        <v>6034</v>
      </c>
      <c r="I109" s="366">
        <v>8509</v>
      </c>
      <c r="J109" s="366">
        <v>2388</v>
      </c>
      <c r="K109" s="366">
        <v>1486</v>
      </c>
      <c r="L109" s="755">
        <f t="shared" si="3"/>
        <v>0.80160080043278625</v>
      </c>
    </row>
    <row r="110" spans="1:12">
      <c r="B110">
        <v>201401</v>
      </c>
      <c r="C110" s="593">
        <v>0.99984834700000003</v>
      </c>
      <c r="D110" s="593">
        <v>0.89162619919999997</v>
      </c>
      <c r="E110" s="593">
        <v>0.99305555560000003</v>
      </c>
      <c r="F110" s="593">
        <v>0.2811480757</v>
      </c>
      <c r="G110" s="593">
        <v>0.89871095690000002</v>
      </c>
      <c r="H110" s="366">
        <v>6594</v>
      </c>
      <c r="I110" s="366">
        <v>8443</v>
      </c>
      <c r="J110" s="366">
        <v>3600</v>
      </c>
      <c r="K110" s="366">
        <v>1533</v>
      </c>
      <c r="L110" s="755">
        <f t="shared" si="3"/>
        <v>0.7978147554023356</v>
      </c>
    </row>
    <row r="111" spans="1:12">
      <c r="B111">
        <v>201402</v>
      </c>
      <c r="C111" s="593">
        <v>0.99835418040000001</v>
      </c>
      <c r="D111" s="593">
        <v>0.89044090850000002</v>
      </c>
      <c r="E111" s="593">
        <v>0.99008082289999999</v>
      </c>
      <c r="F111" s="593">
        <v>0.29403508769999998</v>
      </c>
      <c r="G111" s="593">
        <v>0.89461421760000004</v>
      </c>
      <c r="H111" s="366">
        <v>6076</v>
      </c>
      <c r="I111" s="366">
        <v>8233</v>
      </c>
      <c r="J111" s="366">
        <v>2722</v>
      </c>
      <c r="K111" s="366">
        <v>1425</v>
      </c>
      <c r="L111" s="755">
        <f t="shared" si="3"/>
        <v>0.80244357006139988</v>
      </c>
    </row>
    <row r="112" spans="1:12">
      <c r="B112">
        <v>201403</v>
      </c>
      <c r="C112" s="593">
        <v>0.99606406079999998</v>
      </c>
      <c r="D112" s="593">
        <v>0.88719678020000003</v>
      </c>
      <c r="E112" s="593">
        <v>0.99287199290000006</v>
      </c>
      <c r="F112" s="593">
        <v>0.29389067520000001</v>
      </c>
      <c r="G112" s="593">
        <v>0.89815202719999998</v>
      </c>
      <c r="H112" s="366">
        <v>7368</v>
      </c>
      <c r="I112" s="366">
        <v>9193</v>
      </c>
      <c r="J112" s="366">
        <v>3367</v>
      </c>
      <c r="K112" s="366">
        <v>1555</v>
      </c>
      <c r="L112" s="755">
        <f t="shared" si="3"/>
        <v>0.80135839228829542</v>
      </c>
    </row>
    <row r="113" spans="1:12">
      <c r="B113">
        <v>201404</v>
      </c>
      <c r="C113" s="593">
        <v>0.9930875576</v>
      </c>
      <c r="D113" s="593">
        <v>0.89515839809999997</v>
      </c>
      <c r="E113" s="593">
        <v>0.99272462709999998</v>
      </c>
      <c r="F113" s="593">
        <v>0.28436317779999998</v>
      </c>
      <c r="G113" s="593">
        <v>0.88708973940000002</v>
      </c>
      <c r="H113" s="366">
        <v>5642</v>
      </c>
      <c r="I113" s="366">
        <v>8365</v>
      </c>
      <c r="J113" s="366">
        <v>2749</v>
      </c>
      <c r="K113" s="366">
        <v>1586</v>
      </c>
      <c r="L113" s="755">
        <f t="shared" si="3"/>
        <v>0.79780926541024011</v>
      </c>
    </row>
    <row r="114" spans="1:12">
      <c r="B114">
        <v>201405</v>
      </c>
      <c r="C114" s="593">
        <v>0.99502637530000004</v>
      </c>
      <c r="D114" s="593">
        <v>0.89066265060000005</v>
      </c>
      <c r="E114" s="593">
        <v>0.99232821879999999</v>
      </c>
      <c r="F114" s="593">
        <v>0.28413488110000001</v>
      </c>
      <c r="G114" s="593">
        <v>0.88599196339999997</v>
      </c>
      <c r="H114" s="366">
        <v>6635</v>
      </c>
      <c r="I114" s="366">
        <v>9960</v>
      </c>
      <c r="J114" s="366">
        <v>2998</v>
      </c>
      <c r="K114" s="366">
        <v>1809</v>
      </c>
      <c r="L114" s="755">
        <f t="shared" si="3"/>
        <v>0.79743393660344131</v>
      </c>
    </row>
    <row r="115" spans="1:12">
      <c r="B115">
        <v>201406</v>
      </c>
      <c r="C115" s="593">
        <v>0.99719035349999996</v>
      </c>
      <c r="D115" s="593">
        <v>0.89599246629999996</v>
      </c>
      <c r="E115" s="593">
        <v>0.99294980259999999</v>
      </c>
      <c r="F115" s="593">
        <v>0.31777378820000002</v>
      </c>
      <c r="G115" s="593">
        <v>0.90637330589999998</v>
      </c>
      <c r="H115" s="366">
        <v>8542</v>
      </c>
      <c r="I115" s="366">
        <v>9557</v>
      </c>
      <c r="J115" s="366">
        <v>3546</v>
      </c>
      <c r="K115" s="366">
        <v>1671</v>
      </c>
      <c r="L115" s="755">
        <f t="shared" si="3"/>
        <v>0.80993943716701988</v>
      </c>
    </row>
    <row r="116" spans="1:12">
      <c r="B116">
        <v>201407</v>
      </c>
      <c r="C116" s="593">
        <v>0.99704142009999996</v>
      </c>
      <c r="D116" s="593">
        <v>0.89226622050000004</v>
      </c>
      <c r="E116" s="593">
        <v>0.99523204070000004</v>
      </c>
      <c r="F116" s="593">
        <v>0.3201086957</v>
      </c>
      <c r="G116" s="593">
        <v>0.89135264839999995</v>
      </c>
      <c r="H116" s="366">
        <v>6760</v>
      </c>
      <c r="I116" s="366">
        <v>10758</v>
      </c>
      <c r="J116" s="366">
        <v>3146</v>
      </c>
      <c r="K116" s="366">
        <v>1840</v>
      </c>
      <c r="L116" s="755">
        <f t="shared" si="3"/>
        <v>0.80869979363605327</v>
      </c>
    </row>
    <row r="117" spans="1:12">
      <c r="B117">
        <v>201408</v>
      </c>
      <c r="C117" s="593">
        <v>0.99768554239999996</v>
      </c>
      <c r="D117" s="593">
        <v>0.8886790577</v>
      </c>
      <c r="E117" s="593">
        <v>0.99428752779999996</v>
      </c>
      <c r="F117" s="593">
        <v>0.34106334840000002</v>
      </c>
      <c r="G117" s="593">
        <v>0.89199012160000002</v>
      </c>
      <c r="H117" s="366">
        <v>6481</v>
      </c>
      <c r="I117" s="366">
        <v>10061</v>
      </c>
      <c r="J117" s="366">
        <v>3151</v>
      </c>
      <c r="K117" s="366">
        <v>1768</v>
      </c>
      <c r="L117" s="755">
        <f t="shared" si="3"/>
        <v>0.80683067034330036</v>
      </c>
    </row>
    <row r="118" spans="1:12">
      <c r="B118">
        <v>201409</v>
      </c>
      <c r="C118" s="593">
        <v>0.9949456659</v>
      </c>
      <c r="D118" s="593">
        <v>0.88346774189999999</v>
      </c>
      <c r="E118" s="593">
        <v>0.9903990399</v>
      </c>
      <c r="F118" s="593">
        <v>0.33297815660000002</v>
      </c>
      <c r="G118" s="593">
        <v>0.89237979519999999</v>
      </c>
      <c r="H118" s="366">
        <v>7914</v>
      </c>
      <c r="I118" s="366">
        <v>9920</v>
      </c>
      <c r="J118" s="366">
        <v>3333</v>
      </c>
      <c r="K118" s="366">
        <v>1877</v>
      </c>
      <c r="L118" s="755">
        <f t="shared" si="3"/>
        <v>0.79588030851794522</v>
      </c>
    </row>
    <row r="119" spans="1:12">
      <c r="B119">
        <v>201410</v>
      </c>
      <c r="C119" s="593">
        <v>0.99583996080000003</v>
      </c>
      <c r="D119" s="593">
        <v>0.87173781100000003</v>
      </c>
      <c r="E119" s="593">
        <v>0.98310109690000003</v>
      </c>
      <c r="F119" s="593">
        <v>0.36563876649999999</v>
      </c>
      <c r="G119" s="593">
        <v>0.89199070889999998</v>
      </c>
      <c r="H119" s="366">
        <v>8173</v>
      </c>
      <c r="I119" s="366">
        <v>9886</v>
      </c>
      <c r="J119" s="366">
        <v>3373</v>
      </c>
      <c r="K119" s="366">
        <v>1816</v>
      </c>
      <c r="L119" s="755">
        <f t="shared" si="3"/>
        <v>0.79319774393351572</v>
      </c>
    </row>
    <row r="120" spans="1:12">
      <c r="B120">
        <v>201411</v>
      </c>
      <c r="C120" s="593">
        <v>0.99614002400000001</v>
      </c>
      <c r="D120" s="593">
        <v>0.87979343980000002</v>
      </c>
      <c r="E120" s="593">
        <v>0.98713119900000001</v>
      </c>
      <c r="F120" s="593">
        <v>0.34751348110000002</v>
      </c>
      <c r="G120" s="593">
        <v>0.89415115010000001</v>
      </c>
      <c r="H120" s="366">
        <v>7513</v>
      </c>
      <c r="I120" s="366">
        <v>10457</v>
      </c>
      <c r="J120" s="366">
        <v>3186</v>
      </c>
      <c r="K120" s="366">
        <v>1669</v>
      </c>
      <c r="L120" s="755">
        <f t="shared" si="3"/>
        <v>0.80653142008448797</v>
      </c>
    </row>
    <row r="121" spans="1:12">
      <c r="A121" s="527" t="s">
        <v>1489</v>
      </c>
      <c r="B121">
        <v>201412</v>
      </c>
      <c r="C121" s="593">
        <v>0.99617327410000001</v>
      </c>
      <c r="D121" s="593">
        <v>0.87810218979999999</v>
      </c>
      <c r="E121" s="593">
        <v>0.98989898990000003</v>
      </c>
      <c r="F121" s="593">
        <v>0.35449735449999997</v>
      </c>
      <c r="G121" s="593">
        <v>0.87727579229999997</v>
      </c>
      <c r="H121" s="366">
        <v>6533</v>
      </c>
      <c r="I121" s="366">
        <v>10960</v>
      </c>
      <c r="J121" s="366">
        <v>2673</v>
      </c>
      <c r="K121" s="366">
        <v>2079</v>
      </c>
      <c r="L121" s="755">
        <f t="shared" si="3"/>
        <v>0.79461615156173793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00B050"/>
  </sheetPr>
  <dimension ref="A1:X121"/>
  <sheetViews>
    <sheetView workbookViewId="0">
      <pane ySplit="3" topLeftCell="A4" activePane="bottomLeft" state="frozen"/>
      <selection pane="bottomLeft" activeCell="C4" sqref="C4:F121"/>
    </sheetView>
  </sheetViews>
  <sheetFormatPr defaultColWidth="8.85546875" defaultRowHeight="12.75"/>
  <sheetData>
    <row r="1" spans="1:24" ht="27" customHeight="1">
      <c r="A1" s="42" t="s">
        <v>731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3" t="s">
        <v>780</v>
      </c>
      <c r="N1" s="783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14.25" customHeight="1">
      <c r="B2" s="10" t="s">
        <v>694</v>
      </c>
      <c r="I2" s="10"/>
    </row>
    <row r="3" spans="1:24" ht="38.25">
      <c r="A3" t="s">
        <v>587</v>
      </c>
      <c r="B3" t="s">
        <v>689</v>
      </c>
      <c r="C3" s="9" t="s">
        <v>352</v>
      </c>
      <c r="D3" s="9" t="s">
        <v>354</v>
      </c>
      <c r="E3" s="9" t="s">
        <v>356</v>
      </c>
      <c r="F3" s="9" t="s">
        <v>357</v>
      </c>
    </row>
    <row r="4" spans="1:24">
      <c r="A4" s="13" t="s">
        <v>588</v>
      </c>
      <c r="B4">
        <v>200503</v>
      </c>
      <c r="C4">
        <v>5138</v>
      </c>
      <c r="D4">
        <v>12125</v>
      </c>
      <c r="E4">
        <v>3516</v>
      </c>
      <c r="F4">
        <v>1836</v>
      </c>
    </row>
    <row r="5" spans="1:24">
      <c r="B5">
        <v>200504</v>
      </c>
      <c r="C5">
        <v>4086</v>
      </c>
      <c r="D5">
        <v>11835</v>
      </c>
      <c r="E5">
        <v>2967</v>
      </c>
      <c r="F5">
        <v>1762</v>
      </c>
    </row>
    <row r="6" spans="1:24">
      <c r="B6">
        <v>200505</v>
      </c>
      <c r="C6">
        <v>4735</v>
      </c>
      <c r="D6">
        <v>12213</v>
      </c>
      <c r="E6">
        <v>3260</v>
      </c>
      <c r="F6">
        <v>1796</v>
      </c>
    </row>
    <row r="7" spans="1:24">
      <c r="A7" s="13" t="s">
        <v>589</v>
      </c>
      <c r="B7">
        <v>200506</v>
      </c>
      <c r="C7">
        <v>6057</v>
      </c>
      <c r="D7">
        <v>11953</v>
      </c>
      <c r="E7">
        <v>3904</v>
      </c>
      <c r="F7">
        <v>1576</v>
      </c>
    </row>
    <row r="8" spans="1:24">
      <c r="B8">
        <v>200507</v>
      </c>
      <c r="C8">
        <v>4983</v>
      </c>
      <c r="D8">
        <v>12435</v>
      </c>
      <c r="E8">
        <v>3249</v>
      </c>
      <c r="F8">
        <v>1623</v>
      </c>
    </row>
    <row r="9" spans="1:24">
      <c r="B9">
        <v>200508</v>
      </c>
      <c r="C9">
        <v>5274</v>
      </c>
      <c r="D9">
        <v>12709</v>
      </c>
      <c r="E9">
        <v>3801</v>
      </c>
      <c r="F9">
        <v>1748</v>
      </c>
    </row>
    <row r="10" spans="1:24">
      <c r="A10" s="13" t="s">
        <v>590</v>
      </c>
      <c r="B10">
        <v>200509</v>
      </c>
      <c r="C10">
        <v>5835</v>
      </c>
      <c r="D10">
        <v>11301</v>
      </c>
      <c r="E10">
        <v>3485</v>
      </c>
      <c r="F10">
        <v>1687</v>
      </c>
    </row>
    <row r="11" spans="1:24">
      <c r="B11">
        <v>200510</v>
      </c>
      <c r="C11">
        <v>5083</v>
      </c>
      <c r="D11">
        <v>10817</v>
      </c>
      <c r="E11">
        <v>3941</v>
      </c>
      <c r="F11">
        <v>1493</v>
      </c>
    </row>
    <row r="12" spans="1:24">
      <c r="B12">
        <v>200511</v>
      </c>
      <c r="C12">
        <v>4575</v>
      </c>
      <c r="D12">
        <v>11633</v>
      </c>
      <c r="E12">
        <v>3307</v>
      </c>
      <c r="F12">
        <v>1726</v>
      </c>
    </row>
    <row r="13" spans="1:24">
      <c r="A13" s="13" t="s">
        <v>591</v>
      </c>
      <c r="B13">
        <v>200512</v>
      </c>
      <c r="C13">
        <v>4372</v>
      </c>
      <c r="D13">
        <v>11189</v>
      </c>
      <c r="E13">
        <v>2642</v>
      </c>
      <c r="F13">
        <v>1802</v>
      </c>
    </row>
    <row r="14" spans="1:24">
      <c r="B14">
        <v>200601</v>
      </c>
      <c r="C14">
        <v>4350</v>
      </c>
      <c r="D14">
        <v>10189</v>
      </c>
      <c r="E14">
        <v>3195</v>
      </c>
      <c r="F14">
        <v>1646</v>
      </c>
    </row>
    <row r="15" spans="1:24">
      <c r="B15">
        <v>200602</v>
      </c>
      <c r="C15">
        <v>4240</v>
      </c>
      <c r="D15">
        <v>9978</v>
      </c>
      <c r="E15">
        <v>3217</v>
      </c>
      <c r="F15">
        <v>1672</v>
      </c>
    </row>
    <row r="16" spans="1:24">
      <c r="A16" s="13" t="s">
        <v>592</v>
      </c>
      <c r="B16">
        <v>200603</v>
      </c>
      <c r="C16">
        <v>5933</v>
      </c>
      <c r="D16">
        <v>11015</v>
      </c>
      <c r="E16">
        <v>3398</v>
      </c>
      <c r="F16">
        <v>1914</v>
      </c>
    </row>
    <row r="17" spans="1:13">
      <c r="B17">
        <v>200604</v>
      </c>
      <c r="C17">
        <v>4048</v>
      </c>
      <c r="D17">
        <v>8866</v>
      </c>
      <c r="E17">
        <v>2270</v>
      </c>
      <c r="F17">
        <v>1465</v>
      </c>
    </row>
    <row r="18" spans="1:13">
      <c r="B18">
        <v>200605</v>
      </c>
      <c r="C18">
        <v>5221</v>
      </c>
      <c r="D18">
        <v>10483</v>
      </c>
      <c r="E18">
        <v>2844</v>
      </c>
      <c r="F18">
        <v>1787</v>
      </c>
    </row>
    <row r="19" spans="1:13">
      <c r="A19" s="13" t="s">
        <v>593</v>
      </c>
      <c r="B19">
        <v>200606</v>
      </c>
      <c r="C19">
        <v>6096</v>
      </c>
      <c r="D19">
        <v>9264</v>
      </c>
      <c r="E19">
        <v>2562</v>
      </c>
      <c r="F19">
        <v>1536</v>
      </c>
    </row>
    <row r="20" spans="1:13">
      <c r="B20">
        <v>200607</v>
      </c>
      <c r="C20">
        <v>4944</v>
      </c>
      <c r="D20">
        <v>9331</v>
      </c>
      <c r="E20">
        <v>2691</v>
      </c>
      <c r="F20">
        <v>1518</v>
      </c>
    </row>
    <row r="21" spans="1:13">
      <c r="B21">
        <v>200608</v>
      </c>
      <c r="C21">
        <v>4964</v>
      </c>
      <c r="D21">
        <v>8701</v>
      </c>
      <c r="E21">
        <v>3295</v>
      </c>
      <c r="F21">
        <v>1489</v>
      </c>
    </row>
    <row r="22" spans="1:13">
      <c r="A22" s="13" t="s">
        <v>627</v>
      </c>
      <c r="B22">
        <v>200609</v>
      </c>
      <c r="C22">
        <v>5355</v>
      </c>
      <c r="D22">
        <v>7905</v>
      </c>
      <c r="E22">
        <v>3595</v>
      </c>
      <c r="F22">
        <v>1575</v>
      </c>
    </row>
    <row r="23" spans="1:13">
      <c r="B23">
        <v>200610</v>
      </c>
      <c r="C23">
        <v>5779</v>
      </c>
      <c r="D23">
        <v>7875</v>
      </c>
      <c r="E23">
        <v>3293</v>
      </c>
      <c r="F23">
        <v>1677</v>
      </c>
    </row>
    <row r="24" spans="1:13">
      <c r="B24">
        <v>200611</v>
      </c>
      <c r="C24">
        <v>5016</v>
      </c>
      <c r="D24">
        <v>8692</v>
      </c>
      <c r="E24">
        <v>2828</v>
      </c>
      <c r="F24">
        <v>1772</v>
      </c>
    </row>
    <row r="25" spans="1:13">
      <c r="A25" s="13" t="s">
        <v>628</v>
      </c>
      <c r="B25">
        <v>200612</v>
      </c>
      <c r="C25">
        <v>4839</v>
      </c>
      <c r="D25">
        <v>8182</v>
      </c>
      <c r="E25">
        <v>1933</v>
      </c>
      <c r="F25">
        <v>1801</v>
      </c>
    </row>
    <row r="26" spans="1:13">
      <c r="B26">
        <v>200701</v>
      </c>
      <c r="C26">
        <v>5421</v>
      </c>
      <c r="D26">
        <v>8533</v>
      </c>
      <c r="E26">
        <v>2812</v>
      </c>
      <c r="F26">
        <v>1786</v>
      </c>
      <c r="I26" s="338"/>
      <c r="J26" s="338"/>
      <c r="K26" s="338"/>
      <c r="L26" s="338"/>
      <c r="M26" s="338"/>
    </row>
    <row r="27" spans="1:13">
      <c r="B27">
        <v>200702</v>
      </c>
      <c r="C27">
        <v>4590</v>
      </c>
      <c r="D27">
        <v>7938</v>
      </c>
      <c r="E27">
        <v>2621</v>
      </c>
      <c r="F27">
        <v>1749</v>
      </c>
      <c r="I27" s="338"/>
      <c r="J27" s="338" t="s">
        <v>1160</v>
      </c>
      <c r="K27" s="338"/>
      <c r="L27" s="338"/>
      <c r="M27" s="338"/>
    </row>
    <row r="28" spans="1:13">
      <c r="A28" s="13" t="s">
        <v>147</v>
      </c>
      <c r="B28">
        <v>200703</v>
      </c>
      <c r="C28">
        <v>5726</v>
      </c>
      <c r="D28">
        <v>8997</v>
      </c>
      <c r="E28">
        <v>3137</v>
      </c>
      <c r="F28">
        <v>2015</v>
      </c>
      <c r="I28" s="338"/>
      <c r="J28" s="338"/>
      <c r="K28" s="338"/>
      <c r="L28" s="338"/>
      <c r="M28" s="338"/>
    </row>
    <row r="29" spans="1:13">
      <c r="B29">
        <v>200704</v>
      </c>
      <c r="C29">
        <v>3928</v>
      </c>
      <c r="D29">
        <v>8080</v>
      </c>
      <c r="E29">
        <v>2459</v>
      </c>
      <c r="F29">
        <v>1704</v>
      </c>
      <c r="I29" s="338"/>
      <c r="J29" s="338"/>
      <c r="K29" s="338"/>
      <c r="L29" s="338"/>
      <c r="M29" s="338"/>
    </row>
    <row r="30" spans="1:13">
      <c r="B30">
        <v>200705</v>
      </c>
      <c r="C30">
        <v>5178</v>
      </c>
      <c r="D30">
        <v>9629</v>
      </c>
      <c r="E30">
        <v>2913</v>
      </c>
      <c r="F30">
        <v>1992</v>
      </c>
    </row>
    <row r="31" spans="1:13">
      <c r="A31" s="13" t="s">
        <v>148</v>
      </c>
      <c r="B31">
        <v>200706</v>
      </c>
      <c r="C31">
        <v>6012</v>
      </c>
      <c r="D31">
        <v>8698</v>
      </c>
      <c r="E31">
        <v>2614</v>
      </c>
      <c r="F31">
        <v>1826</v>
      </c>
    </row>
    <row r="32" spans="1:13">
      <c r="B32">
        <v>200707</v>
      </c>
      <c r="C32">
        <v>5572</v>
      </c>
      <c r="D32">
        <v>9832</v>
      </c>
      <c r="E32">
        <v>2890</v>
      </c>
      <c r="F32">
        <v>1947</v>
      </c>
    </row>
    <row r="33" spans="1:6">
      <c r="B33">
        <v>200708</v>
      </c>
      <c r="C33">
        <v>5163</v>
      </c>
      <c r="D33">
        <v>9880</v>
      </c>
      <c r="E33">
        <v>3309</v>
      </c>
      <c r="F33">
        <v>2161</v>
      </c>
    </row>
    <row r="34" spans="1:6">
      <c r="A34" s="13" t="s">
        <v>149</v>
      </c>
      <c r="B34">
        <v>200709</v>
      </c>
      <c r="C34">
        <v>5301</v>
      </c>
      <c r="D34">
        <v>8214</v>
      </c>
      <c r="E34">
        <v>3373</v>
      </c>
      <c r="F34">
        <v>1719</v>
      </c>
    </row>
    <row r="35" spans="1:6">
      <c r="B35">
        <v>200710</v>
      </c>
      <c r="C35">
        <v>6009</v>
      </c>
      <c r="D35">
        <v>8533</v>
      </c>
      <c r="E35">
        <v>3628</v>
      </c>
      <c r="F35">
        <v>1803</v>
      </c>
    </row>
    <row r="36" spans="1:6">
      <c r="B36">
        <v>200711</v>
      </c>
      <c r="C36">
        <v>5377</v>
      </c>
      <c r="D36">
        <v>8559</v>
      </c>
      <c r="E36">
        <v>3158</v>
      </c>
      <c r="F36">
        <v>1881</v>
      </c>
    </row>
    <row r="37" spans="1:6">
      <c r="A37" s="13" t="s">
        <v>150</v>
      </c>
      <c r="B37">
        <v>200712</v>
      </c>
      <c r="C37">
        <v>4814</v>
      </c>
      <c r="D37">
        <v>8339</v>
      </c>
      <c r="E37">
        <v>2172</v>
      </c>
      <c r="F37">
        <v>1829</v>
      </c>
    </row>
    <row r="38" spans="1:6">
      <c r="B38">
        <v>200801</v>
      </c>
      <c r="C38">
        <v>5808</v>
      </c>
      <c r="D38">
        <v>7988</v>
      </c>
      <c r="E38">
        <v>3304</v>
      </c>
      <c r="F38">
        <v>1898</v>
      </c>
    </row>
    <row r="39" spans="1:6">
      <c r="B39">
        <v>200802</v>
      </c>
      <c r="C39">
        <v>5274</v>
      </c>
      <c r="D39">
        <v>7765</v>
      </c>
      <c r="E39">
        <v>2549</v>
      </c>
      <c r="F39">
        <v>1868</v>
      </c>
    </row>
    <row r="40" spans="1:6">
      <c r="A40" s="240" t="s">
        <v>828</v>
      </c>
      <c r="B40">
        <v>200803</v>
      </c>
      <c r="C40">
        <v>6074</v>
      </c>
      <c r="D40">
        <v>7326</v>
      </c>
      <c r="E40">
        <v>2375</v>
      </c>
      <c r="F40">
        <v>1774</v>
      </c>
    </row>
    <row r="41" spans="1:6">
      <c r="B41">
        <v>200804</v>
      </c>
      <c r="C41">
        <v>5092</v>
      </c>
      <c r="D41">
        <v>7145</v>
      </c>
      <c r="E41">
        <v>2144</v>
      </c>
      <c r="F41">
        <v>1790</v>
      </c>
    </row>
    <row r="42" spans="1:6">
      <c r="B42">
        <v>200805</v>
      </c>
      <c r="C42">
        <v>4810</v>
      </c>
      <c r="D42">
        <v>6801</v>
      </c>
      <c r="E42">
        <v>2404</v>
      </c>
      <c r="F42">
        <v>1771</v>
      </c>
    </row>
    <row r="43" spans="1:6">
      <c r="A43" s="240" t="s">
        <v>829</v>
      </c>
      <c r="B43">
        <v>200806</v>
      </c>
      <c r="C43">
        <v>6407</v>
      </c>
      <c r="D43">
        <v>5991</v>
      </c>
      <c r="E43">
        <v>2602</v>
      </c>
      <c r="F43">
        <v>1405</v>
      </c>
    </row>
    <row r="44" spans="1:6">
      <c r="B44">
        <v>200807</v>
      </c>
      <c r="C44">
        <v>5029</v>
      </c>
      <c r="D44">
        <v>6248</v>
      </c>
      <c r="E44">
        <v>2157</v>
      </c>
      <c r="F44">
        <v>1428</v>
      </c>
    </row>
    <row r="45" spans="1:6">
      <c r="B45">
        <v>200808</v>
      </c>
      <c r="C45">
        <v>4521</v>
      </c>
      <c r="D45">
        <v>5847</v>
      </c>
      <c r="E45">
        <v>2507</v>
      </c>
      <c r="F45">
        <v>1391</v>
      </c>
    </row>
    <row r="46" spans="1:6">
      <c r="A46" s="240" t="s">
        <v>830</v>
      </c>
      <c r="B46">
        <v>200809</v>
      </c>
      <c r="C46">
        <v>5555</v>
      </c>
      <c r="D46">
        <v>6077</v>
      </c>
      <c r="E46">
        <v>2524</v>
      </c>
      <c r="F46">
        <v>1391</v>
      </c>
    </row>
    <row r="47" spans="1:6">
      <c r="B47">
        <v>200810</v>
      </c>
      <c r="C47">
        <v>6191</v>
      </c>
      <c r="D47">
        <v>5562</v>
      </c>
      <c r="E47">
        <v>2796</v>
      </c>
      <c r="F47">
        <v>1399</v>
      </c>
    </row>
    <row r="48" spans="1:6">
      <c r="B48">
        <v>200811</v>
      </c>
      <c r="C48">
        <v>4051</v>
      </c>
      <c r="D48">
        <v>5030</v>
      </c>
      <c r="E48">
        <v>2150</v>
      </c>
      <c r="F48">
        <v>1176</v>
      </c>
    </row>
    <row r="49" spans="1:6">
      <c r="A49" s="240" t="s">
        <v>831</v>
      </c>
      <c r="B49">
        <v>200812</v>
      </c>
      <c r="C49">
        <v>4579</v>
      </c>
      <c r="D49">
        <v>5230</v>
      </c>
      <c r="E49">
        <v>1886</v>
      </c>
      <c r="F49">
        <v>1360</v>
      </c>
    </row>
    <row r="50" spans="1:6">
      <c r="B50">
        <v>200901</v>
      </c>
      <c r="C50">
        <v>3804</v>
      </c>
      <c r="D50">
        <v>4540</v>
      </c>
      <c r="E50">
        <v>2363</v>
      </c>
      <c r="F50">
        <v>1064</v>
      </c>
    </row>
    <row r="51" spans="1:6">
      <c r="B51">
        <v>200902</v>
      </c>
      <c r="C51">
        <v>3235</v>
      </c>
      <c r="D51">
        <v>3883</v>
      </c>
      <c r="E51">
        <v>1565</v>
      </c>
      <c r="F51">
        <v>905</v>
      </c>
    </row>
    <row r="52" spans="1:6">
      <c r="A52" s="240" t="s">
        <v>886</v>
      </c>
      <c r="B52">
        <v>200903</v>
      </c>
      <c r="C52">
        <v>4393</v>
      </c>
      <c r="D52">
        <v>4359</v>
      </c>
      <c r="E52">
        <v>1732</v>
      </c>
      <c r="F52">
        <v>949</v>
      </c>
    </row>
    <row r="53" spans="1:6">
      <c r="B53">
        <v>200904</v>
      </c>
      <c r="C53">
        <v>3144</v>
      </c>
      <c r="D53">
        <v>4176</v>
      </c>
      <c r="E53">
        <v>1426</v>
      </c>
      <c r="F53">
        <v>774</v>
      </c>
    </row>
    <row r="54" spans="1:6">
      <c r="B54">
        <v>200905</v>
      </c>
      <c r="C54">
        <v>3556</v>
      </c>
      <c r="D54">
        <v>4608</v>
      </c>
      <c r="E54">
        <v>1543</v>
      </c>
      <c r="F54">
        <v>766</v>
      </c>
    </row>
    <row r="55" spans="1:6">
      <c r="A55" s="240" t="s">
        <v>887</v>
      </c>
      <c r="B55">
        <v>200906</v>
      </c>
      <c r="C55">
        <v>4098</v>
      </c>
      <c r="D55">
        <v>4843</v>
      </c>
      <c r="E55">
        <v>1760</v>
      </c>
      <c r="F55">
        <v>739</v>
      </c>
    </row>
    <row r="56" spans="1:6">
      <c r="B56">
        <v>200907</v>
      </c>
      <c r="C56">
        <v>3803</v>
      </c>
      <c r="D56">
        <v>5591</v>
      </c>
      <c r="E56">
        <v>1682</v>
      </c>
      <c r="F56">
        <v>745</v>
      </c>
    </row>
    <row r="57" spans="1:6">
      <c r="B57">
        <v>200908</v>
      </c>
      <c r="C57">
        <v>3519</v>
      </c>
      <c r="D57">
        <v>5272</v>
      </c>
      <c r="E57">
        <v>1794</v>
      </c>
      <c r="F57">
        <v>789</v>
      </c>
    </row>
    <row r="58" spans="1:6">
      <c r="A58" s="240" t="s">
        <v>888</v>
      </c>
      <c r="B58">
        <v>200909</v>
      </c>
      <c r="C58">
        <v>4574</v>
      </c>
      <c r="D58">
        <v>5307</v>
      </c>
      <c r="E58">
        <v>2248</v>
      </c>
      <c r="F58">
        <v>845</v>
      </c>
    </row>
    <row r="59" spans="1:6">
      <c r="B59">
        <v>200910</v>
      </c>
      <c r="C59">
        <v>4655</v>
      </c>
      <c r="D59">
        <v>5356</v>
      </c>
      <c r="E59">
        <v>2024</v>
      </c>
      <c r="F59">
        <v>899</v>
      </c>
    </row>
    <row r="60" spans="1:6">
      <c r="A60" s="240"/>
      <c r="B60">
        <v>200911</v>
      </c>
      <c r="C60">
        <v>3700</v>
      </c>
      <c r="D60">
        <v>5919</v>
      </c>
      <c r="E60">
        <v>1823</v>
      </c>
      <c r="F60">
        <v>883</v>
      </c>
    </row>
    <row r="61" spans="1:6">
      <c r="A61" s="240" t="s">
        <v>889</v>
      </c>
      <c r="B61">
        <v>200912</v>
      </c>
      <c r="C61">
        <v>3457</v>
      </c>
      <c r="D61">
        <v>6845</v>
      </c>
      <c r="E61">
        <v>1411</v>
      </c>
      <c r="F61">
        <v>997</v>
      </c>
    </row>
    <row r="62" spans="1:6">
      <c r="B62">
        <v>201001</v>
      </c>
      <c r="C62">
        <v>4582</v>
      </c>
      <c r="D62">
        <v>6071</v>
      </c>
      <c r="E62">
        <v>1970</v>
      </c>
      <c r="F62">
        <v>948</v>
      </c>
    </row>
    <row r="63" spans="1:6">
      <c r="B63">
        <v>201002</v>
      </c>
      <c r="C63">
        <v>3779</v>
      </c>
      <c r="D63">
        <v>5979</v>
      </c>
      <c r="E63">
        <v>1695</v>
      </c>
      <c r="F63">
        <v>953</v>
      </c>
    </row>
    <row r="64" spans="1:6">
      <c r="A64" s="300" t="s">
        <v>977</v>
      </c>
      <c r="B64">
        <v>201003</v>
      </c>
      <c r="C64">
        <v>4865</v>
      </c>
      <c r="D64">
        <v>6824</v>
      </c>
      <c r="E64">
        <v>1943</v>
      </c>
      <c r="F64">
        <v>1167</v>
      </c>
    </row>
    <row r="65" spans="1:6">
      <c r="B65">
        <v>201004</v>
      </c>
      <c r="C65">
        <v>3828</v>
      </c>
      <c r="D65">
        <v>6200</v>
      </c>
      <c r="E65">
        <v>1702</v>
      </c>
      <c r="F65">
        <v>1014</v>
      </c>
    </row>
    <row r="66" spans="1:6">
      <c r="B66">
        <v>201005</v>
      </c>
      <c r="C66">
        <v>4372</v>
      </c>
      <c r="D66">
        <v>6525</v>
      </c>
      <c r="E66">
        <v>1858</v>
      </c>
      <c r="F66">
        <v>1031</v>
      </c>
    </row>
    <row r="67" spans="1:6">
      <c r="A67" s="300" t="s">
        <v>978</v>
      </c>
      <c r="B67">
        <v>201006</v>
      </c>
      <c r="C67">
        <v>5788</v>
      </c>
      <c r="D67">
        <v>6615</v>
      </c>
      <c r="E67">
        <v>1980</v>
      </c>
      <c r="F67">
        <v>944</v>
      </c>
    </row>
    <row r="68" spans="1:6">
      <c r="B68">
        <v>201007</v>
      </c>
      <c r="C68">
        <v>4028</v>
      </c>
      <c r="D68">
        <v>6998</v>
      </c>
      <c r="E68">
        <v>1751</v>
      </c>
      <c r="F68">
        <v>1043</v>
      </c>
    </row>
    <row r="69" spans="1:6">
      <c r="B69">
        <v>201008</v>
      </c>
      <c r="C69">
        <v>4230</v>
      </c>
      <c r="D69">
        <v>6638</v>
      </c>
      <c r="E69">
        <v>1972</v>
      </c>
      <c r="F69">
        <v>1032</v>
      </c>
    </row>
    <row r="70" spans="1:6">
      <c r="A70" s="300" t="s">
        <v>979</v>
      </c>
      <c r="B70">
        <v>201009</v>
      </c>
      <c r="C70">
        <v>5019</v>
      </c>
      <c r="D70">
        <v>6635</v>
      </c>
      <c r="E70">
        <v>2647</v>
      </c>
      <c r="F70">
        <v>976</v>
      </c>
    </row>
    <row r="71" spans="1:6">
      <c r="B71">
        <v>201010</v>
      </c>
      <c r="C71">
        <v>4868</v>
      </c>
      <c r="D71">
        <v>6169</v>
      </c>
      <c r="E71">
        <v>2215</v>
      </c>
      <c r="F71">
        <v>949</v>
      </c>
    </row>
    <row r="72" spans="1:6">
      <c r="A72" s="240"/>
      <c r="B72">
        <v>201011</v>
      </c>
      <c r="C72">
        <v>5055</v>
      </c>
      <c r="D72">
        <v>7062</v>
      </c>
      <c r="E72">
        <v>2069</v>
      </c>
      <c r="F72">
        <v>978</v>
      </c>
    </row>
    <row r="73" spans="1:6">
      <c r="A73" s="300" t="s">
        <v>980</v>
      </c>
      <c r="B73">
        <v>201012</v>
      </c>
      <c r="C73">
        <v>4179</v>
      </c>
      <c r="D73">
        <v>6957</v>
      </c>
      <c r="E73">
        <v>1539</v>
      </c>
      <c r="F73">
        <v>1062</v>
      </c>
    </row>
    <row r="74" spans="1:6">
      <c r="B74">
        <v>201101</v>
      </c>
      <c r="C74">
        <v>5096</v>
      </c>
      <c r="D74">
        <v>6282</v>
      </c>
      <c r="E74">
        <v>2240</v>
      </c>
      <c r="F74">
        <v>952</v>
      </c>
    </row>
    <row r="75" spans="1:6">
      <c r="B75">
        <v>201102</v>
      </c>
      <c r="C75">
        <v>4573</v>
      </c>
      <c r="D75">
        <v>5799</v>
      </c>
      <c r="E75">
        <v>1625</v>
      </c>
      <c r="F75">
        <v>910</v>
      </c>
    </row>
    <row r="76" spans="1:6">
      <c r="A76" s="300" t="s">
        <v>1034</v>
      </c>
      <c r="B76">
        <v>201103</v>
      </c>
      <c r="C76">
        <v>5978</v>
      </c>
      <c r="D76">
        <v>6091</v>
      </c>
      <c r="E76">
        <v>2033</v>
      </c>
      <c r="F76">
        <v>1097</v>
      </c>
    </row>
    <row r="77" spans="1:6">
      <c r="B77">
        <v>201104</v>
      </c>
      <c r="C77">
        <v>3828</v>
      </c>
      <c r="D77">
        <v>5381</v>
      </c>
      <c r="E77">
        <v>1584</v>
      </c>
      <c r="F77">
        <v>956</v>
      </c>
    </row>
    <row r="78" spans="1:6">
      <c r="B78">
        <v>201105</v>
      </c>
      <c r="C78">
        <v>4374</v>
      </c>
      <c r="D78">
        <v>6151</v>
      </c>
      <c r="E78">
        <v>1945</v>
      </c>
      <c r="F78">
        <v>1041</v>
      </c>
    </row>
    <row r="79" spans="1:6">
      <c r="A79" s="300" t="s">
        <v>1035</v>
      </c>
      <c r="B79">
        <v>201106</v>
      </c>
      <c r="C79">
        <v>4914</v>
      </c>
      <c r="D79">
        <v>5705</v>
      </c>
      <c r="E79">
        <v>2465</v>
      </c>
      <c r="F79">
        <v>1042</v>
      </c>
    </row>
    <row r="80" spans="1:6">
      <c r="B80">
        <v>201107</v>
      </c>
      <c r="C80">
        <v>4377</v>
      </c>
      <c r="D80">
        <v>5869</v>
      </c>
      <c r="E80">
        <v>2015</v>
      </c>
      <c r="F80">
        <v>1034</v>
      </c>
    </row>
    <row r="81" spans="1:6">
      <c r="B81">
        <v>201108</v>
      </c>
      <c r="C81">
        <v>4810</v>
      </c>
      <c r="D81">
        <v>5896</v>
      </c>
      <c r="E81">
        <v>2250</v>
      </c>
      <c r="F81">
        <v>1087</v>
      </c>
    </row>
    <row r="82" spans="1:6">
      <c r="A82" s="300" t="s">
        <v>1036</v>
      </c>
      <c r="B82">
        <v>201109</v>
      </c>
      <c r="C82">
        <v>5097</v>
      </c>
      <c r="D82">
        <v>5595</v>
      </c>
      <c r="E82">
        <v>2210</v>
      </c>
      <c r="F82">
        <v>1025</v>
      </c>
    </row>
    <row r="83" spans="1:6">
      <c r="B83">
        <v>201110</v>
      </c>
      <c r="C83">
        <v>4933</v>
      </c>
      <c r="D83">
        <v>5451</v>
      </c>
      <c r="E83">
        <v>1865</v>
      </c>
      <c r="F83">
        <v>1016</v>
      </c>
    </row>
    <row r="84" spans="1:6">
      <c r="A84" s="240"/>
      <c r="B84">
        <v>201111</v>
      </c>
      <c r="C84">
        <v>4943</v>
      </c>
      <c r="D84">
        <v>6060</v>
      </c>
      <c r="E84">
        <v>2108</v>
      </c>
      <c r="F84">
        <v>1159</v>
      </c>
    </row>
    <row r="85" spans="1:6">
      <c r="A85" s="300" t="s">
        <v>1037</v>
      </c>
      <c r="B85">
        <v>201112</v>
      </c>
      <c r="C85">
        <v>4446</v>
      </c>
      <c r="D85">
        <v>6601</v>
      </c>
      <c r="E85">
        <v>1826</v>
      </c>
      <c r="F85">
        <v>1198</v>
      </c>
    </row>
    <row r="86" spans="1:6">
      <c r="B86">
        <v>201201</v>
      </c>
      <c r="C86">
        <v>5559</v>
      </c>
      <c r="D86">
        <v>5666</v>
      </c>
      <c r="E86">
        <v>2904</v>
      </c>
      <c r="F86">
        <v>924</v>
      </c>
    </row>
    <row r="87" spans="1:6">
      <c r="B87">
        <v>201202</v>
      </c>
      <c r="C87">
        <v>4640</v>
      </c>
      <c r="D87">
        <v>5276</v>
      </c>
      <c r="E87">
        <v>2307</v>
      </c>
      <c r="F87">
        <v>972</v>
      </c>
    </row>
    <row r="88" spans="1:6">
      <c r="A88" s="300" t="s">
        <v>1137</v>
      </c>
      <c r="B88">
        <v>201203</v>
      </c>
      <c r="C88">
        <v>5459</v>
      </c>
      <c r="D88">
        <v>5698</v>
      </c>
      <c r="E88">
        <v>2758</v>
      </c>
      <c r="F88">
        <v>994</v>
      </c>
    </row>
    <row r="89" spans="1:6">
      <c r="B89">
        <v>201204</v>
      </c>
      <c r="C89">
        <v>4703</v>
      </c>
      <c r="D89">
        <v>5286</v>
      </c>
      <c r="E89">
        <v>2114</v>
      </c>
      <c r="F89">
        <v>770</v>
      </c>
    </row>
    <row r="90" spans="1:6">
      <c r="B90">
        <v>201205</v>
      </c>
      <c r="C90">
        <v>5479</v>
      </c>
      <c r="D90">
        <v>6016</v>
      </c>
      <c r="E90">
        <v>2512</v>
      </c>
      <c r="F90">
        <v>1004</v>
      </c>
    </row>
    <row r="91" spans="1:6">
      <c r="A91" s="300" t="s">
        <v>1134</v>
      </c>
      <c r="B91">
        <v>201206</v>
      </c>
      <c r="C91">
        <v>6773</v>
      </c>
      <c r="D91">
        <v>5554</v>
      </c>
      <c r="E91">
        <v>3053</v>
      </c>
      <c r="F91">
        <v>839</v>
      </c>
    </row>
    <row r="92" spans="1:6">
      <c r="B92">
        <v>201207</v>
      </c>
      <c r="C92">
        <v>5541</v>
      </c>
      <c r="D92">
        <v>5946</v>
      </c>
      <c r="E92">
        <v>2537</v>
      </c>
      <c r="F92">
        <v>916</v>
      </c>
    </row>
    <row r="93" spans="1:6">
      <c r="B93">
        <v>201208</v>
      </c>
      <c r="C93">
        <v>5186</v>
      </c>
      <c r="D93">
        <v>5982</v>
      </c>
      <c r="E93">
        <v>2668</v>
      </c>
      <c r="F93">
        <v>892</v>
      </c>
    </row>
    <row r="94" spans="1:6">
      <c r="A94" s="300" t="s">
        <v>1138</v>
      </c>
      <c r="B94">
        <v>201209</v>
      </c>
      <c r="C94">
        <v>5851</v>
      </c>
      <c r="D94">
        <v>5642</v>
      </c>
      <c r="E94">
        <v>2565</v>
      </c>
      <c r="F94">
        <v>808</v>
      </c>
    </row>
    <row r="95" spans="1:6">
      <c r="B95">
        <v>201210</v>
      </c>
      <c r="C95">
        <v>6178</v>
      </c>
      <c r="D95">
        <v>6166</v>
      </c>
      <c r="E95">
        <v>2894</v>
      </c>
      <c r="F95">
        <v>946</v>
      </c>
    </row>
    <row r="96" spans="1:6">
      <c r="A96" s="240"/>
      <c r="B96">
        <v>201211</v>
      </c>
      <c r="C96">
        <v>5790</v>
      </c>
      <c r="D96">
        <v>6465</v>
      </c>
      <c r="E96">
        <v>2479</v>
      </c>
      <c r="F96">
        <v>958</v>
      </c>
    </row>
    <row r="97" spans="1:6">
      <c r="A97" s="300" t="s">
        <v>1136</v>
      </c>
      <c r="B97">
        <v>201212</v>
      </c>
      <c r="C97">
        <v>5369</v>
      </c>
      <c r="D97">
        <v>6369</v>
      </c>
      <c r="E97">
        <v>2137</v>
      </c>
      <c r="F97">
        <v>1015</v>
      </c>
    </row>
    <row r="98" spans="1:6">
      <c r="A98" s="300"/>
      <c r="B98">
        <v>201301</v>
      </c>
      <c r="C98">
        <v>5922</v>
      </c>
      <c r="D98">
        <v>6668</v>
      </c>
      <c r="E98">
        <v>3119</v>
      </c>
      <c r="F98">
        <v>1029</v>
      </c>
    </row>
    <row r="99" spans="1:6">
      <c r="A99" s="300"/>
      <c r="B99">
        <v>201302</v>
      </c>
      <c r="C99">
        <v>5397</v>
      </c>
      <c r="D99">
        <v>6134</v>
      </c>
      <c r="E99">
        <v>2299</v>
      </c>
      <c r="F99">
        <v>1071</v>
      </c>
    </row>
    <row r="100" spans="1:6">
      <c r="A100" s="300" t="s">
        <v>1265</v>
      </c>
      <c r="B100">
        <v>201303</v>
      </c>
      <c r="C100">
        <v>6505</v>
      </c>
      <c r="D100">
        <v>6739</v>
      </c>
      <c r="E100">
        <v>2689</v>
      </c>
      <c r="F100">
        <v>1200</v>
      </c>
    </row>
    <row r="101" spans="1:6">
      <c r="B101">
        <v>201304</v>
      </c>
      <c r="C101">
        <v>5418</v>
      </c>
      <c r="D101">
        <v>6660</v>
      </c>
      <c r="E101">
        <v>2411</v>
      </c>
      <c r="F101">
        <v>1129</v>
      </c>
    </row>
    <row r="102" spans="1:6">
      <c r="B102">
        <v>201305</v>
      </c>
      <c r="C102">
        <v>6036</v>
      </c>
      <c r="D102">
        <v>7573</v>
      </c>
      <c r="E102">
        <v>2514</v>
      </c>
      <c r="F102">
        <v>1326</v>
      </c>
    </row>
    <row r="103" spans="1:6">
      <c r="A103" s="300" t="s">
        <v>1266</v>
      </c>
      <c r="B103">
        <v>201306</v>
      </c>
      <c r="C103">
        <v>7450</v>
      </c>
      <c r="D103">
        <v>7102</v>
      </c>
      <c r="E103">
        <v>2921</v>
      </c>
      <c r="F103">
        <v>1124</v>
      </c>
    </row>
    <row r="104" spans="1:6">
      <c r="B104">
        <v>201307</v>
      </c>
      <c r="C104">
        <v>6367</v>
      </c>
      <c r="D104">
        <v>8645</v>
      </c>
      <c r="E104">
        <v>2674</v>
      </c>
      <c r="F104">
        <v>1418</v>
      </c>
    </row>
    <row r="105" spans="1:6">
      <c r="B105">
        <v>201308</v>
      </c>
      <c r="C105">
        <v>5990</v>
      </c>
      <c r="D105">
        <v>7709</v>
      </c>
      <c r="E105">
        <v>3079</v>
      </c>
      <c r="F105">
        <v>1361</v>
      </c>
    </row>
    <row r="106" spans="1:6">
      <c r="A106" s="300" t="s">
        <v>1267</v>
      </c>
      <c r="B106">
        <v>201309</v>
      </c>
      <c r="C106">
        <v>6995</v>
      </c>
      <c r="D106">
        <v>6801</v>
      </c>
      <c r="E106">
        <v>2665</v>
      </c>
      <c r="F106">
        <v>1205</v>
      </c>
    </row>
    <row r="107" spans="1:6">
      <c r="B107">
        <v>201310</v>
      </c>
      <c r="C107">
        <v>7066</v>
      </c>
      <c r="D107">
        <v>7675</v>
      </c>
      <c r="E107">
        <v>3191</v>
      </c>
      <c r="F107">
        <v>1374</v>
      </c>
    </row>
    <row r="108" spans="1:6">
      <c r="B108">
        <v>201311</v>
      </c>
      <c r="C108">
        <v>6800</v>
      </c>
      <c r="D108">
        <v>8485</v>
      </c>
      <c r="E108">
        <v>3094</v>
      </c>
      <c r="F108">
        <v>1370</v>
      </c>
    </row>
    <row r="109" spans="1:6">
      <c r="A109" s="300" t="s">
        <v>1268</v>
      </c>
      <c r="B109">
        <v>201312</v>
      </c>
      <c r="C109">
        <v>6034</v>
      </c>
      <c r="D109">
        <v>8509</v>
      </c>
      <c r="E109">
        <v>2388</v>
      </c>
      <c r="F109">
        <v>1486</v>
      </c>
    </row>
    <row r="110" spans="1:6">
      <c r="B110">
        <v>201401</v>
      </c>
      <c r="C110">
        <v>6594</v>
      </c>
      <c r="D110">
        <v>8443</v>
      </c>
      <c r="E110">
        <v>3600</v>
      </c>
      <c r="F110">
        <v>1533</v>
      </c>
    </row>
    <row r="111" spans="1:6">
      <c r="B111">
        <v>201402</v>
      </c>
      <c r="C111">
        <v>6076</v>
      </c>
      <c r="D111">
        <v>8233</v>
      </c>
      <c r="E111">
        <v>2722</v>
      </c>
      <c r="F111">
        <v>1425</v>
      </c>
    </row>
    <row r="112" spans="1:6">
      <c r="B112">
        <v>201403</v>
      </c>
      <c r="C112">
        <v>7368</v>
      </c>
      <c r="D112">
        <v>9193</v>
      </c>
      <c r="E112">
        <v>3367</v>
      </c>
      <c r="F112">
        <v>1555</v>
      </c>
    </row>
    <row r="113" spans="1:6">
      <c r="B113">
        <v>201404</v>
      </c>
      <c r="C113">
        <v>5642</v>
      </c>
      <c r="D113">
        <v>8365</v>
      </c>
      <c r="E113">
        <v>2749</v>
      </c>
      <c r="F113">
        <v>1586</v>
      </c>
    </row>
    <row r="114" spans="1:6">
      <c r="B114">
        <v>201405</v>
      </c>
      <c r="C114">
        <v>6635</v>
      </c>
      <c r="D114">
        <v>9960</v>
      </c>
      <c r="E114">
        <v>2998</v>
      </c>
      <c r="F114">
        <v>1809</v>
      </c>
    </row>
    <row r="115" spans="1:6">
      <c r="B115">
        <v>201406</v>
      </c>
      <c r="C115">
        <v>8542</v>
      </c>
      <c r="D115">
        <v>9557</v>
      </c>
      <c r="E115">
        <v>3546</v>
      </c>
      <c r="F115">
        <v>1671</v>
      </c>
    </row>
    <row r="116" spans="1:6">
      <c r="B116">
        <v>201407</v>
      </c>
      <c r="C116">
        <v>6760</v>
      </c>
      <c r="D116">
        <v>10758</v>
      </c>
      <c r="E116">
        <v>3146</v>
      </c>
      <c r="F116">
        <v>1840</v>
      </c>
    </row>
    <row r="117" spans="1:6">
      <c r="B117">
        <v>201408</v>
      </c>
      <c r="C117">
        <v>6481</v>
      </c>
      <c r="D117">
        <v>10061</v>
      </c>
      <c r="E117">
        <v>3151</v>
      </c>
      <c r="F117">
        <v>1768</v>
      </c>
    </row>
    <row r="118" spans="1:6">
      <c r="B118">
        <v>201409</v>
      </c>
      <c r="C118">
        <v>7914</v>
      </c>
      <c r="D118">
        <v>9920</v>
      </c>
      <c r="E118">
        <v>3333</v>
      </c>
      <c r="F118">
        <v>1877</v>
      </c>
    </row>
    <row r="119" spans="1:6">
      <c r="B119">
        <v>201410</v>
      </c>
      <c r="C119">
        <v>8173</v>
      </c>
      <c r="D119">
        <v>9886</v>
      </c>
      <c r="E119">
        <v>3373</v>
      </c>
      <c r="F119">
        <v>1816</v>
      </c>
    </row>
    <row r="120" spans="1:6">
      <c r="B120">
        <v>201411</v>
      </c>
      <c r="C120">
        <v>7513</v>
      </c>
      <c r="D120">
        <v>10457</v>
      </c>
      <c r="E120">
        <v>3186</v>
      </c>
      <c r="F120">
        <v>1669</v>
      </c>
    </row>
    <row r="121" spans="1:6">
      <c r="A121" s="527" t="s">
        <v>1489</v>
      </c>
      <c r="B121">
        <v>201412</v>
      </c>
      <c r="C121">
        <v>6533</v>
      </c>
      <c r="D121">
        <v>10960</v>
      </c>
      <c r="E121">
        <v>2673</v>
      </c>
      <c r="F121">
        <v>2079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00B050"/>
  </sheetPr>
  <dimension ref="A1:V251"/>
  <sheetViews>
    <sheetView topLeftCell="A211" workbookViewId="0">
      <selection activeCell="C134" sqref="C134:I251"/>
    </sheetView>
  </sheetViews>
  <sheetFormatPr defaultColWidth="8.85546875" defaultRowHeight="12.75"/>
  <sheetData>
    <row r="1" spans="1:22" ht="24.75" customHeight="1">
      <c r="A1" s="42" t="s">
        <v>734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</row>
    <row r="2" spans="1:22">
      <c r="B2" s="10" t="s">
        <v>710</v>
      </c>
    </row>
    <row r="3" spans="1:22" ht="51">
      <c r="A3" s="9" t="s">
        <v>587</v>
      </c>
      <c r="B3" s="9" t="s">
        <v>689</v>
      </c>
      <c r="C3" s="9" t="s">
        <v>705</v>
      </c>
      <c r="D3" s="9" t="s">
        <v>140</v>
      </c>
      <c r="E3" s="9" t="s">
        <v>137</v>
      </c>
      <c r="F3" s="9" t="s">
        <v>706</v>
      </c>
      <c r="G3" s="4" t="s">
        <v>707</v>
      </c>
      <c r="H3" s="4" t="s">
        <v>138</v>
      </c>
      <c r="I3" s="4" t="s">
        <v>139</v>
      </c>
    </row>
    <row r="4" spans="1:22">
      <c r="A4" s="13" t="s">
        <v>588</v>
      </c>
      <c r="B4">
        <v>200503</v>
      </c>
      <c r="C4" s="366">
        <v>8.2199109891000006</v>
      </c>
      <c r="D4" s="366">
        <v>8.7019153152000008</v>
      </c>
      <c r="E4" s="366">
        <v>10.88289863</v>
      </c>
      <c r="F4" s="366">
        <v>9.8479479921999999</v>
      </c>
      <c r="G4" s="366">
        <v>693</v>
      </c>
      <c r="H4" s="366">
        <v>2851</v>
      </c>
      <c r="I4" s="366">
        <v>3157</v>
      </c>
    </row>
    <row r="5" spans="1:22">
      <c r="B5">
        <v>200504</v>
      </c>
      <c r="C5" s="366">
        <v>7.9011305112999999</v>
      </c>
      <c r="D5" s="366">
        <v>8.8053353030999997</v>
      </c>
      <c r="E5" s="366">
        <v>10.700056238</v>
      </c>
      <c r="F5" s="366">
        <v>9.8146833187000002</v>
      </c>
      <c r="G5" s="366">
        <v>971</v>
      </c>
      <c r="H5" s="366">
        <v>2321</v>
      </c>
      <c r="I5" s="366">
        <v>2646</v>
      </c>
    </row>
    <row r="6" spans="1:22">
      <c r="B6">
        <v>200505</v>
      </c>
      <c r="C6" s="366">
        <v>8.0353988034999997</v>
      </c>
      <c r="D6" s="366">
        <v>9.3221461936000001</v>
      </c>
      <c r="E6" s="366">
        <v>10.829835131999999</v>
      </c>
      <c r="F6" s="366">
        <v>10.095997151000001</v>
      </c>
      <c r="G6" s="366">
        <v>1209</v>
      </c>
      <c r="H6" s="366">
        <v>2751</v>
      </c>
      <c r="I6" s="366">
        <v>2901</v>
      </c>
    </row>
    <row r="7" spans="1:22">
      <c r="A7" s="13" t="s">
        <v>589</v>
      </c>
      <c r="B7">
        <v>200506</v>
      </c>
      <c r="C7" s="366">
        <v>8.0119519871999998</v>
      </c>
      <c r="D7" s="366">
        <v>9.0124374089000003</v>
      </c>
      <c r="E7" s="366">
        <v>10.592781235</v>
      </c>
      <c r="F7" s="366">
        <v>9.7988402639000007</v>
      </c>
      <c r="G7" s="366">
        <v>1397</v>
      </c>
      <c r="H7" s="366">
        <v>3581</v>
      </c>
      <c r="I7" s="366">
        <v>3547</v>
      </c>
    </row>
    <row r="8" spans="1:22">
      <c r="B8">
        <v>200507</v>
      </c>
      <c r="C8" s="366">
        <v>7.7596158139</v>
      </c>
      <c r="D8" s="366">
        <v>8.8571242244999997</v>
      </c>
      <c r="E8" s="366">
        <v>10.403790150000001</v>
      </c>
      <c r="F8" s="366">
        <v>9.6206986211000007</v>
      </c>
      <c r="G8" s="366">
        <v>1518</v>
      </c>
      <c r="H8" s="366">
        <v>2929</v>
      </c>
      <c r="I8" s="366">
        <v>2856</v>
      </c>
    </row>
    <row r="9" spans="1:22">
      <c r="B9">
        <v>200508</v>
      </c>
      <c r="C9" s="366">
        <v>7.5848789805000001</v>
      </c>
      <c r="D9" s="366">
        <v>8.8222441140000001</v>
      </c>
      <c r="E9" s="366">
        <v>10.601345794</v>
      </c>
      <c r="F9" s="366">
        <v>9.6940705700999992</v>
      </c>
      <c r="G9" s="366">
        <v>1680</v>
      </c>
      <c r="H9" s="366">
        <v>3404</v>
      </c>
      <c r="I9" s="366">
        <v>3271</v>
      </c>
    </row>
    <row r="10" spans="1:22">
      <c r="A10" s="13" t="s">
        <v>590</v>
      </c>
      <c r="B10">
        <v>200509</v>
      </c>
      <c r="C10" s="366">
        <v>7.4976352403000002</v>
      </c>
      <c r="D10" s="366">
        <v>8.5384529583000006</v>
      </c>
      <c r="E10" s="366">
        <v>10.212312105000001</v>
      </c>
      <c r="F10" s="366">
        <v>9.2551087825000007</v>
      </c>
      <c r="G10" s="366">
        <v>1439</v>
      </c>
      <c r="H10" s="366">
        <v>4031</v>
      </c>
      <c r="I10" s="366">
        <v>3018</v>
      </c>
    </row>
    <row r="11" spans="1:22">
      <c r="B11">
        <v>200510</v>
      </c>
      <c r="C11" s="366">
        <v>7.2728829075999997</v>
      </c>
      <c r="D11" s="366">
        <v>8.5740499943999993</v>
      </c>
      <c r="E11" s="366">
        <v>10.016617106</v>
      </c>
      <c r="F11" s="366">
        <v>9.2907381149999999</v>
      </c>
      <c r="G11" s="366">
        <v>1501</v>
      </c>
      <c r="H11" s="366">
        <v>3633</v>
      </c>
      <c r="I11" s="366">
        <v>3587</v>
      </c>
    </row>
    <row r="12" spans="1:22">
      <c r="B12">
        <v>200511</v>
      </c>
      <c r="C12" s="366">
        <v>7.4245728758</v>
      </c>
      <c r="D12" s="366">
        <v>8.7224520463000008</v>
      </c>
      <c r="E12" s="366">
        <v>10.671034587999999</v>
      </c>
      <c r="F12" s="366">
        <v>9.6666962764999997</v>
      </c>
      <c r="G12" s="366">
        <v>1705</v>
      </c>
      <c r="H12" s="366">
        <v>3142</v>
      </c>
      <c r="I12" s="366">
        <v>2954</v>
      </c>
    </row>
    <row r="13" spans="1:22">
      <c r="A13" s="13" t="s">
        <v>591</v>
      </c>
      <c r="B13">
        <v>200512</v>
      </c>
      <c r="C13" s="366">
        <v>7.3535755136000001</v>
      </c>
      <c r="D13" s="366">
        <v>8.5135150448000001</v>
      </c>
      <c r="E13" s="366">
        <v>10.351321845999999</v>
      </c>
      <c r="F13" s="366">
        <v>9.3075881620000001</v>
      </c>
      <c r="G13" s="366">
        <v>1775</v>
      </c>
      <c r="H13" s="366">
        <v>3148</v>
      </c>
      <c r="I13" s="366">
        <v>2395</v>
      </c>
    </row>
    <row r="14" spans="1:22">
      <c r="B14">
        <v>200601</v>
      </c>
      <c r="C14" s="366">
        <v>7.4294874013000003</v>
      </c>
      <c r="D14" s="366">
        <v>8.4658789964000007</v>
      </c>
      <c r="E14" s="366">
        <v>10.825546284</v>
      </c>
      <c r="F14" s="366">
        <v>9.5705241982999993</v>
      </c>
      <c r="G14" s="366">
        <v>1743</v>
      </c>
      <c r="H14" s="366">
        <v>3113</v>
      </c>
      <c r="I14" s="366">
        <v>2740</v>
      </c>
    </row>
    <row r="15" spans="1:22">
      <c r="B15">
        <v>200602</v>
      </c>
      <c r="C15" s="366">
        <v>7.5407657866999998</v>
      </c>
      <c r="D15" s="366">
        <v>8.6451690496999998</v>
      </c>
      <c r="E15" s="366">
        <v>10.545822576000001</v>
      </c>
      <c r="F15" s="366">
        <v>9.5670389529000008</v>
      </c>
      <c r="G15" s="366">
        <v>1641</v>
      </c>
      <c r="H15" s="366">
        <v>2958</v>
      </c>
      <c r="I15" s="366">
        <v>2786</v>
      </c>
    </row>
    <row r="16" spans="1:22">
      <c r="A16" s="13" t="s">
        <v>592</v>
      </c>
      <c r="B16">
        <v>200603</v>
      </c>
      <c r="C16" s="366">
        <v>7.5062146744999998</v>
      </c>
      <c r="D16" s="366">
        <v>8.6190323524999997</v>
      </c>
      <c r="E16" s="366">
        <v>10.664151863000001</v>
      </c>
      <c r="F16" s="366">
        <v>9.4784469301000005</v>
      </c>
      <c r="G16" s="366">
        <v>2059</v>
      </c>
      <c r="H16" s="366">
        <v>3881</v>
      </c>
      <c r="I16" s="366">
        <v>2813</v>
      </c>
    </row>
    <row r="17" spans="1:9">
      <c r="B17">
        <v>200604</v>
      </c>
      <c r="C17" s="366">
        <v>7.2612008958000001</v>
      </c>
      <c r="D17" s="366">
        <v>8.6467427963999999</v>
      </c>
      <c r="E17" s="366">
        <v>10.499015974000001</v>
      </c>
      <c r="F17" s="366">
        <v>9.3846721191999993</v>
      </c>
      <c r="G17" s="366">
        <v>1696</v>
      </c>
      <c r="H17" s="366">
        <v>2842</v>
      </c>
      <c r="I17" s="366">
        <v>1882</v>
      </c>
    </row>
    <row r="18" spans="1:9">
      <c r="B18">
        <v>200605</v>
      </c>
      <c r="C18" s="366">
        <v>7.2637862622</v>
      </c>
      <c r="D18" s="366">
        <v>8.5663601663000009</v>
      </c>
      <c r="E18" s="366">
        <v>10.598665477999999</v>
      </c>
      <c r="F18" s="366">
        <v>9.3629813239999997</v>
      </c>
      <c r="G18" s="366">
        <v>2096</v>
      </c>
      <c r="H18" s="366">
        <v>3487</v>
      </c>
      <c r="I18" s="366">
        <v>2248</v>
      </c>
    </row>
    <row r="19" spans="1:9">
      <c r="A19" s="13" t="s">
        <v>593</v>
      </c>
      <c r="B19">
        <v>200606</v>
      </c>
      <c r="C19" s="366">
        <v>7.5046936602000001</v>
      </c>
      <c r="D19" s="366">
        <v>8.7159460074999995</v>
      </c>
      <c r="E19" s="366">
        <v>10.509938536</v>
      </c>
      <c r="F19" s="366">
        <v>9.3749829673999994</v>
      </c>
      <c r="G19" s="366">
        <v>1938</v>
      </c>
      <c r="H19" s="366">
        <v>3601</v>
      </c>
      <c r="I19" s="366">
        <v>2091</v>
      </c>
    </row>
    <row r="20" spans="1:9">
      <c r="B20">
        <v>200607</v>
      </c>
      <c r="C20" s="366">
        <v>7.3597752658999998</v>
      </c>
      <c r="D20" s="366">
        <v>8.6634651163999994</v>
      </c>
      <c r="E20" s="366">
        <v>10.445321646</v>
      </c>
      <c r="F20" s="366">
        <v>9.4186424603999992</v>
      </c>
      <c r="G20" s="366">
        <v>1974</v>
      </c>
      <c r="H20" s="366">
        <v>3063</v>
      </c>
      <c r="I20" s="366">
        <v>2253</v>
      </c>
    </row>
    <row r="21" spans="1:9">
      <c r="B21">
        <v>200608</v>
      </c>
      <c r="C21" s="366">
        <v>7.4699374049999996</v>
      </c>
      <c r="D21" s="366">
        <v>8.3960266858000008</v>
      </c>
      <c r="E21" s="366">
        <v>10.325645876999999</v>
      </c>
      <c r="F21" s="366">
        <v>9.2710383309999997</v>
      </c>
      <c r="G21" s="366">
        <v>1813</v>
      </c>
      <c r="H21" s="366">
        <v>3306</v>
      </c>
      <c r="I21" s="366">
        <v>2743</v>
      </c>
    </row>
    <row r="22" spans="1:9">
      <c r="A22" s="13" t="s">
        <v>627</v>
      </c>
      <c r="B22">
        <v>200609</v>
      </c>
      <c r="C22" s="366">
        <v>7.4398536992000004</v>
      </c>
      <c r="D22" s="366">
        <v>8.5866539042000003</v>
      </c>
      <c r="E22" s="366">
        <v>10.532119405</v>
      </c>
      <c r="F22" s="366">
        <v>9.4670918765999996</v>
      </c>
      <c r="G22" s="366">
        <v>1661</v>
      </c>
      <c r="H22" s="366">
        <v>3733</v>
      </c>
      <c r="I22" s="366">
        <v>3086</v>
      </c>
    </row>
    <row r="23" spans="1:9">
      <c r="B23">
        <v>200610</v>
      </c>
      <c r="C23" s="366">
        <v>7.3768611333000003</v>
      </c>
      <c r="D23" s="366">
        <v>8.5623225121999997</v>
      </c>
      <c r="E23" s="366">
        <v>10.427271113</v>
      </c>
      <c r="F23" s="366">
        <v>9.3181997245999995</v>
      </c>
      <c r="G23" s="366">
        <v>1664</v>
      </c>
      <c r="H23" s="366">
        <v>4258</v>
      </c>
      <c r="I23" s="366">
        <v>2902</v>
      </c>
    </row>
    <row r="24" spans="1:9">
      <c r="B24">
        <v>200611</v>
      </c>
      <c r="C24" s="366">
        <v>7.3832166489000004</v>
      </c>
      <c r="D24" s="366">
        <v>8.6902160311000003</v>
      </c>
      <c r="E24" s="366">
        <v>10.832878622000001</v>
      </c>
      <c r="F24" s="366">
        <v>9.5791850961999998</v>
      </c>
      <c r="G24" s="366">
        <v>1889</v>
      </c>
      <c r="H24" s="366">
        <v>3348</v>
      </c>
      <c r="I24" s="366">
        <v>2374</v>
      </c>
    </row>
    <row r="25" spans="1:9">
      <c r="A25" s="13" t="s">
        <v>628</v>
      </c>
      <c r="B25">
        <v>200612</v>
      </c>
      <c r="C25" s="366">
        <v>7.4237237196999999</v>
      </c>
      <c r="D25" s="366">
        <v>8.4130966065999999</v>
      </c>
      <c r="E25" s="366">
        <v>11.033580441</v>
      </c>
      <c r="F25" s="366">
        <v>9.2317382481999992</v>
      </c>
      <c r="G25" s="366">
        <v>1648</v>
      </c>
      <c r="H25" s="366">
        <v>3471</v>
      </c>
      <c r="I25" s="366">
        <v>1577</v>
      </c>
    </row>
    <row r="26" spans="1:9">
      <c r="B26">
        <v>200701</v>
      </c>
      <c r="C26" s="366">
        <v>7.3293403150999996</v>
      </c>
      <c r="D26" s="366">
        <v>8.6553856862000007</v>
      </c>
      <c r="E26" s="366">
        <v>10.858938561</v>
      </c>
      <c r="F26" s="366">
        <v>9.4691791747000007</v>
      </c>
      <c r="G26" s="366">
        <v>2113</v>
      </c>
      <c r="H26" s="366">
        <v>3810</v>
      </c>
      <c r="I26" s="366">
        <v>2231</v>
      </c>
    </row>
    <row r="27" spans="1:9">
      <c r="B27">
        <v>200702</v>
      </c>
      <c r="C27" s="366">
        <v>7.5008467370999998</v>
      </c>
      <c r="D27" s="366">
        <v>8.6723976940000007</v>
      </c>
      <c r="E27" s="366">
        <v>10.587105617000001</v>
      </c>
      <c r="F27" s="366">
        <v>9.4481973801999999</v>
      </c>
      <c r="G27" s="366">
        <v>2003</v>
      </c>
      <c r="H27" s="366">
        <v>3055</v>
      </c>
      <c r="I27" s="366">
        <v>2081</v>
      </c>
    </row>
    <row r="28" spans="1:9">
      <c r="A28" s="13" t="s">
        <v>147</v>
      </c>
      <c r="B28">
        <v>200703</v>
      </c>
      <c r="C28" s="366">
        <v>7.4133004397000004</v>
      </c>
      <c r="D28" s="366">
        <v>8.5210733651999995</v>
      </c>
      <c r="E28" s="366">
        <v>10.617624221</v>
      </c>
      <c r="F28" s="366">
        <v>9.3851593003999998</v>
      </c>
      <c r="G28" s="366">
        <v>2586</v>
      </c>
      <c r="H28" s="366">
        <v>3533</v>
      </c>
      <c r="I28" s="366">
        <v>2477</v>
      </c>
    </row>
    <row r="29" spans="1:9">
      <c r="B29">
        <v>200704</v>
      </c>
      <c r="C29" s="366">
        <v>7.5039963850999998</v>
      </c>
      <c r="D29" s="366">
        <v>8.8325770311999996</v>
      </c>
      <c r="E29" s="366">
        <v>10.641642387999999</v>
      </c>
      <c r="F29" s="366">
        <v>9.6523296912000003</v>
      </c>
      <c r="G29" s="366">
        <v>2376</v>
      </c>
      <c r="H29" s="366">
        <v>2328</v>
      </c>
      <c r="I29" s="366">
        <v>1929</v>
      </c>
    </row>
    <row r="30" spans="1:9">
      <c r="B30">
        <v>200705</v>
      </c>
      <c r="C30" s="366">
        <v>7.5800553989999999</v>
      </c>
      <c r="D30" s="366">
        <v>8.5787492730999997</v>
      </c>
      <c r="E30" s="366">
        <v>10.615590069</v>
      </c>
      <c r="F30" s="366">
        <v>9.3768597758999999</v>
      </c>
      <c r="G30" s="366">
        <v>2788</v>
      </c>
      <c r="H30" s="366">
        <v>3472</v>
      </c>
      <c r="I30" s="366">
        <v>2237</v>
      </c>
    </row>
    <row r="31" spans="1:9">
      <c r="A31" s="13" t="s">
        <v>148</v>
      </c>
      <c r="B31">
        <v>200706</v>
      </c>
      <c r="C31" s="366">
        <v>7.7216347398999998</v>
      </c>
      <c r="D31" s="366">
        <v>8.8762889801</v>
      </c>
      <c r="E31" s="366">
        <v>10.508818428</v>
      </c>
      <c r="F31" s="366">
        <v>9.4599042427000004</v>
      </c>
      <c r="G31" s="366">
        <v>2847</v>
      </c>
      <c r="H31" s="366">
        <v>3555</v>
      </c>
      <c r="I31" s="366">
        <v>1978</v>
      </c>
    </row>
    <row r="32" spans="1:9">
      <c r="B32">
        <v>200707</v>
      </c>
      <c r="C32" s="366">
        <v>7.6968168237999999</v>
      </c>
      <c r="D32" s="366">
        <v>8.5100522760999997</v>
      </c>
      <c r="E32" s="366">
        <v>10.566629861999999</v>
      </c>
      <c r="F32" s="366">
        <v>9.3095864755999997</v>
      </c>
      <c r="G32" s="366">
        <v>3175</v>
      </c>
      <c r="H32" s="366">
        <v>3407</v>
      </c>
      <c r="I32" s="366">
        <v>2167</v>
      </c>
    </row>
    <row r="33" spans="1:9">
      <c r="B33">
        <v>200708</v>
      </c>
      <c r="C33" s="366">
        <v>7.6624078092000003</v>
      </c>
      <c r="D33" s="366">
        <v>8.5428371623999997</v>
      </c>
      <c r="E33" s="366">
        <v>10.267026584</v>
      </c>
      <c r="F33" s="366">
        <v>9.2888095089</v>
      </c>
      <c r="G33" s="366">
        <v>3328</v>
      </c>
      <c r="H33" s="366">
        <v>3437</v>
      </c>
      <c r="I33" s="366">
        <v>2621</v>
      </c>
    </row>
    <row r="34" spans="1:9">
      <c r="A34" s="13" t="s">
        <v>149</v>
      </c>
      <c r="B34">
        <v>200709</v>
      </c>
      <c r="C34" s="366">
        <v>7.7750238459999998</v>
      </c>
      <c r="D34" s="366">
        <v>8.3365493868999998</v>
      </c>
      <c r="E34" s="366">
        <v>10.151868328000001</v>
      </c>
      <c r="F34" s="366">
        <v>9.0993127174000001</v>
      </c>
      <c r="G34" s="366">
        <v>2891</v>
      </c>
      <c r="H34" s="366">
        <v>3643</v>
      </c>
      <c r="I34" s="366">
        <v>2640</v>
      </c>
    </row>
    <row r="35" spans="1:9">
      <c r="B35">
        <v>200710</v>
      </c>
      <c r="C35" s="366">
        <v>7.6029135043</v>
      </c>
      <c r="D35" s="366">
        <v>8.2983174935000008</v>
      </c>
      <c r="E35" s="366">
        <v>10.095498632</v>
      </c>
      <c r="F35" s="366">
        <v>9.0330283260000002</v>
      </c>
      <c r="G35" s="366">
        <v>2984</v>
      </c>
      <c r="H35" s="366">
        <v>4253</v>
      </c>
      <c r="I35" s="366">
        <v>2941</v>
      </c>
    </row>
    <row r="36" spans="1:9">
      <c r="B36">
        <v>200711</v>
      </c>
      <c r="C36" s="366">
        <v>7.6391765172000001</v>
      </c>
      <c r="D36" s="366">
        <v>8.5499523825000008</v>
      </c>
      <c r="E36" s="366">
        <v>10.237605288999999</v>
      </c>
      <c r="F36" s="366">
        <v>9.2378030071000001</v>
      </c>
      <c r="G36" s="366">
        <v>2800</v>
      </c>
      <c r="H36" s="366">
        <v>3596</v>
      </c>
      <c r="I36" s="366">
        <v>2474</v>
      </c>
    </row>
    <row r="37" spans="1:9">
      <c r="A37" s="13" t="s">
        <v>150</v>
      </c>
      <c r="B37">
        <v>200712</v>
      </c>
      <c r="C37" s="366">
        <v>7.6107771716999997</v>
      </c>
      <c r="D37" s="366">
        <v>8.3077776010999997</v>
      </c>
      <c r="E37" s="366">
        <v>10.503680470000001</v>
      </c>
      <c r="F37" s="366">
        <v>9.0443752663999994</v>
      </c>
      <c r="G37" s="366">
        <v>2913</v>
      </c>
      <c r="H37" s="366">
        <v>3467</v>
      </c>
      <c r="I37" s="366">
        <v>1750</v>
      </c>
    </row>
    <row r="38" spans="1:9">
      <c r="B38">
        <v>200801</v>
      </c>
      <c r="C38" s="366">
        <v>7.6113022978</v>
      </c>
      <c r="D38" s="366">
        <v>8.2730494217999997</v>
      </c>
      <c r="E38" s="366">
        <v>10.497208194000001</v>
      </c>
      <c r="F38" s="366">
        <v>9.1189116907999992</v>
      </c>
      <c r="G38" s="366">
        <v>2875</v>
      </c>
      <c r="H38" s="366">
        <v>4204</v>
      </c>
      <c r="I38" s="366">
        <v>2580</v>
      </c>
    </row>
    <row r="39" spans="1:9">
      <c r="B39">
        <v>200802</v>
      </c>
      <c r="C39" s="366">
        <v>7.5839001822999998</v>
      </c>
      <c r="D39" s="366">
        <v>8.3581913736000004</v>
      </c>
      <c r="E39" s="366">
        <v>10.457604992</v>
      </c>
      <c r="F39" s="366">
        <v>9.1103008913999997</v>
      </c>
      <c r="G39" s="366">
        <v>2783</v>
      </c>
      <c r="H39" s="366">
        <v>3486</v>
      </c>
      <c r="I39" s="366">
        <v>1946</v>
      </c>
    </row>
    <row r="40" spans="1:9">
      <c r="A40" s="240" t="s">
        <v>828</v>
      </c>
      <c r="B40">
        <v>200803</v>
      </c>
      <c r="C40" s="366">
        <v>7.5377114649000001</v>
      </c>
      <c r="D40" s="366">
        <v>8.2041970063999994</v>
      </c>
      <c r="E40" s="366">
        <v>10.354338122</v>
      </c>
      <c r="F40" s="366">
        <v>8.8299670178999996</v>
      </c>
      <c r="G40" s="366">
        <v>2869</v>
      </c>
      <c r="H40" s="366">
        <v>3939</v>
      </c>
      <c r="I40" s="366">
        <v>1617</v>
      </c>
    </row>
    <row r="41" spans="1:9">
      <c r="B41">
        <v>200804</v>
      </c>
      <c r="C41" s="366">
        <v>7.6694633489999999</v>
      </c>
      <c r="D41" s="366">
        <v>8.2109028767000005</v>
      </c>
      <c r="E41" s="366">
        <v>10.262790374</v>
      </c>
      <c r="F41" s="366">
        <v>8.8685762634999996</v>
      </c>
      <c r="G41" s="366">
        <v>3180</v>
      </c>
      <c r="H41" s="366">
        <v>3129</v>
      </c>
      <c r="I41" s="366">
        <v>1476</v>
      </c>
    </row>
    <row r="42" spans="1:9">
      <c r="B42">
        <v>200805</v>
      </c>
      <c r="C42" s="366">
        <v>7.6286753887999996</v>
      </c>
      <c r="D42" s="366">
        <v>8.1384632900000007</v>
      </c>
      <c r="E42" s="366">
        <v>10.212810239</v>
      </c>
      <c r="F42" s="366">
        <v>8.8447527075999997</v>
      </c>
      <c r="G42" s="366">
        <v>3100</v>
      </c>
      <c r="H42" s="366">
        <v>3165</v>
      </c>
      <c r="I42" s="366">
        <v>1634</v>
      </c>
    </row>
    <row r="43" spans="1:9">
      <c r="A43" s="240" t="s">
        <v>829</v>
      </c>
      <c r="B43">
        <v>200806</v>
      </c>
      <c r="C43" s="366">
        <v>7.5247100064000003</v>
      </c>
      <c r="D43" s="366">
        <v>8.2342516987999996</v>
      </c>
      <c r="E43" s="366">
        <v>10.312588507999999</v>
      </c>
      <c r="F43" s="366">
        <v>8.8766670612999992</v>
      </c>
      <c r="G43" s="366">
        <v>2865</v>
      </c>
      <c r="H43" s="366">
        <v>3849</v>
      </c>
      <c r="I43" s="366">
        <v>1722</v>
      </c>
    </row>
    <row r="44" spans="1:9">
      <c r="B44">
        <v>200807</v>
      </c>
      <c r="C44" s="366">
        <v>7.5167070384999999</v>
      </c>
      <c r="D44" s="366">
        <v>8.1400495408999998</v>
      </c>
      <c r="E44" s="366">
        <v>10.419890002000001</v>
      </c>
      <c r="F44" s="366">
        <v>8.8990106972999996</v>
      </c>
      <c r="G44" s="366">
        <v>3142</v>
      </c>
      <c r="H44" s="366">
        <v>3086</v>
      </c>
      <c r="I44" s="366">
        <v>1540</v>
      </c>
    </row>
    <row r="45" spans="1:9">
      <c r="B45">
        <v>200808</v>
      </c>
      <c r="C45" s="366">
        <v>7.6178429458999997</v>
      </c>
      <c r="D45" s="366">
        <v>8.2073328961000005</v>
      </c>
      <c r="E45" s="366">
        <v>10.13060703</v>
      </c>
      <c r="F45" s="366">
        <v>8.9420623891000002</v>
      </c>
      <c r="G45" s="366">
        <v>2942</v>
      </c>
      <c r="H45" s="366">
        <v>3004</v>
      </c>
      <c r="I45" s="366">
        <v>1857</v>
      </c>
    </row>
    <row r="46" spans="1:9">
      <c r="A46" s="240" t="s">
        <v>830</v>
      </c>
      <c r="B46">
        <v>200809</v>
      </c>
      <c r="C46" s="366">
        <v>7.5408641852000002</v>
      </c>
      <c r="D46" s="366">
        <v>8.3410093796999991</v>
      </c>
      <c r="E46" s="366">
        <v>10.079358372</v>
      </c>
      <c r="F46" s="366">
        <v>8.9019022881000005</v>
      </c>
      <c r="G46" s="366">
        <v>3394</v>
      </c>
      <c r="H46" s="366">
        <v>3934</v>
      </c>
      <c r="I46" s="366">
        <v>1874</v>
      </c>
    </row>
    <row r="47" spans="1:9">
      <c r="B47">
        <v>200810</v>
      </c>
      <c r="C47" s="366">
        <v>7.6313291525000002</v>
      </c>
      <c r="D47" s="366">
        <v>8.0108974582000005</v>
      </c>
      <c r="E47" s="366">
        <v>10.036633675999999</v>
      </c>
      <c r="F47" s="366">
        <v>8.6749492799999999</v>
      </c>
      <c r="G47" s="366">
        <v>3080</v>
      </c>
      <c r="H47" s="366">
        <v>4501</v>
      </c>
      <c r="I47" s="366">
        <v>2195</v>
      </c>
    </row>
    <row r="48" spans="1:9">
      <c r="B48">
        <v>200811</v>
      </c>
      <c r="C48" s="366">
        <v>7.8068882345999997</v>
      </c>
      <c r="D48" s="366">
        <v>8.1241640107999995</v>
      </c>
      <c r="E48" s="366">
        <v>10.067508503000001</v>
      </c>
      <c r="F48" s="366">
        <v>8.8744849056999993</v>
      </c>
      <c r="G48" s="366">
        <v>2830</v>
      </c>
      <c r="H48" s="366">
        <v>2676</v>
      </c>
      <c r="I48" s="366">
        <v>1683</v>
      </c>
    </row>
    <row r="49" spans="1:16">
      <c r="A49" s="240" t="s">
        <v>831</v>
      </c>
      <c r="B49">
        <v>200812</v>
      </c>
      <c r="C49" s="366">
        <v>7.8337847847999997</v>
      </c>
      <c r="D49" s="366">
        <v>8.1195788497999999</v>
      </c>
      <c r="E49" s="366">
        <v>10.078967650999999</v>
      </c>
      <c r="F49" s="366">
        <v>8.7174837769</v>
      </c>
      <c r="G49" s="366">
        <v>2939</v>
      </c>
      <c r="H49" s="366">
        <v>3131</v>
      </c>
      <c r="I49" s="366">
        <v>1375</v>
      </c>
      <c r="L49" s="338"/>
      <c r="M49" s="338"/>
      <c r="N49" s="338"/>
      <c r="O49" s="338"/>
      <c r="P49" s="338"/>
    </row>
    <row r="50" spans="1:16">
      <c r="B50">
        <v>200901</v>
      </c>
      <c r="C50" s="366">
        <v>7.8935681651999996</v>
      </c>
      <c r="D50" s="366">
        <v>8.1187622464999993</v>
      </c>
      <c r="E50" s="366">
        <v>9.9980980125999999</v>
      </c>
      <c r="F50" s="366">
        <v>8.8503130461000001</v>
      </c>
      <c r="G50" s="366">
        <v>2644</v>
      </c>
      <c r="H50" s="366">
        <v>2832</v>
      </c>
      <c r="I50" s="366">
        <v>1805</v>
      </c>
      <c r="L50" s="338"/>
      <c r="M50" s="338" t="s">
        <v>1160</v>
      </c>
      <c r="N50" s="338"/>
      <c r="O50" s="338"/>
      <c r="P50" s="338"/>
    </row>
    <row r="51" spans="1:16">
      <c r="B51">
        <v>200902</v>
      </c>
      <c r="C51" s="366">
        <v>7.7495433389999997</v>
      </c>
      <c r="D51" s="366">
        <v>8.2026469765000005</v>
      </c>
      <c r="E51" s="366">
        <v>10.058781988</v>
      </c>
      <c r="F51" s="366">
        <v>8.8432391987999992</v>
      </c>
      <c r="G51" s="366">
        <v>2420</v>
      </c>
      <c r="H51" s="366">
        <v>2074</v>
      </c>
      <c r="I51" s="366">
        <v>1093</v>
      </c>
      <c r="L51" s="338"/>
      <c r="M51" s="338"/>
      <c r="N51" s="338"/>
      <c r="O51" s="338"/>
      <c r="P51" s="338"/>
    </row>
    <row r="52" spans="1:16">
      <c r="A52" s="240" t="s">
        <v>886</v>
      </c>
      <c r="B52">
        <v>200903</v>
      </c>
      <c r="C52" s="366">
        <v>7.4720032137999999</v>
      </c>
      <c r="D52" s="366">
        <v>8.1110035668999991</v>
      </c>
      <c r="E52" s="366">
        <v>9.9797827150000007</v>
      </c>
      <c r="F52" s="366">
        <v>8.6826129893000008</v>
      </c>
      <c r="G52" s="366">
        <v>3047</v>
      </c>
      <c r="H52" s="366">
        <v>2671</v>
      </c>
      <c r="I52" s="366">
        <v>1177</v>
      </c>
      <c r="L52" s="338"/>
      <c r="M52" s="338"/>
      <c r="N52" s="338"/>
      <c r="O52" s="338"/>
      <c r="P52" s="338"/>
    </row>
    <row r="53" spans="1:16">
      <c r="B53">
        <v>200904</v>
      </c>
      <c r="C53" s="366">
        <v>7.4941079151999999</v>
      </c>
      <c r="D53" s="366">
        <v>8.0077025166000002</v>
      </c>
      <c r="E53" s="366">
        <v>9.7934434187000008</v>
      </c>
      <c r="F53" s="366">
        <v>8.6157077639999997</v>
      </c>
      <c r="G53" s="366">
        <v>3073</v>
      </c>
      <c r="H53" s="366">
        <v>1877</v>
      </c>
      <c r="I53" s="366">
        <v>969</v>
      </c>
    </row>
    <row r="54" spans="1:16">
      <c r="B54">
        <v>200905</v>
      </c>
      <c r="C54" s="366">
        <v>7.3346101147000002</v>
      </c>
      <c r="D54" s="366">
        <v>8.1756041277999998</v>
      </c>
      <c r="E54" s="366">
        <v>9.8105942212000006</v>
      </c>
      <c r="F54" s="366">
        <v>8.7165104871000008</v>
      </c>
      <c r="G54" s="366">
        <v>3597</v>
      </c>
      <c r="H54" s="366">
        <v>2229</v>
      </c>
      <c r="I54" s="366">
        <v>1102</v>
      </c>
    </row>
    <row r="55" spans="1:16">
      <c r="A55" s="240" t="s">
        <v>887</v>
      </c>
      <c r="B55">
        <v>200906</v>
      </c>
      <c r="C55" s="366">
        <v>7.2950029703999997</v>
      </c>
      <c r="D55" s="366">
        <v>8.1693348045</v>
      </c>
      <c r="E55" s="366">
        <v>9.8252468256000007</v>
      </c>
      <c r="F55" s="366">
        <v>8.7334577873000008</v>
      </c>
      <c r="G55" s="366">
        <v>3984</v>
      </c>
      <c r="H55" s="366">
        <v>2276</v>
      </c>
      <c r="I55" s="366">
        <v>1176</v>
      </c>
    </row>
    <row r="56" spans="1:16">
      <c r="B56">
        <v>200907</v>
      </c>
      <c r="C56" s="366">
        <v>7.2981381455000003</v>
      </c>
      <c r="D56" s="366">
        <v>8.2170997676000006</v>
      </c>
      <c r="E56" s="366">
        <v>9.7832020638999992</v>
      </c>
      <c r="F56" s="366">
        <v>8.7372189556999995</v>
      </c>
      <c r="G56" s="366">
        <v>4678</v>
      </c>
      <c r="H56" s="366">
        <v>2367</v>
      </c>
      <c r="I56" s="366">
        <v>1177</v>
      </c>
    </row>
    <row r="57" spans="1:16">
      <c r="B57">
        <v>200908</v>
      </c>
      <c r="C57" s="366">
        <v>7.2891187945000002</v>
      </c>
      <c r="D57" s="366">
        <v>8.1967766549000007</v>
      </c>
      <c r="E57" s="366">
        <v>9.7226254261000005</v>
      </c>
      <c r="F57" s="366">
        <v>8.7420927267999993</v>
      </c>
      <c r="G57" s="366">
        <v>4550</v>
      </c>
      <c r="H57" s="366">
        <v>2271</v>
      </c>
      <c r="I57" s="366">
        <v>1263</v>
      </c>
    </row>
    <row r="58" spans="1:16">
      <c r="A58" s="240" t="s">
        <v>888</v>
      </c>
      <c r="B58">
        <v>200909</v>
      </c>
      <c r="C58" s="366">
        <v>7.3377898130999997</v>
      </c>
      <c r="D58" s="366">
        <v>8.0874304242000008</v>
      </c>
      <c r="E58" s="366">
        <v>9.6020867662999994</v>
      </c>
      <c r="F58" s="366">
        <v>8.6083033778000004</v>
      </c>
      <c r="G58" s="366">
        <v>4583</v>
      </c>
      <c r="H58" s="366">
        <v>3108</v>
      </c>
      <c r="I58" s="366">
        <v>1629</v>
      </c>
    </row>
    <row r="59" spans="1:16">
      <c r="B59">
        <v>200910</v>
      </c>
      <c r="C59" s="366">
        <v>7.2963060915</v>
      </c>
      <c r="D59" s="366">
        <v>7.9417036892999997</v>
      </c>
      <c r="E59" s="366">
        <v>9.7050405861000009</v>
      </c>
      <c r="F59" s="366">
        <v>8.5035564527999998</v>
      </c>
      <c r="G59" s="366">
        <v>4686</v>
      </c>
      <c r="H59" s="366">
        <v>3383</v>
      </c>
      <c r="I59" s="366">
        <v>1582</v>
      </c>
    </row>
    <row r="60" spans="1:16">
      <c r="B60">
        <v>200911</v>
      </c>
      <c r="C60" s="366">
        <v>7.2975226505000004</v>
      </c>
      <c r="D60" s="366">
        <v>8.2794446667999999</v>
      </c>
      <c r="E60" s="366">
        <v>9.4003741891000008</v>
      </c>
      <c r="F60" s="366">
        <v>8.6778907067999995</v>
      </c>
      <c r="G60" s="366">
        <v>5252</v>
      </c>
      <c r="H60" s="366">
        <v>2408</v>
      </c>
      <c r="I60" s="366">
        <v>1328</v>
      </c>
    </row>
    <row r="61" spans="1:16">
      <c r="A61" s="240" t="s">
        <v>889</v>
      </c>
      <c r="B61">
        <v>200912</v>
      </c>
      <c r="C61" s="366">
        <v>7.2543649236999999</v>
      </c>
      <c r="D61" s="366">
        <v>8.1838149632999997</v>
      </c>
      <c r="E61" s="366">
        <v>9.6446073379000001</v>
      </c>
      <c r="F61" s="366">
        <v>8.6359027644000008</v>
      </c>
      <c r="G61" s="366">
        <v>6114</v>
      </c>
      <c r="H61" s="366">
        <v>2316</v>
      </c>
      <c r="I61" s="366">
        <v>1038</v>
      </c>
    </row>
    <row r="62" spans="1:16">
      <c r="B62">
        <v>201001</v>
      </c>
      <c r="C62" s="366">
        <v>7.3170129606999996</v>
      </c>
      <c r="D62" s="366">
        <v>8.1380275082000004</v>
      </c>
      <c r="E62" s="366">
        <v>9.4741871475000003</v>
      </c>
      <c r="F62" s="366">
        <v>8.5242074381999995</v>
      </c>
      <c r="G62" s="366">
        <v>5454</v>
      </c>
      <c r="H62" s="366">
        <v>3316</v>
      </c>
      <c r="I62" s="366">
        <v>1348</v>
      </c>
    </row>
    <row r="63" spans="1:16">
      <c r="B63">
        <v>201002</v>
      </c>
      <c r="C63" s="366">
        <v>7.3208683507999996</v>
      </c>
      <c r="D63" s="366">
        <v>8.2348788588000001</v>
      </c>
      <c r="E63" s="366">
        <v>9.3360061916999992</v>
      </c>
      <c r="F63" s="366">
        <v>8.6147357524999997</v>
      </c>
      <c r="G63" s="366">
        <v>5400</v>
      </c>
      <c r="H63" s="366">
        <v>2364</v>
      </c>
      <c r="I63" s="366">
        <v>1245</v>
      </c>
    </row>
    <row r="64" spans="1:16">
      <c r="A64" s="300" t="s">
        <v>977</v>
      </c>
      <c r="B64">
        <v>201003</v>
      </c>
      <c r="C64" s="366">
        <v>7.3201094693000002</v>
      </c>
      <c r="D64" s="366">
        <v>8.0981365097999998</v>
      </c>
      <c r="E64" s="366">
        <v>9.4674251893000001</v>
      </c>
      <c r="F64" s="366">
        <v>8.5331596777000005</v>
      </c>
      <c r="G64" s="366">
        <v>6275</v>
      </c>
      <c r="H64" s="366">
        <v>3026</v>
      </c>
      <c r="I64" s="366">
        <v>1409</v>
      </c>
    </row>
    <row r="65" spans="1:9">
      <c r="B65">
        <v>201004</v>
      </c>
      <c r="C65" s="366">
        <v>7.4416646054999998</v>
      </c>
      <c r="D65" s="366">
        <v>8.1463118940000001</v>
      </c>
      <c r="E65" s="366">
        <v>9.4634565138000006</v>
      </c>
      <c r="F65" s="366">
        <v>8.5653215517000003</v>
      </c>
      <c r="G65" s="366">
        <v>5688</v>
      </c>
      <c r="H65" s="366">
        <v>2495</v>
      </c>
      <c r="I65" s="366">
        <v>1164</v>
      </c>
    </row>
    <row r="66" spans="1:9">
      <c r="B66">
        <v>201005</v>
      </c>
      <c r="C66" s="366">
        <v>7.4809216922999999</v>
      </c>
      <c r="D66" s="366">
        <v>8.1985458797999993</v>
      </c>
      <c r="E66" s="366">
        <v>9.6708520311000008</v>
      </c>
      <c r="F66" s="366">
        <v>8.6787548921000006</v>
      </c>
      <c r="G66" s="366">
        <v>5997</v>
      </c>
      <c r="H66" s="366">
        <v>2568</v>
      </c>
      <c r="I66" s="366">
        <v>1243</v>
      </c>
    </row>
    <row r="67" spans="1:9">
      <c r="A67" s="300" t="s">
        <v>978</v>
      </c>
      <c r="B67">
        <v>201006</v>
      </c>
      <c r="C67" s="366">
        <v>7.5231315019</v>
      </c>
      <c r="D67" s="366">
        <v>8.4833500659999999</v>
      </c>
      <c r="E67" s="366">
        <v>9.3760642884000003</v>
      </c>
      <c r="F67" s="366">
        <v>8.7554041363999993</v>
      </c>
      <c r="G67" s="366">
        <v>6242</v>
      </c>
      <c r="H67" s="366">
        <v>3162</v>
      </c>
      <c r="I67" s="366">
        <v>1386</v>
      </c>
    </row>
    <row r="68" spans="1:9">
      <c r="B68">
        <v>201007</v>
      </c>
      <c r="C68" s="366">
        <v>7.4954903880000003</v>
      </c>
      <c r="D68" s="366">
        <v>8.2292316585999998</v>
      </c>
      <c r="E68" s="366">
        <v>9.2631097452999995</v>
      </c>
      <c r="F68" s="366">
        <v>8.5799714133999991</v>
      </c>
      <c r="G68" s="366">
        <v>6478</v>
      </c>
      <c r="H68" s="366">
        <v>2421</v>
      </c>
      <c r="I68" s="366">
        <v>1243</v>
      </c>
    </row>
    <row r="69" spans="1:9">
      <c r="B69">
        <v>201008</v>
      </c>
      <c r="C69" s="366">
        <v>7.4826908005000003</v>
      </c>
      <c r="D69" s="366">
        <v>8.1597734461000009</v>
      </c>
      <c r="E69" s="366">
        <v>9.1696528278000002</v>
      </c>
      <c r="F69" s="366">
        <v>8.5022653676999997</v>
      </c>
      <c r="G69" s="366">
        <v>6246</v>
      </c>
      <c r="H69" s="366">
        <v>2617</v>
      </c>
      <c r="I69" s="366">
        <v>1343</v>
      </c>
    </row>
    <row r="70" spans="1:9">
      <c r="A70" s="300" t="s">
        <v>979</v>
      </c>
      <c r="B70">
        <v>201009</v>
      </c>
      <c r="C70" s="366">
        <v>7.5720555314000002</v>
      </c>
      <c r="D70" s="366">
        <v>8.0226382248999997</v>
      </c>
      <c r="E70" s="366">
        <v>8.8263630316999997</v>
      </c>
      <c r="F70" s="366">
        <v>8.3224091258000001</v>
      </c>
      <c r="G70" s="366">
        <v>6313</v>
      </c>
      <c r="H70" s="366">
        <v>3332</v>
      </c>
      <c r="I70" s="366">
        <v>1982</v>
      </c>
    </row>
    <row r="71" spans="1:9">
      <c r="B71">
        <v>201010</v>
      </c>
      <c r="C71" s="366">
        <v>7.5406810790999996</v>
      </c>
      <c r="D71" s="366">
        <v>8.0363802197999998</v>
      </c>
      <c r="E71" s="366">
        <v>9.3136674701000004</v>
      </c>
      <c r="F71" s="366">
        <v>8.4483065716999999</v>
      </c>
      <c r="G71" s="366">
        <v>5796</v>
      </c>
      <c r="H71" s="366">
        <v>3565</v>
      </c>
      <c r="I71" s="366">
        <v>1697</v>
      </c>
    </row>
    <row r="72" spans="1:9">
      <c r="B72">
        <v>201011</v>
      </c>
      <c r="C72" s="366">
        <v>7.5065510313999999</v>
      </c>
      <c r="D72" s="366">
        <v>7.9637661986000001</v>
      </c>
      <c r="E72" s="366">
        <v>9.0933832340999992</v>
      </c>
      <c r="F72" s="366">
        <v>8.3004012502000002</v>
      </c>
      <c r="G72" s="366">
        <v>6638</v>
      </c>
      <c r="H72" s="366">
        <v>3630</v>
      </c>
      <c r="I72" s="366">
        <v>1541</v>
      </c>
    </row>
    <row r="73" spans="1:9">
      <c r="A73" s="300" t="s">
        <v>980</v>
      </c>
      <c r="B73">
        <v>201012</v>
      </c>
      <c r="C73" s="366">
        <v>7.5450655327999998</v>
      </c>
      <c r="D73" s="366">
        <v>8.1994771221999994</v>
      </c>
      <c r="E73" s="366">
        <v>9.2753947844999995</v>
      </c>
      <c r="F73" s="366">
        <v>8.5262706039000005</v>
      </c>
      <c r="G73" s="366">
        <v>6508</v>
      </c>
      <c r="H73" s="366">
        <v>2666</v>
      </c>
      <c r="I73" s="366">
        <v>1163</v>
      </c>
    </row>
    <row r="74" spans="1:9">
      <c r="B74">
        <v>201101</v>
      </c>
      <c r="C74" s="366">
        <v>7.5079146129999996</v>
      </c>
      <c r="D74" s="366">
        <v>7.9239641328000001</v>
      </c>
      <c r="E74" s="366">
        <v>9.2592611004999998</v>
      </c>
      <c r="F74" s="366">
        <v>8.3373546680999997</v>
      </c>
      <c r="G74" s="366">
        <v>5861</v>
      </c>
      <c r="H74" s="366">
        <v>3644</v>
      </c>
      <c r="I74" s="366">
        <v>1634</v>
      </c>
    </row>
    <row r="75" spans="1:9">
      <c r="B75">
        <v>201102</v>
      </c>
      <c r="C75" s="366">
        <v>7.4779051007000001</v>
      </c>
      <c r="D75" s="366">
        <v>7.8128468800000004</v>
      </c>
      <c r="E75" s="366">
        <v>9.1334618812000006</v>
      </c>
      <c r="F75" s="366">
        <v>8.1652635087000007</v>
      </c>
      <c r="G75" s="366">
        <v>5409</v>
      </c>
      <c r="H75" s="366">
        <v>3066</v>
      </c>
      <c r="I75" s="366">
        <v>1116</v>
      </c>
    </row>
    <row r="76" spans="1:9">
      <c r="A76" s="300" t="s">
        <v>1034</v>
      </c>
      <c r="B76">
        <v>201103</v>
      </c>
      <c r="C76" s="366">
        <v>7.3680362363</v>
      </c>
      <c r="D76" s="366">
        <v>8.0608779178999992</v>
      </c>
      <c r="E76" s="366">
        <v>8.9187934625</v>
      </c>
      <c r="F76" s="366">
        <v>8.2899764554999997</v>
      </c>
      <c r="G76" s="366">
        <v>5857</v>
      </c>
      <c r="H76" s="366">
        <v>3656</v>
      </c>
      <c r="I76" s="366">
        <v>1332</v>
      </c>
    </row>
    <row r="77" spans="1:9">
      <c r="B77">
        <v>201104</v>
      </c>
      <c r="C77" s="366">
        <v>7.4631756159</v>
      </c>
      <c r="D77" s="366">
        <v>8.0140152963000002</v>
      </c>
      <c r="E77" s="366">
        <v>8.9913490711000001</v>
      </c>
      <c r="F77" s="366">
        <v>8.2893841658999996</v>
      </c>
      <c r="G77" s="366">
        <v>5054</v>
      </c>
      <c r="H77" s="366">
        <v>2488</v>
      </c>
      <c r="I77" s="366">
        <v>976</v>
      </c>
    </row>
    <row r="78" spans="1:9">
      <c r="B78">
        <v>201105</v>
      </c>
      <c r="C78" s="366">
        <v>7.4933790400999998</v>
      </c>
      <c r="D78" s="366">
        <v>7.9352257908999997</v>
      </c>
      <c r="E78" s="366">
        <v>8.8201470709999992</v>
      </c>
      <c r="F78" s="366">
        <v>8.2196907571000004</v>
      </c>
      <c r="G78" s="366">
        <v>5862</v>
      </c>
      <c r="H78" s="366">
        <v>2476</v>
      </c>
      <c r="I78" s="366">
        <v>1173</v>
      </c>
    </row>
    <row r="79" spans="1:9">
      <c r="A79" s="300" t="s">
        <v>1035</v>
      </c>
      <c r="B79">
        <v>201106</v>
      </c>
      <c r="C79" s="366">
        <v>7.5473021718000002</v>
      </c>
      <c r="D79" s="366">
        <v>8.0861448210999995</v>
      </c>
      <c r="E79" s="366">
        <v>8.4798981303000005</v>
      </c>
      <c r="F79" s="366">
        <v>8.2172105413000001</v>
      </c>
      <c r="G79" s="366">
        <v>5416</v>
      </c>
      <c r="H79" s="366">
        <v>2834</v>
      </c>
      <c r="I79" s="366">
        <v>1414</v>
      </c>
    </row>
    <row r="80" spans="1:9">
      <c r="B80">
        <v>201107</v>
      </c>
      <c r="C80" s="366">
        <v>7.5911034170000002</v>
      </c>
      <c r="D80" s="366">
        <v>7.9374437710999999</v>
      </c>
      <c r="E80" s="366">
        <v>8.6213564773000009</v>
      </c>
      <c r="F80" s="366">
        <v>8.1319574051999997</v>
      </c>
      <c r="G80" s="366">
        <v>5599</v>
      </c>
      <c r="H80" s="366">
        <v>2828</v>
      </c>
      <c r="I80" s="366">
        <v>1124</v>
      </c>
    </row>
    <row r="81" spans="1:9">
      <c r="B81">
        <v>201108</v>
      </c>
      <c r="C81" s="366">
        <v>7.6501494795999996</v>
      </c>
      <c r="D81" s="366">
        <v>8.0451407781000004</v>
      </c>
      <c r="E81" s="366">
        <v>8.6518649621999995</v>
      </c>
      <c r="F81" s="366">
        <v>8.2281800801999996</v>
      </c>
      <c r="G81" s="366">
        <v>5605</v>
      </c>
      <c r="H81" s="366">
        <v>3192</v>
      </c>
      <c r="I81" s="366">
        <v>1379</v>
      </c>
    </row>
    <row r="82" spans="1:9">
      <c r="A82" s="300" t="s">
        <v>1036</v>
      </c>
      <c r="B82">
        <v>201109</v>
      </c>
      <c r="C82" s="366">
        <v>7.6107358718000002</v>
      </c>
      <c r="D82" s="366">
        <v>8.1000077111</v>
      </c>
      <c r="E82" s="366">
        <v>8.3191614405000003</v>
      </c>
      <c r="F82" s="366">
        <v>8.1644315930999998</v>
      </c>
      <c r="G82" s="366">
        <v>5420</v>
      </c>
      <c r="H82" s="366">
        <v>3300</v>
      </c>
      <c r="I82" s="366">
        <v>1374</v>
      </c>
    </row>
    <row r="83" spans="1:9">
      <c r="B83">
        <v>201110</v>
      </c>
      <c r="C83" s="366">
        <v>7.5283589701000002</v>
      </c>
      <c r="D83" s="366">
        <v>7.8214245635999999</v>
      </c>
      <c r="E83" s="366">
        <v>8.5350992220999995</v>
      </c>
      <c r="F83" s="366">
        <v>8.0148971809000003</v>
      </c>
      <c r="G83" s="366">
        <v>5229</v>
      </c>
      <c r="H83" s="366">
        <v>3326</v>
      </c>
      <c r="I83" s="366">
        <v>1237</v>
      </c>
    </row>
    <row r="84" spans="1:9">
      <c r="B84">
        <v>201111</v>
      </c>
      <c r="C84" s="366">
        <v>7.5045395235000001</v>
      </c>
      <c r="D84" s="366">
        <v>7.9992986411000002</v>
      </c>
      <c r="E84" s="366">
        <v>8.4200676369000007</v>
      </c>
      <c r="F84" s="366">
        <v>8.1322527386000001</v>
      </c>
      <c r="G84" s="366">
        <v>5879</v>
      </c>
      <c r="H84" s="366">
        <v>3232</v>
      </c>
      <c r="I84" s="366">
        <v>1493</v>
      </c>
    </row>
    <row r="85" spans="1:9">
      <c r="A85" s="300" t="s">
        <v>1037</v>
      </c>
      <c r="B85">
        <v>201112</v>
      </c>
      <c r="C85" s="366">
        <v>7.4846193718</v>
      </c>
      <c r="D85" s="366">
        <v>8.1265364120000001</v>
      </c>
      <c r="E85" s="366">
        <v>8.5923240938000003</v>
      </c>
      <c r="F85" s="366">
        <v>8.2595479686999997</v>
      </c>
      <c r="G85" s="366">
        <v>6288</v>
      </c>
      <c r="H85" s="366">
        <v>3365</v>
      </c>
      <c r="I85" s="366">
        <v>1345</v>
      </c>
    </row>
    <row r="86" spans="1:9">
      <c r="B86">
        <v>201201</v>
      </c>
      <c r="C86" s="366">
        <v>7.3581824648999996</v>
      </c>
      <c r="D86" s="366">
        <v>7.8021875028999998</v>
      </c>
      <c r="E86" s="366">
        <v>8.3076186931000002</v>
      </c>
      <c r="F86" s="366">
        <v>7.9655921957000002</v>
      </c>
      <c r="G86" s="366">
        <v>5431</v>
      </c>
      <c r="H86" s="366">
        <v>4293</v>
      </c>
      <c r="I86" s="366">
        <v>2051</v>
      </c>
    </row>
    <row r="87" spans="1:9">
      <c r="B87">
        <v>201202</v>
      </c>
      <c r="C87" s="366">
        <v>7.2697343931000002</v>
      </c>
      <c r="D87" s="366">
        <v>7.7184904072</v>
      </c>
      <c r="E87" s="366">
        <v>8.1582261687000006</v>
      </c>
      <c r="F87" s="366">
        <v>7.8634750558000004</v>
      </c>
      <c r="G87" s="366">
        <v>5082</v>
      </c>
      <c r="H87" s="366">
        <v>3082</v>
      </c>
      <c r="I87" s="366">
        <v>1516</v>
      </c>
    </row>
    <row r="88" spans="1:9">
      <c r="A88" s="300" t="s">
        <v>1137</v>
      </c>
      <c r="B88">
        <v>201203</v>
      </c>
      <c r="C88" s="366">
        <v>7.1592573473999996</v>
      </c>
      <c r="D88" s="366">
        <v>7.8480174629999997</v>
      </c>
      <c r="E88" s="366">
        <v>8.0430971154000002</v>
      </c>
      <c r="F88" s="366">
        <v>7.9128150045999996</v>
      </c>
      <c r="G88" s="366">
        <v>5454</v>
      </c>
      <c r="H88" s="366">
        <v>3603</v>
      </c>
      <c r="I88" s="366">
        <v>1792</v>
      </c>
    </row>
    <row r="89" spans="1:9">
      <c r="B89">
        <v>201204</v>
      </c>
      <c r="C89" s="366">
        <v>7.0702662551</v>
      </c>
      <c r="D89" s="366">
        <v>7.4727263206999996</v>
      </c>
      <c r="E89" s="366">
        <v>8.1503990085000009</v>
      </c>
      <c r="F89" s="366">
        <v>7.6759048016999998</v>
      </c>
      <c r="G89" s="366">
        <v>5109</v>
      </c>
      <c r="H89" s="366">
        <v>3078</v>
      </c>
      <c r="I89" s="366">
        <v>1318</v>
      </c>
    </row>
    <row r="90" spans="1:9">
      <c r="B90">
        <v>201205</v>
      </c>
      <c r="C90" s="366">
        <v>7.0922601274000003</v>
      </c>
      <c r="D90" s="366">
        <v>7.6407214885999997</v>
      </c>
      <c r="E90" s="366">
        <v>8.2222659293000007</v>
      </c>
      <c r="F90" s="366">
        <v>7.8299374630000003</v>
      </c>
      <c r="G90" s="366">
        <v>5893</v>
      </c>
      <c r="H90" s="366">
        <v>3162</v>
      </c>
      <c r="I90" s="366">
        <v>1525</v>
      </c>
    </row>
    <row r="91" spans="1:9">
      <c r="A91" s="300" t="s">
        <v>1134</v>
      </c>
      <c r="B91">
        <v>201206</v>
      </c>
      <c r="C91" s="366">
        <v>7.0221301812999997</v>
      </c>
      <c r="D91" s="366">
        <v>8.2724285450000004</v>
      </c>
      <c r="E91" s="366">
        <v>7.9946393846000001</v>
      </c>
      <c r="F91" s="366">
        <v>8.1761474440999997</v>
      </c>
      <c r="G91" s="366">
        <v>5300</v>
      </c>
      <c r="H91" s="366">
        <v>3793</v>
      </c>
      <c r="I91" s="366">
        <v>2012</v>
      </c>
    </row>
    <row r="92" spans="1:9">
      <c r="B92">
        <v>201207</v>
      </c>
      <c r="C92" s="366">
        <v>6.9889648275000003</v>
      </c>
      <c r="D92" s="366">
        <v>7.8402777409000004</v>
      </c>
      <c r="E92" s="366">
        <v>8.1050583082000003</v>
      </c>
      <c r="F92" s="366">
        <v>7.9352545410999999</v>
      </c>
      <c r="G92" s="366">
        <v>5855</v>
      </c>
      <c r="H92" s="366">
        <v>3177</v>
      </c>
      <c r="I92" s="366">
        <v>1777</v>
      </c>
    </row>
    <row r="93" spans="1:9">
      <c r="B93">
        <v>201208</v>
      </c>
      <c r="C93" s="366">
        <v>6.9782332062999997</v>
      </c>
      <c r="D93" s="366">
        <v>7.8363632521</v>
      </c>
      <c r="E93" s="366">
        <v>7.8735280779999997</v>
      </c>
      <c r="F93" s="366">
        <v>7.8500920497999997</v>
      </c>
      <c r="G93" s="366">
        <v>5734</v>
      </c>
      <c r="H93" s="366">
        <v>3042</v>
      </c>
      <c r="I93" s="366">
        <v>1782</v>
      </c>
    </row>
    <row r="94" spans="1:9">
      <c r="A94" s="300" t="s">
        <v>1138</v>
      </c>
      <c r="B94">
        <v>201209</v>
      </c>
      <c r="C94" s="366">
        <v>6.9697116116000002</v>
      </c>
      <c r="D94" s="366">
        <v>7.7519290727000003</v>
      </c>
      <c r="E94" s="366">
        <v>8.1647478883000009</v>
      </c>
      <c r="F94" s="366">
        <v>7.8860457725000002</v>
      </c>
      <c r="G94" s="366">
        <v>5514</v>
      </c>
      <c r="H94" s="366">
        <v>3807</v>
      </c>
      <c r="I94" s="366">
        <v>1832</v>
      </c>
    </row>
    <row r="95" spans="1:9">
      <c r="B95">
        <v>201210</v>
      </c>
      <c r="C95" s="366">
        <v>6.9611954913999998</v>
      </c>
      <c r="D95" s="366">
        <v>7.6799539330000002</v>
      </c>
      <c r="E95" s="366">
        <v>8.2182264155000002</v>
      </c>
      <c r="F95" s="366">
        <v>7.8563697165999997</v>
      </c>
      <c r="G95" s="366">
        <v>5863</v>
      </c>
      <c r="H95" s="366">
        <v>4250</v>
      </c>
      <c r="I95" s="366">
        <v>2072</v>
      </c>
    </row>
    <row r="96" spans="1:9">
      <c r="B96">
        <v>201211</v>
      </c>
      <c r="C96" s="366">
        <v>6.8786694354</v>
      </c>
      <c r="D96" s="366">
        <v>7.6289601441999997</v>
      </c>
      <c r="E96" s="366">
        <v>7.9844226776999996</v>
      </c>
      <c r="F96" s="366">
        <v>7.7379110229999997</v>
      </c>
      <c r="G96" s="366">
        <v>6156</v>
      </c>
      <c r="H96" s="366">
        <v>3593</v>
      </c>
      <c r="I96" s="366">
        <v>1588</v>
      </c>
    </row>
    <row r="97" spans="1:9">
      <c r="A97" s="300" t="s">
        <v>1136</v>
      </c>
      <c r="B97">
        <v>201212</v>
      </c>
      <c r="C97" s="366">
        <v>6.9647089791000001</v>
      </c>
      <c r="D97" s="366">
        <v>7.4627816650999996</v>
      </c>
      <c r="E97" s="366">
        <v>8.0222608190999996</v>
      </c>
      <c r="F97" s="366">
        <v>7.6266024699999999</v>
      </c>
      <c r="G97" s="366">
        <v>5999</v>
      </c>
      <c r="H97" s="366">
        <v>3816</v>
      </c>
      <c r="I97" s="366">
        <v>1580</v>
      </c>
    </row>
    <row r="98" spans="1:9">
      <c r="A98" s="300"/>
      <c r="B98">
        <v>201301</v>
      </c>
      <c r="C98" s="366">
        <v>6.9122058725000004</v>
      </c>
      <c r="D98" s="366">
        <v>7.5262910554999998</v>
      </c>
      <c r="E98" s="366">
        <v>8.0382232414000008</v>
      </c>
      <c r="F98" s="366">
        <v>7.7072890536000003</v>
      </c>
      <c r="G98" s="366">
        <v>6201</v>
      </c>
      <c r="H98" s="366">
        <v>3942</v>
      </c>
      <c r="I98" s="366">
        <v>2156</v>
      </c>
    </row>
    <row r="99" spans="1:9">
      <c r="A99" s="300"/>
      <c r="B99">
        <v>201302</v>
      </c>
      <c r="C99" s="366">
        <v>6.8717800894999996</v>
      </c>
      <c r="D99" s="366">
        <v>7.4668743067000003</v>
      </c>
      <c r="E99" s="366">
        <v>7.6860465924000003</v>
      </c>
      <c r="F99" s="366">
        <v>7.5331378597</v>
      </c>
      <c r="G99" s="366">
        <v>5741</v>
      </c>
      <c r="H99" s="366">
        <v>3286</v>
      </c>
      <c r="I99" s="366">
        <v>1424</v>
      </c>
    </row>
    <row r="100" spans="1:9">
      <c r="A100" s="300" t="s">
        <v>1265</v>
      </c>
      <c r="B100">
        <v>201303</v>
      </c>
      <c r="C100" s="366">
        <v>6.9732867189999999</v>
      </c>
      <c r="D100" s="366">
        <v>7.5670991523</v>
      </c>
      <c r="E100" s="366">
        <v>7.7919991261000003</v>
      </c>
      <c r="F100" s="366">
        <v>7.6345009808000004</v>
      </c>
      <c r="G100" s="366">
        <v>6252</v>
      </c>
      <c r="H100" s="366">
        <v>3928</v>
      </c>
      <c r="I100" s="366">
        <v>1681</v>
      </c>
    </row>
    <row r="101" spans="1:9">
      <c r="B101">
        <v>201304</v>
      </c>
      <c r="C101" s="366">
        <v>6.9807976502000004</v>
      </c>
      <c r="D101" s="366">
        <v>7.4319425910000003</v>
      </c>
      <c r="E101" s="366">
        <v>7.7292654955</v>
      </c>
      <c r="F101" s="366">
        <v>7.5273067235999997</v>
      </c>
      <c r="G101" s="366">
        <v>6229</v>
      </c>
      <c r="H101" s="366">
        <v>3183</v>
      </c>
      <c r="I101" s="366">
        <v>1503</v>
      </c>
    </row>
    <row r="102" spans="1:9">
      <c r="B102">
        <v>201305</v>
      </c>
      <c r="C102" s="366">
        <v>7.0330922738000003</v>
      </c>
      <c r="D102" s="366">
        <v>7.5265002297999999</v>
      </c>
      <c r="E102" s="366">
        <v>7.8370487581999999</v>
      </c>
      <c r="F102" s="366">
        <v>7.6232305328000001</v>
      </c>
      <c r="G102" s="366">
        <v>6968</v>
      </c>
      <c r="H102" s="366">
        <v>3382</v>
      </c>
      <c r="I102" s="366">
        <v>1530</v>
      </c>
    </row>
    <row r="103" spans="1:9">
      <c r="A103" s="300" t="s">
        <v>1266</v>
      </c>
      <c r="B103">
        <v>201306</v>
      </c>
      <c r="C103" s="366">
        <v>6.9800042263000002</v>
      </c>
      <c r="D103" s="366">
        <v>7.589826188</v>
      </c>
      <c r="E103" s="366">
        <v>7.7429163975000002</v>
      </c>
      <c r="F103" s="366">
        <v>7.6378929476000001</v>
      </c>
      <c r="G103" s="366">
        <v>6562</v>
      </c>
      <c r="H103" s="366">
        <v>4123</v>
      </c>
      <c r="I103" s="366">
        <v>1887</v>
      </c>
    </row>
    <row r="104" spans="1:9">
      <c r="B104">
        <v>201307</v>
      </c>
      <c r="C104" s="366">
        <v>7.0357418544000003</v>
      </c>
      <c r="D104" s="366">
        <v>7.4247375684000003</v>
      </c>
      <c r="E104" s="366">
        <v>7.8479174345000002</v>
      </c>
      <c r="F104" s="366">
        <v>7.5596431610000003</v>
      </c>
      <c r="G104" s="366">
        <v>8007</v>
      </c>
      <c r="H104" s="366">
        <v>3919</v>
      </c>
      <c r="I104" s="366">
        <v>1834</v>
      </c>
    </row>
    <row r="105" spans="1:9">
      <c r="B105">
        <v>201308</v>
      </c>
      <c r="C105" s="366">
        <v>7.0227699854000001</v>
      </c>
      <c r="D105" s="366">
        <v>7.2827691279</v>
      </c>
      <c r="E105" s="366">
        <v>7.6439779275999999</v>
      </c>
      <c r="F105" s="366">
        <v>7.4219385676999998</v>
      </c>
      <c r="G105" s="366">
        <v>7136</v>
      </c>
      <c r="H105" s="366">
        <v>3585</v>
      </c>
      <c r="I105" s="366">
        <v>2247</v>
      </c>
    </row>
    <row r="106" spans="1:9">
      <c r="A106" s="300" t="s">
        <v>1267</v>
      </c>
      <c r="B106">
        <v>201309</v>
      </c>
      <c r="C106" s="366">
        <v>6.9604332817000003</v>
      </c>
      <c r="D106" s="366">
        <v>7.4252349870999996</v>
      </c>
      <c r="E106" s="366">
        <v>7.8493239226</v>
      </c>
      <c r="F106" s="366">
        <v>7.5512192853000002</v>
      </c>
      <c r="G106" s="366">
        <v>6296</v>
      </c>
      <c r="H106" s="366">
        <v>4439</v>
      </c>
      <c r="I106" s="366">
        <v>1876</v>
      </c>
    </row>
    <row r="107" spans="1:9">
      <c r="B107">
        <v>201310</v>
      </c>
      <c r="C107" s="366">
        <v>7.0181107524000002</v>
      </c>
      <c r="D107" s="366">
        <v>7.3013508360000001</v>
      </c>
      <c r="E107" s="366">
        <v>8.2507036790000008</v>
      </c>
      <c r="F107" s="366">
        <v>7.6211201015999999</v>
      </c>
      <c r="G107" s="366">
        <v>7100</v>
      </c>
      <c r="H107" s="366">
        <v>4680</v>
      </c>
      <c r="I107" s="366">
        <v>2377</v>
      </c>
    </row>
    <row r="108" spans="1:9">
      <c r="B108">
        <v>201311</v>
      </c>
      <c r="C108" s="366">
        <v>6.9362299685000002</v>
      </c>
      <c r="D108" s="366">
        <v>7.4370221576000004</v>
      </c>
      <c r="E108" s="366">
        <v>8.0394265539000003</v>
      </c>
      <c r="F108" s="366">
        <v>7.6493818903999999</v>
      </c>
      <c r="G108" s="366">
        <v>7797</v>
      </c>
      <c r="H108" s="366">
        <v>4162</v>
      </c>
      <c r="I108" s="366">
        <v>2266</v>
      </c>
    </row>
    <row r="109" spans="1:9">
      <c r="A109" s="300" t="s">
        <v>1268</v>
      </c>
      <c r="B109">
        <v>201312</v>
      </c>
      <c r="C109" s="366">
        <v>7.0121769908999996</v>
      </c>
      <c r="D109" s="366">
        <v>7.4988114365999996</v>
      </c>
      <c r="E109" s="366">
        <v>8.1388497001999998</v>
      </c>
      <c r="F109" s="366">
        <v>7.7114423559</v>
      </c>
      <c r="G109" s="366">
        <v>7825</v>
      </c>
      <c r="H109" s="366">
        <v>3785</v>
      </c>
      <c r="I109" s="366">
        <v>1883</v>
      </c>
    </row>
    <row r="110" spans="1:9">
      <c r="A110" s="300"/>
      <c r="B110">
        <v>201401</v>
      </c>
      <c r="C110" s="366">
        <v>7.0789698019999996</v>
      </c>
      <c r="D110" s="366">
        <v>7.3453723968000002</v>
      </c>
      <c r="E110" s="366">
        <v>7.8117946117999999</v>
      </c>
      <c r="F110" s="366">
        <v>7.5105909701</v>
      </c>
      <c r="G110" s="366">
        <v>7780</v>
      </c>
      <c r="H110" s="366">
        <v>4585</v>
      </c>
      <c r="I110" s="366">
        <v>2515</v>
      </c>
    </row>
    <row r="111" spans="1:9">
      <c r="A111" s="300"/>
      <c r="B111">
        <v>201402</v>
      </c>
      <c r="C111" s="366">
        <v>6.9822117962999997</v>
      </c>
      <c r="D111" s="366">
        <v>7.4500026837000002</v>
      </c>
      <c r="E111" s="366">
        <v>7.7739309997000001</v>
      </c>
      <c r="F111" s="366">
        <v>7.5618589956999998</v>
      </c>
      <c r="G111" s="366">
        <v>7562</v>
      </c>
      <c r="H111" s="366">
        <v>3589</v>
      </c>
      <c r="I111" s="366">
        <v>1893</v>
      </c>
    </row>
    <row r="112" spans="1:9">
      <c r="A112" s="300"/>
      <c r="B112">
        <v>201403</v>
      </c>
      <c r="C112" s="366">
        <v>6.9638627261000003</v>
      </c>
      <c r="D112" s="366">
        <v>7.3178407736000004</v>
      </c>
      <c r="E112" s="366">
        <v>7.8875519856</v>
      </c>
      <c r="F112" s="366">
        <v>7.5184325887999996</v>
      </c>
      <c r="G112" s="366">
        <v>8482</v>
      </c>
      <c r="H112" s="366">
        <v>4363</v>
      </c>
      <c r="I112" s="366">
        <v>2371</v>
      </c>
    </row>
    <row r="113" spans="1:9">
      <c r="A113" s="300"/>
      <c r="B113">
        <v>201404</v>
      </c>
      <c r="C113" s="366">
        <v>7.0711336433999996</v>
      </c>
      <c r="D113" s="366">
        <v>7.3538699232999996</v>
      </c>
      <c r="E113" s="366">
        <v>7.9067743165</v>
      </c>
      <c r="F113" s="366">
        <v>7.5692161521000001</v>
      </c>
      <c r="G113" s="366">
        <v>7802</v>
      </c>
      <c r="H113" s="366">
        <v>3146</v>
      </c>
      <c r="I113" s="366">
        <v>2007</v>
      </c>
    </row>
    <row r="114" spans="1:9">
      <c r="A114" s="300"/>
      <c r="B114">
        <v>201405</v>
      </c>
      <c r="C114" s="366">
        <v>7.0387480549000001</v>
      </c>
      <c r="D114" s="366">
        <v>7.3089780081000004</v>
      </c>
      <c r="E114" s="366">
        <v>7.8311139256000004</v>
      </c>
      <c r="F114" s="366">
        <v>7.5056628494000002</v>
      </c>
      <c r="G114" s="366">
        <v>9200</v>
      </c>
      <c r="H114" s="366">
        <v>3498</v>
      </c>
      <c r="I114" s="366">
        <v>2114</v>
      </c>
    </row>
    <row r="115" spans="1:9">
      <c r="A115" s="300"/>
      <c r="B115">
        <v>201406</v>
      </c>
      <c r="C115" s="366">
        <v>7.1121100771999997</v>
      </c>
      <c r="D115" s="366">
        <v>7.4002890434999999</v>
      </c>
      <c r="E115" s="366">
        <v>8.0335257474000006</v>
      </c>
      <c r="F115" s="366">
        <v>7.6261262101999998</v>
      </c>
      <c r="G115" s="366">
        <v>8925</v>
      </c>
      <c r="H115" s="366">
        <v>4564</v>
      </c>
      <c r="I115" s="366">
        <v>2530</v>
      </c>
    </row>
    <row r="116" spans="1:9">
      <c r="A116" s="300"/>
      <c r="B116">
        <v>201407</v>
      </c>
      <c r="C116" s="366">
        <v>7.0533319985</v>
      </c>
      <c r="D116" s="366">
        <v>7.1846342418000004</v>
      </c>
      <c r="E116" s="366">
        <v>7.9628656959999997</v>
      </c>
      <c r="F116" s="366">
        <v>7.4838708585999996</v>
      </c>
      <c r="G116" s="366">
        <v>10363</v>
      </c>
      <c r="H116" s="366">
        <v>3544</v>
      </c>
      <c r="I116" s="366">
        <v>2214</v>
      </c>
    </row>
    <row r="117" spans="1:9">
      <c r="A117" s="300"/>
      <c r="B117">
        <v>201408</v>
      </c>
      <c r="C117" s="366">
        <v>7.1212439778999999</v>
      </c>
      <c r="D117" s="366">
        <v>7.3684597995000001</v>
      </c>
      <c r="E117" s="366">
        <v>8.027117616</v>
      </c>
      <c r="F117" s="366">
        <v>7.6283399364999998</v>
      </c>
      <c r="G117" s="366">
        <v>9663</v>
      </c>
      <c r="H117" s="366">
        <v>3517</v>
      </c>
      <c r="I117" s="366">
        <v>2292</v>
      </c>
    </row>
    <row r="118" spans="1:9">
      <c r="A118" s="300"/>
      <c r="B118">
        <v>201409</v>
      </c>
      <c r="C118" s="366">
        <v>7.187274747</v>
      </c>
      <c r="D118" s="366">
        <v>7.2380035317999996</v>
      </c>
      <c r="E118" s="366">
        <v>7.8589642184999997</v>
      </c>
      <c r="F118" s="366">
        <v>7.4542466556999996</v>
      </c>
      <c r="G118" s="366">
        <v>9463</v>
      </c>
      <c r="H118" s="366">
        <v>4591</v>
      </c>
      <c r="I118" s="366">
        <v>2453</v>
      </c>
    </row>
    <row r="119" spans="1:9">
      <c r="A119" s="300"/>
      <c r="B119">
        <v>201410</v>
      </c>
      <c r="C119" s="366">
        <v>7.1817556906000002</v>
      </c>
      <c r="D119" s="366">
        <v>7.0281488734000002</v>
      </c>
      <c r="E119" s="366">
        <v>7.9179929362000001</v>
      </c>
      <c r="F119" s="366">
        <v>7.3158639492999997</v>
      </c>
      <c r="G119" s="366">
        <v>9319</v>
      </c>
      <c r="H119" s="366">
        <v>5142</v>
      </c>
      <c r="I119" s="366">
        <v>2457</v>
      </c>
    </row>
    <row r="120" spans="1:9">
      <c r="A120" s="300"/>
      <c r="B120">
        <v>201411</v>
      </c>
      <c r="C120" s="366">
        <v>7.0683667529000003</v>
      </c>
      <c r="D120" s="366">
        <v>7.1311327466999996</v>
      </c>
      <c r="E120" s="366">
        <v>7.7589701172999996</v>
      </c>
      <c r="F120" s="366">
        <v>7.3507611877999999</v>
      </c>
      <c r="G120" s="366">
        <v>9949</v>
      </c>
      <c r="H120" s="366">
        <v>4273</v>
      </c>
      <c r="I120" s="366">
        <v>2299</v>
      </c>
    </row>
    <row r="121" spans="1:9">
      <c r="A121" s="300"/>
      <c r="B121">
        <v>201412</v>
      </c>
      <c r="C121" s="366">
        <v>7.1946310990000004</v>
      </c>
      <c r="D121" s="366">
        <v>7.1221478640999996</v>
      </c>
      <c r="E121" s="366">
        <v>8.0264053364999999</v>
      </c>
      <c r="F121" s="366">
        <v>7.4384877705000001</v>
      </c>
      <c r="G121" s="366">
        <v>10248</v>
      </c>
      <c r="H121" s="366">
        <v>3914</v>
      </c>
      <c r="I121" s="366">
        <v>2106</v>
      </c>
    </row>
    <row r="122" spans="1:9">
      <c r="A122" s="300"/>
    </row>
    <row r="123" spans="1:9">
      <c r="A123" s="300"/>
    </row>
    <row r="124" spans="1:9">
      <c r="A124" s="300"/>
    </row>
    <row r="125" spans="1:9">
      <c r="A125" s="300"/>
    </row>
    <row r="126" spans="1:9">
      <c r="A126" s="300"/>
    </row>
    <row r="127" spans="1:9">
      <c r="A127" s="300"/>
    </row>
    <row r="128" spans="1:9">
      <c r="A128" s="300"/>
    </row>
    <row r="129" spans="1:9">
      <c r="A129" s="300"/>
    </row>
    <row r="130" spans="1:9">
      <c r="A130" s="300"/>
    </row>
    <row r="132" spans="1:9">
      <c r="B132" s="10" t="s">
        <v>704</v>
      </c>
    </row>
    <row r="133" spans="1:9" ht="51">
      <c r="A133" s="9" t="s">
        <v>587</v>
      </c>
      <c r="B133" s="9" t="s">
        <v>689</v>
      </c>
      <c r="C133" s="9" t="s">
        <v>705</v>
      </c>
      <c r="D133" s="9" t="s">
        <v>140</v>
      </c>
      <c r="E133" s="9" t="s">
        <v>137</v>
      </c>
      <c r="F133" s="9" t="s">
        <v>706</v>
      </c>
      <c r="G133" s="4" t="s">
        <v>707</v>
      </c>
      <c r="H133" s="4" t="s">
        <v>708</v>
      </c>
      <c r="I133" s="4" t="s">
        <v>709</v>
      </c>
    </row>
    <row r="134" spans="1:9">
      <c r="A134" s="13" t="s">
        <v>588</v>
      </c>
      <c r="B134">
        <v>200503</v>
      </c>
      <c r="C134" s="366">
        <v>8.2933308919000002</v>
      </c>
      <c r="D134" s="366">
        <v>9.783182</v>
      </c>
      <c r="E134" s="366">
        <v>8.3499223595000007</v>
      </c>
      <c r="F134" s="366">
        <v>9.5484857338999998</v>
      </c>
      <c r="G134" s="366">
        <v>15</v>
      </c>
      <c r="H134" s="366">
        <v>1338</v>
      </c>
      <c r="I134" s="366">
        <v>262</v>
      </c>
    </row>
    <row r="135" spans="1:9">
      <c r="B135">
        <v>200504</v>
      </c>
      <c r="C135" s="366">
        <v>9.0624961853000006</v>
      </c>
      <c r="D135" s="366">
        <v>9.5760038850000004</v>
      </c>
      <c r="E135" s="366">
        <v>8.5798761144999993</v>
      </c>
      <c r="F135" s="366">
        <v>9.3959618491000008</v>
      </c>
      <c r="G135" s="366">
        <v>16</v>
      </c>
      <c r="H135" s="366">
        <v>1038</v>
      </c>
      <c r="I135" s="366">
        <v>229</v>
      </c>
    </row>
    <row r="136" spans="1:9">
      <c r="B136">
        <v>200505</v>
      </c>
      <c r="C136" s="366">
        <v>9.2814778927999999</v>
      </c>
      <c r="D136" s="366">
        <v>9.3270154976999997</v>
      </c>
      <c r="E136" s="366">
        <v>8.2780617986999996</v>
      </c>
      <c r="F136" s="366">
        <v>9.1667782906999999</v>
      </c>
      <c r="G136" s="366">
        <v>27</v>
      </c>
      <c r="H136" s="366">
        <v>1259</v>
      </c>
      <c r="I136" s="366">
        <v>227</v>
      </c>
    </row>
    <row r="137" spans="1:9">
      <c r="A137" s="13" t="s">
        <v>589</v>
      </c>
      <c r="B137">
        <v>200506</v>
      </c>
      <c r="C137" s="366">
        <v>9.1799967448000004</v>
      </c>
      <c r="D137" s="366">
        <v>9.5888073881999993</v>
      </c>
      <c r="E137" s="366">
        <v>8.1936623949000005</v>
      </c>
      <c r="F137" s="366">
        <v>9.3962554515000001</v>
      </c>
      <c r="G137" s="366">
        <v>30</v>
      </c>
      <c r="H137" s="366">
        <v>1755</v>
      </c>
      <c r="I137" s="366">
        <v>281</v>
      </c>
    </row>
    <row r="138" spans="1:9">
      <c r="B138">
        <v>200507</v>
      </c>
      <c r="C138" s="366">
        <v>9.0172378277000007</v>
      </c>
      <c r="D138" s="366">
        <v>9.5460424498999998</v>
      </c>
      <c r="E138" s="366">
        <v>8.3424145739999993</v>
      </c>
      <c r="F138" s="366">
        <v>9.3214800668999995</v>
      </c>
      <c r="G138" s="366">
        <v>29</v>
      </c>
      <c r="H138" s="366">
        <v>1478</v>
      </c>
      <c r="I138" s="366">
        <v>339</v>
      </c>
    </row>
    <row r="139" spans="1:9">
      <c r="B139">
        <v>200508</v>
      </c>
      <c r="C139" s="366">
        <v>9.4066630046000004</v>
      </c>
      <c r="D139" s="366">
        <v>9.4367040563</v>
      </c>
      <c r="E139" s="366">
        <v>8.4450667455000001</v>
      </c>
      <c r="F139" s="366">
        <v>9.1634090454999999</v>
      </c>
      <c r="G139" s="366">
        <v>30</v>
      </c>
      <c r="H139" s="366">
        <v>1238</v>
      </c>
      <c r="I139" s="366">
        <v>471</v>
      </c>
    </row>
    <row r="140" spans="1:9">
      <c r="A140" s="13" t="s">
        <v>590</v>
      </c>
      <c r="B140">
        <v>200509</v>
      </c>
      <c r="C140" s="366">
        <v>9.3777746271000009</v>
      </c>
      <c r="D140" s="366">
        <v>9.2680077729000008</v>
      </c>
      <c r="E140" s="366">
        <v>8.3244110311000004</v>
      </c>
      <c r="F140" s="366">
        <v>9.0322489201000007</v>
      </c>
      <c r="G140" s="366">
        <v>27</v>
      </c>
      <c r="H140" s="366">
        <v>1261</v>
      </c>
      <c r="I140" s="366">
        <v>420</v>
      </c>
    </row>
    <row r="141" spans="1:9">
      <c r="B141">
        <v>200510</v>
      </c>
      <c r="C141" s="366">
        <v>8.7416637738999992</v>
      </c>
      <c r="D141" s="366">
        <v>9.2182148594999997</v>
      </c>
      <c r="E141" s="366">
        <v>8.4504074456999998</v>
      </c>
      <c r="F141" s="366">
        <v>9.0543074478999994</v>
      </c>
      <c r="G141" s="366">
        <v>24</v>
      </c>
      <c r="H141" s="366">
        <v>1039</v>
      </c>
      <c r="I141" s="366">
        <v>282</v>
      </c>
    </row>
    <row r="142" spans="1:9">
      <c r="B142">
        <v>200511</v>
      </c>
      <c r="C142" s="366">
        <v>8.6769200839000007</v>
      </c>
      <c r="D142" s="366">
        <v>9.1944555104999992</v>
      </c>
      <c r="E142" s="366">
        <v>8.4572473977999998</v>
      </c>
      <c r="F142" s="366">
        <v>9.0217292624999992</v>
      </c>
      <c r="G142" s="366">
        <v>26</v>
      </c>
      <c r="H142" s="366">
        <v>1085</v>
      </c>
      <c r="I142" s="366">
        <v>332</v>
      </c>
    </row>
    <row r="143" spans="1:9">
      <c r="A143" s="13" t="s">
        <v>591</v>
      </c>
      <c r="B143">
        <v>200512</v>
      </c>
      <c r="C143" s="366">
        <v>8.5611078474000006</v>
      </c>
      <c r="D143" s="366">
        <v>9.2107092927000007</v>
      </c>
      <c r="E143" s="366">
        <v>8.6381987335999995</v>
      </c>
      <c r="F143" s="366">
        <v>9.1011639822999992</v>
      </c>
      <c r="G143" s="366">
        <v>18</v>
      </c>
      <c r="H143" s="366">
        <v>934</v>
      </c>
      <c r="I143" s="366">
        <v>221</v>
      </c>
    </row>
    <row r="144" spans="1:9">
      <c r="B144">
        <v>200601</v>
      </c>
      <c r="C144" s="366">
        <v>8.7857101985000003</v>
      </c>
      <c r="D144" s="366">
        <v>9.1730701176</v>
      </c>
      <c r="E144" s="366">
        <v>8.5884052541999996</v>
      </c>
      <c r="F144" s="366">
        <v>8.9925242578999995</v>
      </c>
      <c r="G144" s="366">
        <v>28</v>
      </c>
      <c r="H144" s="366">
        <v>958</v>
      </c>
      <c r="I144" s="366">
        <v>428</v>
      </c>
    </row>
    <row r="145" spans="1:9">
      <c r="B145">
        <v>200602</v>
      </c>
      <c r="C145" s="366">
        <v>8.7710490980000007</v>
      </c>
      <c r="D145" s="366">
        <v>9.2228227323999992</v>
      </c>
      <c r="E145" s="366">
        <v>8.6060531000000005</v>
      </c>
      <c r="F145" s="366">
        <v>9.0363780440999992</v>
      </c>
      <c r="G145" s="366">
        <v>38</v>
      </c>
      <c r="H145" s="366">
        <v>974</v>
      </c>
      <c r="I145" s="366">
        <v>422</v>
      </c>
    </row>
    <row r="146" spans="1:9">
      <c r="A146" s="13" t="s">
        <v>592</v>
      </c>
      <c r="B146">
        <v>200603</v>
      </c>
      <c r="C146" s="366">
        <v>8.9719973755000009</v>
      </c>
      <c r="D146" s="366">
        <v>9.1033177540000008</v>
      </c>
      <c r="E146" s="366">
        <v>8.7744317712999997</v>
      </c>
      <c r="F146" s="366">
        <v>9.0171520537000003</v>
      </c>
      <c r="G146" s="366">
        <v>25</v>
      </c>
      <c r="H146" s="366">
        <v>1600</v>
      </c>
      <c r="I146" s="366">
        <v>568</v>
      </c>
    </row>
    <row r="147" spans="1:9">
      <c r="B147">
        <v>200604</v>
      </c>
      <c r="C147" s="366">
        <v>8.9518487717999999</v>
      </c>
      <c r="D147" s="366">
        <v>9.1453531243999997</v>
      </c>
      <c r="E147" s="366">
        <v>8.5280926954999998</v>
      </c>
      <c r="F147" s="366">
        <v>8.9661331079999993</v>
      </c>
      <c r="G147" s="366">
        <v>27</v>
      </c>
      <c r="H147" s="366">
        <v>919</v>
      </c>
      <c r="I147" s="366">
        <v>376</v>
      </c>
    </row>
    <row r="148" spans="1:9">
      <c r="B148">
        <v>200605</v>
      </c>
      <c r="C148" s="366">
        <v>9.1916632652000008</v>
      </c>
      <c r="D148" s="366">
        <v>9.2490975152000008</v>
      </c>
      <c r="E148" s="366">
        <v>8.6587009985000005</v>
      </c>
      <c r="F148" s="366">
        <v>9.0668379044999998</v>
      </c>
      <c r="G148" s="366">
        <v>24</v>
      </c>
      <c r="H148" s="366">
        <v>1310</v>
      </c>
      <c r="I148" s="366">
        <v>585</v>
      </c>
    </row>
    <row r="149" spans="1:9">
      <c r="A149" s="13" t="s">
        <v>593</v>
      </c>
      <c r="B149">
        <v>200606</v>
      </c>
      <c r="C149" s="366">
        <v>8.9749968846999995</v>
      </c>
      <c r="D149" s="366">
        <v>9.2815547868999992</v>
      </c>
      <c r="E149" s="366">
        <v>8.6630746180999996</v>
      </c>
      <c r="F149" s="366">
        <v>9.1589343709000008</v>
      </c>
      <c r="G149" s="366">
        <v>24</v>
      </c>
      <c r="H149" s="366">
        <v>1844</v>
      </c>
      <c r="I149" s="366">
        <v>456</v>
      </c>
    </row>
    <row r="150" spans="1:9">
      <c r="B150">
        <v>200607</v>
      </c>
      <c r="C150" s="366">
        <v>8.8142830985000007</v>
      </c>
      <c r="D150" s="366">
        <v>9.2546991709000004</v>
      </c>
      <c r="E150" s="366">
        <v>7.9580677933999997</v>
      </c>
      <c r="F150" s="366">
        <v>8.9196916512000008</v>
      </c>
      <c r="G150" s="366">
        <v>21</v>
      </c>
      <c r="H150" s="366">
        <v>1263</v>
      </c>
      <c r="I150" s="366">
        <v>440</v>
      </c>
    </row>
    <row r="151" spans="1:9">
      <c r="B151">
        <v>200608</v>
      </c>
      <c r="C151" s="366">
        <v>8.5857124328999994</v>
      </c>
      <c r="D151" s="366">
        <v>9.1548755417999992</v>
      </c>
      <c r="E151" s="366">
        <v>8.3380975841999998</v>
      </c>
      <c r="F151" s="366">
        <v>8.8918615625000008</v>
      </c>
      <c r="G151" s="366">
        <v>28</v>
      </c>
      <c r="H151" s="366">
        <v>1158</v>
      </c>
      <c r="I151" s="366">
        <v>550</v>
      </c>
    </row>
    <row r="152" spans="1:9">
      <c r="A152" s="13" t="s">
        <v>627</v>
      </c>
      <c r="B152">
        <v>200609</v>
      </c>
      <c r="C152" s="366">
        <v>8.7666641870999999</v>
      </c>
      <c r="D152" s="366">
        <v>9.1284493752000007</v>
      </c>
      <c r="E152" s="366">
        <v>8.3031546262999996</v>
      </c>
      <c r="F152" s="366">
        <v>8.8596752233</v>
      </c>
      <c r="G152" s="366">
        <v>24</v>
      </c>
      <c r="H152" s="366">
        <v>1056</v>
      </c>
      <c r="I152" s="366">
        <v>510</v>
      </c>
    </row>
    <row r="153" spans="1:9">
      <c r="B153">
        <v>200610</v>
      </c>
      <c r="C153" s="366">
        <v>8.3428544543999994</v>
      </c>
      <c r="D153" s="366">
        <v>9.2493618596000005</v>
      </c>
      <c r="E153" s="366">
        <v>8.3516081882000002</v>
      </c>
      <c r="F153" s="366">
        <v>9.0074010941000004</v>
      </c>
      <c r="G153" s="366">
        <v>21</v>
      </c>
      <c r="H153" s="366">
        <v>1076</v>
      </c>
      <c r="I153" s="366">
        <v>397</v>
      </c>
    </row>
    <row r="154" spans="1:9">
      <c r="B154">
        <v>200611</v>
      </c>
      <c r="C154" s="366">
        <v>8.8666646321999991</v>
      </c>
      <c r="D154" s="366">
        <v>8.9103942228000008</v>
      </c>
      <c r="E154" s="366">
        <v>8.5681446336999993</v>
      </c>
      <c r="F154" s="366">
        <v>8.8216049008000006</v>
      </c>
      <c r="G154" s="366">
        <v>15</v>
      </c>
      <c r="H154" s="366">
        <v>1296</v>
      </c>
      <c r="I154" s="366">
        <v>454</v>
      </c>
    </row>
    <row r="155" spans="1:9">
      <c r="A155" s="13" t="s">
        <v>628</v>
      </c>
      <c r="B155">
        <v>200612</v>
      </c>
      <c r="C155" s="366">
        <v>8.9944417742000002</v>
      </c>
      <c r="D155" s="366">
        <v>8.8748412645000005</v>
      </c>
      <c r="E155" s="366">
        <v>8.8544681251000004</v>
      </c>
      <c r="F155" s="366">
        <v>8.8697235095</v>
      </c>
      <c r="G155" s="366">
        <v>18</v>
      </c>
      <c r="H155" s="366">
        <v>1091</v>
      </c>
      <c r="I155" s="366">
        <v>366</v>
      </c>
    </row>
    <row r="156" spans="1:9">
      <c r="B156">
        <v>200701</v>
      </c>
      <c r="C156" s="366">
        <v>8.5642822811000006</v>
      </c>
      <c r="D156" s="366">
        <v>8.8463260645999995</v>
      </c>
      <c r="E156" s="366">
        <v>8.2905546959999992</v>
      </c>
      <c r="F156" s="366">
        <v>8.6665267669000006</v>
      </c>
      <c r="G156" s="366">
        <v>14</v>
      </c>
      <c r="H156" s="366">
        <v>1217</v>
      </c>
      <c r="I156" s="366">
        <v>582</v>
      </c>
    </row>
    <row r="157" spans="1:9">
      <c r="B157">
        <v>200702</v>
      </c>
      <c r="C157" s="366">
        <v>7.5882337234000001</v>
      </c>
      <c r="D157" s="366">
        <v>8.7759889923000003</v>
      </c>
      <c r="E157" s="366">
        <v>8.3735350918000009</v>
      </c>
      <c r="F157" s="366">
        <v>8.6525297968999997</v>
      </c>
      <c r="G157" s="366">
        <v>17</v>
      </c>
      <c r="H157" s="366">
        <v>1209</v>
      </c>
      <c r="I157" s="366">
        <v>535</v>
      </c>
    </row>
    <row r="158" spans="1:9">
      <c r="A158" s="13" t="s">
        <v>147</v>
      </c>
      <c r="B158">
        <v>200703</v>
      </c>
      <c r="C158" s="366">
        <v>8.7296269735000003</v>
      </c>
      <c r="D158" s="366">
        <v>8.8363757967000005</v>
      </c>
      <c r="E158" s="366">
        <v>8.4061178020000007</v>
      </c>
      <c r="F158" s="366">
        <v>8.7191304930999998</v>
      </c>
      <c r="G158" s="366">
        <v>27</v>
      </c>
      <c r="H158" s="366">
        <v>1746</v>
      </c>
      <c r="I158" s="366">
        <v>654</v>
      </c>
    </row>
    <row r="159" spans="1:9">
      <c r="B159">
        <v>200704</v>
      </c>
      <c r="C159" s="366">
        <v>8.4599970500000001</v>
      </c>
      <c r="D159" s="366">
        <v>8.7581988638000006</v>
      </c>
      <c r="E159" s="366">
        <v>8.4904649186000007</v>
      </c>
      <c r="F159" s="366">
        <v>8.6819751559</v>
      </c>
      <c r="G159" s="366">
        <v>30</v>
      </c>
      <c r="H159" s="366">
        <v>1309</v>
      </c>
      <c r="I159" s="366">
        <v>521</v>
      </c>
    </row>
    <row r="160" spans="1:9">
      <c r="B160">
        <v>200705</v>
      </c>
      <c r="C160" s="366">
        <v>8.6604140600000008</v>
      </c>
      <c r="D160" s="366">
        <v>8.6564235681999993</v>
      </c>
      <c r="E160" s="366">
        <v>8.4948192693000006</v>
      </c>
      <c r="F160" s="366">
        <v>8.6041488951999998</v>
      </c>
      <c r="G160" s="366">
        <v>48</v>
      </c>
      <c r="H160" s="366">
        <v>1418</v>
      </c>
      <c r="I160" s="366">
        <v>678</v>
      </c>
    </row>
    <row r="161" spans="1:9">
      <c r="A161" s="13" t="s">
        <v>148</v>
      </c>
      <c r="B161">
        <v>200706</v>
      </c>
      <c r="C161" s="366">
        <v>8.7189164032999997</v>
      </c>
      <c r="D161" s="366">
        <v>8.7805921675</v>
      </c>
      <c r="E161" s="366">
        <v>8.5124908811999997</v>
      </c>
      <c r="F161" s="366">
        <v>8.7182430311000001</v>
      </c>
      <c r="G161" s="366">
        <v>37</v>
      </c>
      <c r="H161" s="366">
        <v>2079</v>
      </c>
      <c r="I161" s="366">
        <v>630</v>
      </c>
    </row>
    <row r="162" spans="1:9">
      <c r="B162">
        <v>200707</v>
      </c>
      <c r="C162" s="366">
        <v>9.3372517754000004</v>
      </c>
      <c r="D162" s="366">
        <v>8.7987593842000003</v>
      </c>
      <c r="E162" s="366">
        <v>8.4268894372999998</v>
      </c>
      <c r="F162" s="366">
        <v>8.6944561658000001</v>
      </c>
      <c r="G162" s="366">
        <v>51</v>
      </c>
      <c r="H162" s="366">
        <v>1847</v>
      </c>
      <c r="I162" s="366">
        <v>720</v>
      </c>
    </row>
    <row r="163" spans="1:9">
      <c r="B163">
        <v>200708</v>
      </c>
      <c r="C163" s="366">
        <v>9.1941145355000007</v>
      </c>
      <c r="D163" s="366">
        <v>8.7031727187999994</v>
      </c>
      <c r="E163" s="366">
        <v>8.2676473123999994</v>
      </c>
      <c r="F163" s="366">
        <v>8.5626074099</v>
      </c>
      <c r="G163" s="366">
        <v>51</v>
      </c>
      <c r="H163" s="366">
        <v>1429</v>
      </c>
      <c r="I163" s="366">
        <v>681</v>
      </c>
    </row>
    <row r="164" spans="1:9">
      <c r="A164" s="13" t="s">
        <v>149</v>
      </c>
      <c r="B164">
        <v>200709</v>
      </c>
      <c r="C164" s="366">
        <v>9.1583298365000001</v>
      </c>
      <c r="D164" s="366">
        <v>8.6045414890000007</v>
      </c>
      <c r="E164" s="366">
        <v>8.4334465745999996</v>
      </c>
      <c r="F164" s="366">
        <v>8.5428296133000003</v>
      </c>
      <c r="G164" s="366">
        <v>60</v>
      </c>
      <c r="H164" s="366">
        <v>1301</v>
      </c>
      <c r="I164" s="366">
        <v>734</v>
      </c>
    </row>
    <row r="165" spans="1:9">
      <c r="B165">
        <v>200710</v>
      </c>
      <c r="C165" s="366">
        <v>9.2704512856000001</v>
      </c>
      <c r="D165" s="366">
        <v>8.6280929240000006</v>
      </c>
      <c r="E165" s="366">
        <v>8.4848427102000006</v>
      </c>
      <c r="F165" s="366">
        <v>8.5799859762999997</v>
      </c>
      <c r="G165" s="366">
        <v>44</v>
      </c>
      <c r="H165" s="366">
        <v>1333</v>
      </c>
      <c r="I165" s="366">
        <v>674</v>
      </c>
    </row>
    <row r="166" spans="1:9">
      <c r="B166">
        <v>200711</v>
      </c>
      <c r="C166" s="366">
        <v>9.1549976349000008</v>
      </c>
      <c r="D166" s="366">
        <v>8.6911154259999996</v>
      </c>
      <c r="E166" s="366">
        <v>8.4934704514000003</v>
      </c>
      <c r="F166" s="366">
        <v>8.6331895078999992</v>
      </c>
      <c r="G166" s="366">
        <v>40</v>
      </c>
      <c r="H166" s="366">
        <v>1604</v>
      </c>
      <c r="I166" s="366">
        <v>665</v>
      </c>
    </row>
    <row r="167" spans="1:9">
      <c r="A167" s="13" t="s">
        <v>150</v>
      </c>
      <c r="B167">
        <v>200712</v>
      </c>
      <c r="C167" s="366">
        <v>10.924996853</v>
      </c>
      <c r="D167" s="366">
        <v>8.8547842703999997</v>
      </c>
      <c r="E167" s="366">
        <v>8.2071215011999996</v>
      </c>
      <c r="F167" s="366">
        <v>8.6914744699999993</v>
      </c>
      <c r="G167" s="366">
        <v>32</v>
      </c>
      <c r="H167" s="366">
        <v>1216</v>
      </c>
      <c r="I167" s="366">
        <v>410</v>
      </c>
    </row>
    <row r="168" spans="1:9">
      <c r="B168">
        <v>200801</v>
      </c>
      <c r="C168" s="366">
        <v>9.7913014784999994</v>
      </c>
      <c r="D168" s="366">
        <v>8.6217635432000002</v>
      </c>
      <c r="E168" s="366">
        <v>8.3627735983000004</v>
      </c>
      <c r="F168" s="366">
        <v>8.5310545046000001</v>
      </c>
      <c r="G168" s="366">
        <v>46</v>
      </c>
      <c r="H168" s="366">
        <v>1345</v>
      </c>
      <c r="I168" s="366">
        <v>725</v>
      </c>
    </row>
    <row r="169" spans="1:9">
      <c r="B169">
        <v>200802</v>
      </c>
      <c r="C169" s="366">
        <v>9.7421030746999993</v>
      </c>
      <c r="D169" s="366">
        <v>8.6917274383999992</v>
      </c>
      <c r="E169" s="366">
        <v>8.5220767905999999</v>
      </c>
      <c r="F169" s="366">
        <v>8.6442156586000003</v>
      </c>
      <c r="G169" s="366">
        <v>76</v>
      </c>
      <c r="H169" s="366">
        <v>1527</v>
      </c>
      <c r="I169" s="366">
        <v>594</v>
      </c>
    </row>
    <row r="170" spans="1:9">
      <c r="A170" s="240" t="s">
        <v>828</v>
      </c>
      <c r="B170">
        <v>200803</v>
      </c>
      <c r="C170" s="366">
        <v>9.4054023123999997</v>
      </c>
      <c r="D170" s="366">
        <v>8.7215133086000005</v>
      </c>
      <c r="E170" s="366">
        <v>8.3188790996000002</v>
      </c>
      <c r="F170" s="366">
        <v>8.6054077346</v>
      </c>
      <c r="G170" s="366">
        <v>37</v>
      </c>
      <c r="H170" s="366">
        <v>1841</v>
      </c>
      <c r="I170" s="366">
        <v>746</v>
      </c>
    </row>
    <row r="171" spans="1:9">
      <c r="B171">
        <v>200804</v>
      </c>
      <c r="C171" s="366">
        <v>9.6137225580999992</v>
      </c>
      <c r="D171" s="366">
        <v>8.3918005786999998</v>
      </c>
      <c r="E171" s="366">
        <v>8.2820417414000005</v>
      </c>
      <c r="F171" s="366">
        <v>8.3602710686999995</v>
      </c>
      <c r="G171" s="366">
        <v>51</v>
      </c>
      <c r="H171" s="366">
        <v>1645</v>
      </c>
      <c r="I171" s="366">
        <v>663</v>
      </c>
    </row>
    <row r="172" spans="1:9">
      <c r="B172">
        <v>200805</v>
      </c>
      <c r="C172" s="366">
        <v>9.8230740474000005</v>
      </c>
      <c r="D172" s="366">
        <v>8.6684820342000002</v>
      </c>
      <c r="E172" s="366">
        <v>7.9206630226000003</v>
      </c>
      <c r="F172" s="366">
        <v>8.4041637461000001</v>
      </c>
      <c r="G172" s="366">
        <v>52</v>
      </c>
      <c r="H172" s="366">
        <v>1414</v>
      </c>
      <c r="I172" s="366">
        <v>773</v>
      </c>
    </row>
    <row r="173" spans="1:9">
      <c r="A173" s="240" t="s">
        <v>829</v>
      </c>
      <c r="B173">
        <v>200806</v>
      </c>
      <c r="C173" s="366">
        <v>10.424995041000001</v>
      </c>
      <c r="D173" s="366">
        <v>8.5523580159999995</v>
      </c>
      <c r="E173" s="366">
        <v>7.7612566446000004</v>
      </c>
      <c r="F173" s="366">
        <v>8.3379727551999991</v>
      </c>
      <c r="G173" s="366">
        <v>40</v>
      </c>
      <c r="H173" s="366">
        <v>2335</v>
      </c>
      <c r="I173" s="366">
        <v>868</v>
      </c>
    </row>
    <row r="174" spans="1:9">
      <c r="B174">
        <v>200807</v>
      </c>
      <c r="C174" s="366">
        <v>9.3821397509000004</v>
      </c>
      <c r="D174" s="366">
        <v>8.6241686647000009</v>
      </c>
      <c r="E174" s="366">
        <v>7.9666154990000004</v>
      </c>
      <c r="F174" s="366">
        <v>8.4542423456000009</v>
      </c>
      <c r="G174" s="366">
        <v>28</v>
      </c>
      <c r="H174" s="366">
        <v>1739</v>
      </c>
      <c r="I174" s="366">
        <v>606</v>
      </c>
    </row>
    <row r="175" spans="1:9">
      <c r="B175">
        <v>200808</v>
      </c>
      <c r="C175" s="366">
        <v>9.5645132987999997</v>
      </c>
      <c r="D175" s="366">
        <v>8.4595882935999995</v>
      </c>
      <c r="E175" s="366">
        <v>7.8490267077000002</v>
      </c>
      <c r="F175" s="366">
        <v>8.2553322752000007</v>
      </c>
      <c r="G175" s="366">
        <v>31</v>
      </c>
      <c r="H175" s="366">
        <v>1289</v>
      </c>
      <c r="I175" s="366">
        <v>648</v>
      </c>
    </row>
    <row r="176" spans="1:9">
      <c r="A176" s="240" t="s">
        <v>830</v>
      </c>
      <c r="B176">
        <v>200809</v>
      </c>
      <c r="C176" s="366">
        <v>9.4999968665000001</v>
      </c>
      <c r="D176" s="366">
        <v>8.4987039987999999</v>
      </c>
      <c r="E176" s="366">
        <v>8.0536012205999992</v>
      </c>
      <c r="F176" s="366">
        <v>8.3533413194000001</v>
      </c>
      <c r="G176" s="366">
        <v>28</v>
      </c>
      <c r="H176" s="366">
        <v>1330</v>
      </c>
      <c r="I176" s="366">
        <v>645</v>
      </c>
    </row>
    <row r="177" spans="1:9">
      <c r="B177">
        <v>200810</v>
      </c>
      <c r="C177" s="366">
        <v>9.6999971866999992</v>
      </c>
      <c r="D177" s="366">
        <v>8.6305159140000001</v>
      </c>
      <c r="E177" s="366">
        <v>7.8177894136999999</v>
      </c>
      <c r="F177" s="366">
        <v>8.3862093507999997</v>
      </c>
      <c r="G177" s="366">
        <v>16</v>
      </c>
      <c r="H177" s="366">
        <v>1396</v>
      </c>
      <c r="I177" s="366">
        <v>600</v>
      </c>
    </row>
    <row r="178" spans="1:9">
      <c r="B178">
        <v>200811</v>
      </c>
      <c r="C178" s="366">
        <v>9.8319975281000005</v>
      </c>
      <c r="D178" s="366">
        <v>8.4582633207000004</v>
      </c>
      <c r="E178" s="366">
        <v>8.2670469216000004</v>
      </c>
      <c r="F178" s="366">
        <v>8.4061133936000001</v>
      </c>
      <c r="G178" s="366">
        <v>25</v>
      </c>
      <c r="H178" s="366">
        <v>1224</v>
      </c>
      <c r="I178" s="366">
        <v>459</v>
      </c>
    </row>
    <row r="179" spans="1:9">
      <c r="A179" s="240" t="s">
        <v>831</v>
      </c>
      <c r="B179">
        <v>200812</v>
      </c>
      <c r="C179" s="366">
        <v>9.8749974115000008</v>
      </c>
      <c r="D179" s="366">
        <v>8.2482553153999998</v>
      </c>
      <c r="E179" s="366">
        <v>8.0396369286000002</v>
      </c>
      <c r="F179" s="366">
        <v>8.1883929950999992</v>
      </c>
      <c r="G179" s="366">
        <v>28</v>
      </c>
      <c r="H179" s="366">
        <v>1240</v>
      </c>
      <c r="I179" s="366">
        <v>499</v>
      </c>
    </row>
    <row r="180" spans="1:9">
      <c r="B180">
        <v>200901</v>
      </c>
      <c r="C180" s="366">
        <v>9.4571399689</v>
      </c>
      <c r="D180" s="366">
        <v>8.5033586305999993</v>
      </c>
      <c r="E180" s="366">
        <v>7.8683022242999998</v>
      </c>
      <c r="F180" s="366">
        <v>8.2484123497000006</v>
      </c>
      <c r="G180" s="366">
        <v>14</v>
      </c>
      <c r="H180" s="366">
        <v>823</v>
      </c>
      <c r="I180" s="366">
        <v>552</v>
      </c>
    </row>
    <row r="181" spans="1:9">
      <c r="B181">
        <v>200902</v>
      </c>
      <c r="C181" s="366">
        <v>10.186954498</v>
      </c>
      <c r="D181" s="366">
        <v>8.2903478626999991</v>
      </c>
      <c r="E181" s="366">
        <v>7.9525211817999999</v>
      </c>
      <c r="F181" s="366">
        <v>8.1786015719999998</v>
      </c>
      <c r="G181" s="366">
        <v>46</v>
      </c>
      <c r="H181" s="366">
        <v>961</v>
      </c>
      <c r="I181" s="366">
        <v>475</v>
      </c>
    </row>
    <row r="182" spans="1:9">
      <c r="A182" s="240" t="s">
        <v>886</v>
      </c>
      <c r="B182">
        <v>200903</v>
      </c>
      <c r="C182" s="366">
        <v>10.115998000999999</v>
      </c>
      <c r="D182" s="366">
        <v>7.9470073728999999</v>
      </c>
      <c r="E182" s="366">
        <v>7.7897285256000002</v>
      </c>
      <c r="F182" s="366">
        <v>7.9032656874000002</v>
      </c>
      <c r="G182" s="366">
        <v>50</v>
      </c>
      <c r="H182" s="366">
        <v>1425</v>
      </c>
      <c r="I182" s="366">
        <v>549</v>
      </c>
    </row>
    <row r="183" spans="1:9">
      <c r="B183">
        <v>200904</v>
      </c>
      <c r="C183" s="366">
        <v>10.580482297</v>
      </c>
      <c r="D183" s="366">
        <v>8.4846468300000009</v>
      </c>
      <c r="E183" s="366">
        <v>7.7851271587999999</v>
      </c>
      <c r="F183" s="366">
        <v>8.2704706363000007</v>
      </c>
      <c r="G183" s="366">
        <v>41</v>
      </c>
      <c r="H183" s="366">
        <v>1056</v>
      </c>
      <c r="I183" s="366">
        <v>466</v>
      </c>
    </row>
    <row r="184" spans="1:9">
      <c r="B184">
        <v>200905</v>
      </c>
      <c r="C184" s="366">
        <v>10.136358781</v>
      </c>
      <c r="D184" s="366">
        <v>8.4298934247999995</v>
      </c>
      <c r="E184" s="366">
        <v>7.8437581707000001</v>
      </c>
      <c r="F184" s="366">
        <v>8.2664794906000001</v>
      </c>
      <c r="G184" s="366">
        <v>11</v>
      </c>
      <c r="H184" s="366">
        <v>1177</v>
      </c>
      <c r="I184" s="366">
        <v>455</v>
      </c>
    </row>
    <row r="185" spans="1:9">
      <c r="A185" s="240" t="s">
        <v>887</v>
      </c>
      <c r="B185">
        <v>200906</v>
      </c>
      <c r="C185" s="366">
        <v>10.166663981999999</v>
      </c>
      <c r="D185" s="366">
        <v>8.6205690918000002</v>
      </c>
      <c r="E185" s="366">
        <v>7.6834053883999998</v>
      </c>
      <c r="F185" s="366">
        <v>8.3636664908</v>
      </c>
      <c r="G185" s="366">
        <v>27</v>
      </c>
      <c r="H185" s="366">
        <v>1602</v>
      </c>
      <c r="I185" s="366">
        <v>605</v>
      </c>
    </row>
    <row r="186" spans="1:9">
      <c r="B186">
        <v>200907</v>
      </c>
      <c r="C186" s="366">
        <v>10.044997978</v>
      </c>
      <c r="D186" s="366">
        <v>8.1393377699999991</v>
      </c>
      <c r="E186" s="366">
        <v>7.9297342356999998</v>
      </c>
      <c r="F186" s="366">
        <v>8.0773901667000008</v>
      </c>
      <c r="G186" s="366">
        <v>20</v>
      </c>
      <c r="H186" s="366">
        <v>1218</v>
      </c>
      <c r="I186" s="366">
        <v>511</v>
      </c>
    </row>
    <row r="187" spans="1:9">
      <c r="B187">
        <v>200908</v>
      </c>
      <c r="C187" s="366">
        <v>10.049997503</v>
      </c>
      <c r="D187" s="366">
        <v>7.974089448</v>
      </c>
      <c r="E187" s="366">
        <v>7.8020583703000002</v>
      </c>
      <c r="F187" s="366">
        <v>7.9172846998999997</v>
      </c>
      <c r="G187" s="366">
        <v>22</v>
      </c>
      <c r="H187" s="366">
        <v>1069</v>
      </c>
      <c r="I187" s="366">
        <v>527</v>
      </c>
    </row>
    <row r="188" spans="1:9">
      <c r="A188" s="240" t="s">
        <v>888</v>
      </c>
      <c r="B188">
        <v>200909</v>
      </c>
      <c r="C188" s="366">
        <v>10.362494946</v>
      </c>
      <c r="D188" s="366">
        <v>8.2607873334999997</v>
      </c>
      <c r="E188" s="366">
        <v>7.7140777204999997</v>
      </c>
      <c r="F188" s="366">
        <v>8.0769618124000004</v>
      </c>
      <c r="G188" s="366">
        <v>8</v>
      </c>
      <c r="H188" s="366">
        <v>1218</v>
      </c>
      <c r="I188" s="366">
        <v>617</v>
      </c>
    </row>
    <row r="189" spans="1:9">
      <c r="B189">
        <v>200910</v>
      </c>
      <c r="C189" s="366">
        <v>10.128568377000001</v>
      </c>
      <c r="D189" s="366">
        <v>8.3894009474000004</v>
      </c>
      <c r="E189" s="366">
        <v>7.7779276670000002</v>
      </c>
      <c r="F189" s="366">
        <v>8.2095322477000003</v>
      </c>
      <c r="G189" s="366">
        <v>7</v>
      </c>
      <c r="H189" s="366">
        <v>1075</v>
      </c>
      <c r="I189" s="366">
        <v>448</v>
      </c>
    </row>
    <row r="190" spans="1:9">
      <c r="B190">
        <v>200911</v>
      </c>
      <c r="C190" s="366">
        <v>9.7119975280999995</v>
      </c>
      <c r="D190" s="366">
        <v>8.3306662328000005</v>
      </c>
      <c r="E190" s="366">
        <v>8.0187718778000008</v>
      </c>
      <c r="F190" s="366">
        <v>8.2355764903999997</v>
      </c>
      <c r="G190" s="366">
        <v>25</v>
      </c>
      <c r="H190" s="366">
        <v>1140</v>
      </c>
      <c r="I190" s="366">
        <v>500</v>
      </c>
    </row>
    <row r="191" spans="1:9">
      <c r="A191" s="240" t="s">
        <v>889</v>
      </c>
      <c r="B191">
        <v>200912</v>
      </c>
      <c r="C191" s="366">
        <v>2</v>
      </c>
      <c r="D191" s="366">
        <v>8.4205314883</v>
      </c>
      <c r="E191" s="366">
        <v>8.0511079605999996</v>
      </c>
      <c r="F191" s="366">
        <v>8.3248147664999994</v>
      </c>
      <c r="G191" s="366">
        <v>2</v>
      </c>
      <c r="H191" s="366">
        <v>1018</v>
      </c>
      <c r="I191" s="366">
        <v>356</v>
      </c>
    </row>
    <row r="192" spans="1:9">
      <c r="B192">
        <v>201001</v>
      </c>
      <c r="C192" s="366">
        <v>9.6230747516000008</v>
      </c>
      <c r="D192" s="366">
        <v>8.5163237522999999</v>
      </c>
      <c r="E192" s="366">
        <v>7.8131483514999998</v>
      </c>
      <c r="F192" s="366">
        <v>8.2642495304000008</v>
      </c>
      <c r="G192" s="366">
        <v>13</v>
      </c>
      <c r="H192" s="366">
        <v>1131</v>
      </c>
      <c r="I192" s="366">
        <v>632</v>
      </c>
    </row>
    <row r="193" spans="1:9">
      <c r="B193">
        <v>201002</v>
      </c>
      <c r="C193" s="366">
        <v>8.2285698481999994</v>
      </c>
      <c r="D193" s="366">
        <v>8.5447660828000007</v>
      </c>
      <c r="E193" s="366">
        <v>7.6427777451000001</v>
      </c>
      <c r="F193" s="366">
        <v>8.3058322989000004</v>
      </c>
      <c r="G193" s="366">
        <v>7</v>
      </c>
      <c r="H193" s="366">
        <v>1246</v>
      </c>
      <c r="I193" s="366">
        <v>449</v>
      </c>
    </row>
    <row r="194" spans="1:9">
      <c r="A194" s="300" t="s">
        <v>977</v>
      </c>
      <c r="B194">
        <v>201003</v>
      </c>
      <c r="C194" s="366">
        <v>10.114282062999999</v>
      </c>
      <c r="D194" s="366">
        <v>8.4554194771999995</v>
      </c>
      <c r="E194" s="366">
        <v>7.5623751988999999</v>
      </c>
      <c r="F194" s="366">
        <v>8.2393942056</v>
      </c>
      <c r="G194" s="366">
        <v>14</v>
      </c>
      <c r="H194" s="366">
        <v>1614</v>
      </c>
      <c r="I194" s="366">
        <v>515</v>
      </c>
    </row>
    <row r="195" spans="1:9">
      <c r="B195">
        <v>201004</v>
      </c>
      <c r="C195" s="366">
        <v>9.4454529502</v>
      </c>
      <c r="D195" s="366">
        <v>8.4060014776000003</v>
      </c>
      <c r="E195" s="366">
        <v>7.6586996040999997</v>
      </c>
      <c r="F195" s="366">
        <v>8.1686025853000004</v>
      </c>
      <c r="G195" s="366">
        <v>11</v>
      </c>
      <c r="H195" s="366">
        <v>1162</v>
      </c>
      <c r="I195" s="366">
        <v>541</v>
      </c>
    </row>
    <row r="196" spans="1:9">
      <c r="B196">
        <v>201005</v>
      </c>
      <c r="C196" s="366">
        <v>10.259997559</v>
      </c>
      <c r="D196" s="366">
        <v>8.5666502525000006</v>
      </c>
      <c r="E196" s="366">
        <v>7.6831087620999998</v>
      </c>
      <c r="F196" s="366">
        <v>8.3326020717000002</v>
      </c>
      <c r="G196" s="366">
        <v>5</v>
      </c>
      <c r="H196" s="366">
        <v>1690</v>
      </c>
      <c r="I196" s="366">
        <v>609</v>
      </c>
    </row>
    <row r="197" spans="1:9">
      <c r="A197" s="300" t="s">
        <v>978</v>
      </c>
      <c r="B197">
        <v>201006</v>
      </c>
      <c r="C197" s="366">
        <v>9.3749976157999999</v>
      </c>
      <c r="D197" s="366">
        <v>8.5547859130999999</v>
      </c>
      <c r="E197" s="366">
        <v>7.6527139779000004</v>
      </c>
      <c r="F197" s="366">
        <v>8.3753382475000002</v>
      </c>
      <c r="G197" s="366">
        <v>8</v>
      </c>
      <c r="H197" s="366">
        <v>2392</v>
      </c>
      <c r="I197" s="366">
        <v>594</v>
      </c>
    </row>
    <row r="198" spans="1:9">
      <c r="B198">
        <v>201007</v>
      </c>
      <c r="C198" s="366">
        <v>9.4999987283999996</v>
      </c>
      <c r="D198" s="366">
        <v>8.5583340863000004</v>
      </c>
      <c r="E198" s="366">
        <v>7.6730119839000004</v>
      </c>
      <c r="F198" s="366">
        <v>8.3232689095999994</v>
      </c>
      <c r="G198" s="366">
        <v>3</v>
      </c>
      <c r="H198" s="366">
        <v>1444</v>
      </c>
      <c r="I198" s="366">
        <v>522</v>
      </c>
    </row>
    <row r="199" spans="1:9">
      <c r="B199">
        <v>201008</v>
      </c>
      <c r="C199" s="366">
        <v>9.9719981384</v>
      </c>
      <c r="D199" s="366">
        <v>8.6901578100000005</v>
      </c>
      <c r="E199" s="366">
        <v>7.6612261358999998</v>
      </c>
      <c r="F199" s="366">
        <v>8.3680486794999993</v>
      </c>
      <c r="G199" s="366">
        <v>25</v>
      </c>
      <c r="H199" s="366">
        <v>1400</v>
      </c>
      <c r="I199" s="366">
        <v>638</v>
      </c>
    </row>
    <row r="200" spans="1:9">
      <c r="A200" s="300" t="s">
        <v>979</v>
      </c>
      <c r="B200">
        <v>201009</v>
      </c>
      <c r="C200" s="366">
        <v>10.049997677</v>
      </c>
      <c r="D200" s="366">
        <v>8.5906759590000004</v>
      </c>
      <c r="E200" s="366">
        <v>7.5100098138</v>
      </c>
      <c r="F200" s="366">
        <v>8.2524165607000004</v>
      </c>
      <c r="G200" s="366">
        <v>22</v>
      </c>
      <c r="H200" s="366">
        <v>1431</v>
      </c>
      <c r="I200" s="366">
        <v>652</v>
      </c>
    </row>
    <row r="201" spans="1:9">
      <c r="B201">
        <v>201010</v>
      </c>
      <c r="C201" s="366">
        <v>9.6333312987999999</v>
      </c>
      <c r="D201" s="366">
        <v>8.5721398513999993</v>
      </c>
      <c r="E201" s="366">
        <v>7.9989931239000001</v>
      </c>
      <c r="F201" s="366">
        <v>8.3928617280999998</v>
      </c>
      <c r="G201" s="366">
        <v>6</v>
      </c>
      <c r="H201" s="366">
        <v>1160</v>
      </c>
      <c r="I201" s="366">
        <v>528</v>
      </c>
    </row>
    <row r="202" spans="1:9">
      <c r="B202">
        <v>201011</v>
      </c>
      <c r="C202" s="366">
        <v>9.8857122148999999</v>
      </c>
      <c r="D202" s="366">
        <v>8.5098599124999996</v>
      </c>
      <c r="E202" s="366">
        <v>7.6847075029000003</v>
      </c>
      <c r="F202" s="366">
        <v>8.2656963415</v>
      </c>
      <c r="G202" s="366">
        <v>21</v>
      </c>
      <c r="H202" s="366">
        <v>1254</v>
      </c>
      <c r="I202" s="366">
        <v>527</v>
      </c>
    </row>
    <row r="203" spans="1:9">
      <c r="A203" s="300" t="s">
        <v>980</v>
      </c>
      <c r="B203">
        <v>201012</v>
      </c>
      <c r="C203" s="366">
        <v>9.7222213745000001</v>
      </c>
      <c r="D203" s="366">
        <v>8.5695204328999992</v>
      </c>
      <c r="E203" s="366">
        <v>7.6737839655000002</v>
      </c>
      <c r="F203" s="366">
        <v>8.3585977785000001</v>
      </c>
      <c r="G203" s="366">
        <v>9</v>
      </c>
      <c r="H203" s="366">
        <v>1250</v>
      </c>
      <c r="I203" s="366">
        <v>385</v>
      </c>
    </row>
    <row r="204" spans="1:9">
      <c r="B204">
        <v>201101</v>
      </c>
      <c r="C204" s="366">
        <v>10.159998322</v>
      </c>
      <c r="D204" s="366">
        <v>8.5395429962999998</v>
      </c>
      <c r="E204" s="366">
        <v>7.3330403000000004</v>
      </c>
      <c r="F204" s="366">
        <v>8.1534872428000007</v>
      </c>
      <c r="G204" s="366">
        <v>10</v>
      </c>
      <c r="H204" s="366">
        <v>1307</v>
      </c>
      <c r="I204" s="366">
        <v>615</v>
      </c>
    </row>
    <row r="205" spans="1:9">
      <c r="B205">
        <v>201102</v>
      </c>
      <c r="C205" s="366">
        <v>10.035712106</v>
      </c>
      <c r="D205" s="366">
        <v>8.5617548804000005</v>
      </c>
      <c r="E205" s="366">
        <v>7.3337149933000001</v>
      </c>
      <c r="F205" s="366">
        <v>8.2375889495999992</v>
      </c>
      <c r="G205" s="366">
        <v>14</v>
      </c>
      <c r="H205" s="366">
        <v>1383</v>
      </c>
      <c r="I205" s="366">
        <v>496</v>
      </c>
    </row>
    <row r="206" spans="1:9">
      <c r="A206" s="300" t="s">
        <v>1034</v>
      </c>
      <c r="B206">
        <v>201103</v>
      </c>
      <c r="C206" s="366">
        <v>10.169228187</v>
      </c>
      <c r="D206" s="366">
        <v>8.5594222038000005</v>
      </c>
      <c r="E206" s="366">
        <v>7.2735534918000004</v>
      </c>
      <c r="F206" s="366">
        <v>8.2400714885999999</v>
      </c>
      <c r="G206" s="366">
        <v>13</v>
      </c>
      <c r="H206" s="366">
        <v>2055</v>
      </c>
      <c r="I206" s="366">
        <v>679</v>
      </c>
    </row>
    <row r="207" spans="1:9">
      <c r="B207">
        <v>201104</v>
      </c>
      <c r="C207" s="366">
        <v>9.9857117789000007</v>
      </c>
      <c r="D207" s="366">
        <v>8.6262024726999993</v>
      </c>
      <c r="E207" s="366">
        <v>7.2144463070000002</v>
      </c>
      <c r="F207" s="366">
        <v>8.1623066522999999</v>
      </c>
      <c r="G207" s="366">
        <v>14</v>
      </c>
      <c r="H207" s="366">
        <v>1228</v>
      </c>
      <c r="I207" s="366">
        <v>601</v>
      </c>
    </row>
    <row r="208" spans="1:9">
      <c r="B208">
        <v>201105</v>
      </c>
      <c r="C208" s="366">
        <v>10.17499733</v>
      </c>
      <c r="D208" s="366">
        <v>8.6070131439999997</v>
      </c>
      <c r="E208" s="366">
        <v>7.1522161046999999</v>
      </c>
      <c r="F208" s="366">
        <v>8.1685425079999998</v>
      </c>
      <c r="G208" s="366">
        <v>8</v>
      </c>
      <c r="H208" s="366">
        <v>1801</v>
      </c>
      <c r="I208" s="366">
        <v>777</v>
      </c>
    </row>
    <row r="209" spans="1:9">
      <c r="A209" s="300" t="s">
        <v>1035</v>
      </c>
      <c r="B209">
        <v>201106</v>
      </c>
      <c r="C209" s="366">
        <v>9.7999975415999998</v>
      </c>
      <c r="D209" s="366">
        <v>8.7014181660999999</v>
      </c>
      <c r="E209" s="366">
        <v>7.6207754932</v>
      </c>
      <c r="F209" s="366">
        <v>8.3263694802000003</v>
      </c>
      <c r="G209" s="366">
        <v>9</v>
      </c>
      <c r="H209" s="366">
        <v>1966</v>
      </c>
      <c r="I209" s="366">
        <v>1045</v>
      </c>
    </row>
    <row r="210" spans="1:9">
      <c r="B210">
        <v>201107</v>
      </c>
      <c r="C210" s="366">
        <v>10.285712106</v>
      </c>
      <c r="D210" s="366">
        <v>8.5575197324999994</v>
      </c>
      <c r="E210" s="366">
        <v>7.7480624059999998</v>
      </c>
      <c r="F210" s="366">
        <v>8.2431810580999993</v>
      </c>
      <c r="G210" s="366">
        <v>7</v>
      </c>
      <c r="H210" s="366">
        <v>1405</v>
      </c>
      <c r="I210" s="366">
        <v>892</v>
      </c>
    </row>
    <row r="211" spans="1:9">
      <c r="B211">
        <v>201108</v>
      </c>
      <c r="C211" s="366">
        <v>10.199997173</v>
      </c>
      <c r="D211" s="366">
        <v>8.4893873710999994</v>
      </c>
      <c r="E211" s="366">
        <v>7.5537957526000001</v>
      </c>
      <c r="F211" s="366">
        <v>8.1380453873</v>
      </c>
      <c r="G211" s="366">
        <v>17</v>
      </c>
      <c r="H211" s="366">
        <v>1475</v>
      </c>
      <c r="I211" s="366">
        <v>887</v>
      </c>
    </row>
    <row r="212" spans="1:9">
      <c r="A212" s="300" t="s">
        <v>1036</v>
      </c>
      <c r="B212">
        <v>201109</v>
      </c>
      <c r="C212" s="366">
        <v>9.9571402413999994</v>
      </c>
      <c r="D212" s="366">
        <v>8.6067158595999995</v>
      </c>
      <c r="E212" s="366">
        <v>7.4945855613000001</v>
      </c>
      <c r="F212" s="366">
        <v>8.2255167921000005</v>
      </c>
      <c r="G212" s="366">
        <v>7</v>
      </c>
      <c r="H212" s="366">
        <v>1626</v>
      </c>
      <c r="I212" s="366">
        <v>848</v>
      </c>
    </row>
    <row r="213" spans="1:9">
      <c r="B213">
        <v>201110</v>
      </c>
      <c r="C213" s="366">
        <v>10.455551995</v>
      </c>
      <c r="D213" s="366">
        <v>8.5035771598000007</v>
      </c>
      <c r="E213" s="366">
        <v>7.6133881680000002</v>
      </c>
      <c r="F213" s="366">
        <v>8.2280721982999996</v>
      </c>
      <c r="G213" s="366">
        <v>9</v>
      </c>
      <c r="H213" s="366">
        <v>1477</v>
      </c>
      <c r="I213" s="366">
        <v>662</v>
      </c>
    </row>
    <row r="214" spans="1:9">
      <c r="B214">
        <v>201111</v>
      </c>
      <c r="C214" s="366">
        <v>10.199997902</v>
      </c>
      <c r="D214" s="366">
        <v>8.4724889488000006</v>
      </c>
      <c r="E214" s="366">
        <v>7.5073860285</v>
      </c>
      <c r="F214" s="366">
        <v>8.1755002585999996</v>
      </c>
      <c r="G214" s="366">
        <v>16</v>
      </c>
      <c r="H214" s="366">
        <v>1514</v>
      </c>
      <c r="I214" s="366">
        <v>673</v>
      </c>
    </row>
    <row r="215" spans="1:9">
      <c r="A215" s="300" t="s">
        <v>1037</v>
      </c>
      <c r="B215">
        <v>201112</v>
      </c>
      <c r="C215" s="366">
        <v>9.1666641235000004</v>
      </c>
      <c r="D215" s="366">
        <v>8.6269953431000008</v>
      </c>
      <c r="E215" s="366">
        <v>7.4121392923</v>
      </c>
      <c r="F215" s="366">
        <v>8.2019988784999995</v>
      </c>
      <c r="G215" s="366">
        <v>3</v>
      </c>
      <c r="H215" s="366">
        <v>972</v>
      </c>
      <c r="I215" s="366">
        <v>523</v>
      </c>
    </row>
    <row r="216" spans="1:9">
      <c r="B216">
        <v>201201</v>
      </c>
      <c r="C216" s="366">
        <v>9.9999978542000001</v>
      </c>
      <c r="D216" s="366">
        <v>8.4540689677999996</v>
      </c>
      <c r="E216" s="366">
        <v>7.1053963674</v>
      </c>
      <c r="F216" s="366">
        <v>7.8521116488000002</v>
      </c>
      <c r="G216" s="366">
        <v>16</v>
      </c>
      <c r="H216" s="366">
        <v>1140</v>
      </c>
      <c r="I216" s="366">
        <v>919</v>
      </c>
    </row>
    <row r="217" spans="1:9">
      <c r="B217">
        <v>201202</v>
      </c>
      <c r="C217" s="366">
        <v>10.099998474</v>
      </c>
      <c r="D217" s="366">
        <v>8.3465699045000008</v>
      </c>
      <c r="E217" s="366">
        <v>7.2928117291000003</v>
      </c>
      <c r="F217" s="366">
        <v>7.9407861838000002</v>
      </c>
      <c r="G217" s="366">
        <v>8</v>
      </c>
      <c r="H217" s="366">
        <v>1418</v>
      </c>
      <c r="I217" s="366">
        <v>888</v>
      </c>
    </row>
    <row r="218" spans="1:9">
      <c r="A218" s="300" t="s">
        <v>1137</v>
      </c>
      <c r="B218">
        <v>201203</v>
      </c>
      <c r="C218" s="366">
        <v>10.374996821</v>
      </c>
      <c r="D218" s="366">
        <v>8.3969298476999992</v>
      </c>
      <c r="E218" s="366">
        <v>7.2626452525999996</v>
      </c>
      <c r="F218" s="366">
        <v>7.9678297802999998</v>
      </c>
      <c r="G218" s="366">
        <v>12</v>
      </c>
      <c r="H218" s="366">
        <v>1719</v>
      </c>
      <c r="I218" s="366">
        <v>1046</v>
      </c>
    </row>
    <row r="219" spans="1:9">
      <c r="B219">
        <v>201204</v>
      </c>
      <c r="C219" s="366">
        <v>10.066664378</v>
      </c>
      <c r="D219" s="366">
        <v>8.2883966390000001</v>
      </c>
      <c r="E219" s="366">
        <v>7.2824611272000004</v>
      </c>
      <c r="F219" s="366">
        <v>7.9253649393999996</v>
      </c>
      <c r="G219" s="366">
        <v>6</v>
      </c>
      <c r="H219" s="366">
        <v>1523</v>
      </c>
      <c r="I219" s="366">
        <v>860</v>
      </c>
    </row>
    <row r="220" spans="1:9">
      <c r="B220">
        <v>201205</v>
      </c>
      <c r="C220" s="366">
        <v>9.8874974250999994</v>
      </c>
      <c r="D220" s="366">
        <v>8.3677340555999997</v>
      </c>
      <c r="E220" s="366">
        <v>7.2760372075999999</v>
      </c>
      <c r="F220" s="366">
        <v>7.9986187298999996</v>
      </c>
      <c r="G220" s="366">
        <v>8</v>
      </c>
      <c r="H220" s="366">
        <v>2124</v>
      </c>
      <c r="I220" s="366">
        <v>1085</v>
      </c>
    </row>
    <row r="221" spans="1:9">
      <c r="A221" s="300" t="s">
        <v>1134</v>
      </c>
      <c r="B221">
        <v>201206</v>
      </c>
      <c r="C221" s="366">
        <v>9.5499978065000004</v>
      </c>
      <c r="D221" s="366">
        <v>8.4423804277999999</v>
      </c>
      <c r="E221" s="366">
        <v>7.2821593908000004</v>
      </c>
      <c r="F221" s="366">
        <v>8.1152139686999991</v>
      </c>
      <c r="G221" s="366">
        <v>16</v>
      </c>
      <c r="H221" s="366">
        <v>2834</v>
      </c>
      <c r="I221" s="366">
        <v>1113</v>
      </c>
    </row>
    <row r="222" spans="1:9">
      <c r="B222">
        <v>201207</v>
      </c>
      <c r="C222" s="366">
        <v>10.019228568000001</v>
      </c>
      <c r="D222" s="366">
        <v>8.4017191173000008</v>
      </c>
      <c r="E222" s="366">
        <v>7.2340606136999996</v>
      </c>
      <c r="F222" s="366">
        <v>8.0702473164999997</v>
      </c>
      <c r="G222" s="366">
        <v>26</v>
      </c>
      <c r="H222" s="366">
        <v>2172</v>
      </c>
      <c r="I222" s="366">
        <v>861</v>
      </c>
    </row>
    <row r="223" spans="1:9">
      <c r="B223">
        <v>201208</v>
      </c>
      <c r="C223" s="366">
        <v>9.6470563552000002</v>
      </c>
      <c r="D223" s="366">
        <v>8.2871994811</v>
      </c>
      <c r="E223" s="366">
        <v>7.2523730522000003</v>
      </c>
      <c r="F223" s="366">
        <v>7.9554841811000001</v>
      </c>
      <c r="G223" s="366">
        <v>17</v>
      </c>
      <c r="H223" s="366">
        <v>2020</v>
      </c>
      <c r="I223" s="366">
        <v>953</v>
      </c>
    </row>
    <row r="224" spans="1:9">
      <c r="A224" s="300" t="s">
        <v>1138</v>
      </c>
      <c r="B224">
        <v>201209</v>
      </c>
      <c r="C224" s="366">
        <v>9.3499982016000001</v>
      </c>
      <c r="D224" s="366">
        <v>8.3105409663999996</v>
      </c>
      <c r="E224" s="366">
        <v>7.3127027850999999</v>
      </c>
      <c r="F224" s="366">
        <v>8.0105567910000008</v>
      </c>
      <c r="G224" s="366">
        <v>14</v>
      </c>
      <c r="H224" s="366">
        <v>1875</v>
      </c>
      <c r="I224" s="366">
        <v>806</v>
      </c>
    </row>
    <row r="225" spans="1:9">
      <c r="B225">
        <v>201210</v>
      </c>
      <c r="C225" s="366">
        <v>9.2468066925999999</v>
      </c>
      <c r="D225" s="366">
        <v>8.2960206626000002</v>
      </c>
      <c r="E225" s="366">
        <v>7.2143129003000004</v>
      </c>
      <c r="F225" s="366">
        <v>7.9365249306000001</v>
      </c>
      <c r="G225" s="366">
        <v>47</v>
      </c>
      <c r="H225" s="366">
        <v>1794</v>
      </c>
      <c r="I225" s="366">
        <v>893</v>
      </c>
    </row>
    <row r="226" spans="1:9">
      <c r="B226">
        <v>201211</v>
      </c>
      <c r="C226" s="366">
        <v>9.1060588721000002</v>
      </c>
      <c r="D226" s="366">
        <v>8.2164381715000001</v>
      </c>
      <c r="E226" s="366">
        <v>7.2991239527999996</v>
      </c>
      <c r="F226" s="366">
        <v>7.9245111383999998</v>
      </c>
      <c r="G226" s="366">
        <v>33</v>
      </c>
      <c r="H226" s="366">
        <v>2093</v>
      </c>
      <c r="I226" s="366">
        <v>977</v>
      </c>
    </row>
    <row r="227" spans="1:9">
      <c r="A227" s="300" t="s">
        <v>1136</v>
      </c>
      <c r="B227">
        <v>201212</v>
      </c>
      <c r="C227" s="366">
        <v>9.0153829133999999</v>
      </c>
      <c r="D227" s="366">
        <v>8.3186705837999995</v>
      </c>
      <c r="E227" s="366">
        <v>7.2172656913999997</v>
      </c>
      <c r="F227" s="366">
        <v>7.9877295854000003</v>
      </c>
      <c r="G227" s="366">
        <v>39</v>
      </c>
      <c r="H227" s="366">
        <v>1483</v>
      </c>
      <c r="I227" s="366">
        <v>637</v>
      </c>
    </row>
    <row r="228" spans="1:9">
      <c r="A228" s="300"/>
      <c r="B228">
        <v>201301</v>
      </c>
      <c r="C228" s="366">
        <v>9.2959978485000008</v>
      </c>
      <c r="D228" s="366">
        <v>8.2218763019000001</v>
      </c>
      <c r="E228" s="366">
        <v>7.1130067975999998</v>
      </c>
      <c r="F228" s="366">
        <v>7.8300482995999996</v>
      </c>
      <c r="G228" s="366">
        <v>50</v>
      </c>
      <c r="H228" s="366">
        <v>1916</v>
      </c>
      <c r="I228" s="366">
        <v>1047</v>
      </c>
    </row>
    <row r="229" spans="1:9">
      <c r="A229" s="300"/>
      <c r="B229">
        <v>201302</v>
      </c>
      <c r="C229" s="366">
        <v>9.4146319132999992</v>
      </c>
      <c r="D229" s="366">
        <v>8.1749381750999994</v>
      </c>
      <c r="E229" s="366">
        <v>7.1627418790000004</v>
      </c>
      <c r="F229" s="366">
        <v>7.8524296260000002</v>
      </c>
      <c r="G229" s="366">
        <v>41</v>
      </c>
      <c r="H229" s="366">
        <v>2038</v>
      </c>
      <c r="I229" s="366">
        <v>953</v>
      </c>
    </row>
    <row r="230" spans="1:9">
      <c r="A230" s="300" t="s">
        <v>1265</v>
      </c>
      <c r="B230">
        <v>201303</v>
      </c>
      <c r="C230" s="366">
        <v>9.0209655762000001</v>
      </c>
      <c r="D230" s="366">
        <v>8.3206586680000001</v>
      </c>
      <c r="E230" s="366">
        <v>7.0636798961</v>
      </c>
      <c r="F230" s="366">
        <v>7.9396074270000003</v>
      </c>
      <c r="G230" s="366">
        <v>62</v>
      </c>
      <c r="H230" s="366">
        <v>2501</v>
      </c>
      <c r="I230" s="366">
        <v>1088</v>
      </c>
    </row>
    <row r="231" spans="1:9">
      <c r="B231">
        <v>201304</v>
      </c>
      <c r="C231" s="366">
        <v>9.4861085680000006</v>
      </c>
      <c r="D231" s="366">
        <v>8.2545567752999993</v>
      </c>
      <c r="E231" s="366">
        <v>7.0691507455</v>
      </c>
      <c r="F231" s="366">
        <v>7.8865798148000001</v>
      </c>
      <c r="G231" s="366">
        <v>72</v>
      </c>
      <c r="H231" s="366">
        <v>2137</v>
      </c>
      <c r="I231" s="366">
        <v>962</v>
      </c>
    </row>
    <row r="232" spans="1:9">
      <c r="B232">
        <v>201305</v>
      </c>
      <c r="C232" s="366">
        <v>9.4903199596000007</v>
      </c>
      <c r="D232" s="366">
        <v>8.2516837422999991</v>
      </c>
      <c r="E232" s="366">
        <v>7.0442737925000003</v>
      </c>
      <c r="F232" s="366">
        <v>7.8980012921</v>
      </c>
      <c r="G232" s="366">
        <v>62</v>
      </c>
      <c r="H232" s="366">
        <v>2619</v>
      </c>
      <c r="I232" s="366">
        <v>1085</v>
      </c>
    </row>
    <row r="233" spans="1:9">
      <c r="A233" s="300" t="s">
        <v>1266</v>
      </c>
      <c r="B233">
        <v>201306</v>
      </c>
      <c r="C233" s="366">
        <v>9.0934405718000004</v>
      </c>
      <c r="D233" s="366">
        <v>8.2751559844999996</v>
      </c>
      <c r="E233" s="366">
        <v>7.0268172114</v>
      </c>
      <c r="F233" s="366">
        <v>7.9542028492999997</v>
      </c>
      <c r="G233" s="366">
        <v>61</v>
      </c>
      <c r="H233" s="366">
        <v>3294</v>
      </c>
      <c r="I233" s="366">
        <v>1140</v>
      </c>
    </row>
    <row r="234" spans="1:9">
      <c r="B234">
        <v>201307</v>
      </c>
      <c r="C234" s="366">
        <v>9.0294847243999996</v>
      </c>
      <c r="D234" s="366">
        <v>8.2704530721000005</v>
      </c>
      <c r="E234" s="366">
        <v>7.3139143326999996</v>
      </c>
      <c r="F234" s="366">
        <v>7.9999341938999997</v>
      </c>
      <c r="G234" s="366">
        <v>78</v>
      </c>
      <c r="H234" s="366">
        <v>2399</v>
      </c>
      <c r="I234" s="366">
        <v>946</v>
      </c>
    </row>
    <row r="235" spans="1:9">
      <c r="B235">
        <v>201308</v>
      </c>
      <c r="C235" s="366">
        <v>8.6925905015999998</v>
      </c>
      <c r="D235" s="366">
        <v>8.2964834551000006</v>
      </c>
      <c r="E235" s="366">
        <v>7.0267488326</v>
      </c>
      <c r="F235" s="366">
        <v>7.9289588258999997</v>
      </c>
      <c r="G235" s="366">
        <v>81</v>
      </c>
      <c r="H235" s="366">
        <v>2364</v>
      </c>
      <c r="I235" s="366">
        <v>963</v>
      </c>
    </row>
    <row r="236" spans="1:9">
      <c r="A236" s="300" t="s">
        <v>1267</v>
      </c>
      <c r="B236">
        <v>201309</v>
      </c>
      <c r="C236" s="366">
        <v>9.1765407514999993</v>
      </c>
      <c r="D236" s="366">
        <v>8.2583867770000001</v>
      </c>
      <c r="E236" s="366">
        <v>7.1350947358000001</v>
      </c>
      <c r="F236" s="366">
        <v>7.9611514968000003</v>
      </c>
      <c r="G236" s="366">
        <v>81</v>
      </c>
      <c r="H236" s="366">
        <v>2504</v>
      </c>
      <c r="I236" s="366">
        <v>901</v>
      </c>
    </row>
    <row r="237" spans="1:9">
      <c r="B237">
        <v>201310</v>
      </c>
      <c r="C237" s="366">
        <v>9.2333308394000007</v>
      </c>
      <c r="D237" s="366">
        <v>8.3517092945999991</v>
      </c>
      <c r="E237" s="366">
        <v>7.1660839123000004</v>
      </c>
      <c r="F237" s="366">
        <v>8.0134213975000002</v>
      </c>
      <c r="G237" s="366">
        <v>93</v>
      </c>
      <c r="H237" s="366">
        <v>2357</v>
      </c>
      <c r="I237" s="366">
        <v>941</v>
      </c>
    </row>
    <row r="238" spans="1:9">
      <c r="B238">
        <v>201311</v>
      </c>
      <c r="C238" s="366">
        <v>9.2607451109000003</v>
      </c>
      <c r="D238" s="366">
        <v>8.3354426298999993</v>
      </c>
      <c r="E238" s="366">
        <v>7.1180211275999996</v>
      </c>
      <c r="F238" s="366">
        <v>8.0209478036000004</v>
      </c>
      <c r="G238" s="366">
        <v>107</v>
      </c>
      <c r="H238" s="366">
        <v>2627</v>
      </c>
      <c r="I238" s="366">
        <v>915</v>
      </c>
    </row>
    <row r="239" spans="1:9">
      <c r="A239" s="300" t="s">
        <v>1268</v>
      </c>
      <c r="B239">
        <v>201312</v>
      </c>
      <c r="C239" s="366">
        <v>9.1886336153000006</v>
      </c>
      <c r="D239" s="366">
        <v>8.4413645297999995</v>
      </c>
      <c r="E239" s="366">
        <v>7.3827868111999999</v>
      </c>
      <c r="F239" s="366">
        <v>8.2199846884000003</v>
      </c>
      <c r="G239" s="366">
        <v>88</v>
      </c>
      <c r="H239" s="366">
        <v>2235</v>
      </c>
      <c r="I239" s="366">
        <v>591</v>
      </c>
    </row>
    <row r="240" spans="1:9">
      <c r="B240">
        <v>201401</v>
      </c>
      <c r="C240" s="366">
        <v>9.0914869106000005</v>
      </c>
      <c r="D240" s="366">
        <v>8.2791787165000006</v>
      </c>
      <c r="E240" s="366">
        <v>7.1443299939999996</v>
      </c>
      <c r="F240" s="366">
        <v>7.8562649045999997</v>
      </c>
      <c r="G240" s="366">
        <v>94</v>
      </c>
      <c r="H240" s="366">
        <v>1978</v>
      </c>
      <c r="I240" s="366">
        <v>1175</v>
      </c>
    </row>
    <row r="241" spans="1:9">
      <c r="B241">
        <v>201402</v>
      </c>
      <c r="C241" s="366">
        <v>9.1329646267999998</v>
      </c>
      <c r="D241" s="366">
        <v>8.2786614372000003</v>
      </c>
      <c r="E241" s="366">
        <v>7.1039875605000002</v>
      </c>
      <c r="F241" s="366">
        <v>7.9595927331</v>
      </c>
      <c r="G241" s="366">
        <v>91</v>
      </c>
      <c r="H241" s="366">
        <v>2459</v>
      </c>
      <c r="I241" s="366">
        <v>917</v>
      </c>
    </row>
    <row r="242" spans="1:9">
      <c r="B242">
        <v>201403</v>
      </c>
      <c r="C242" s="366">
        <v>9.1769976044000003</v>
      </c>
      <c r="D242" s="366">
        <v>8.2976798708999997</v>
      </c>
      <c r="E242" s="366">
        <v>6.9875949865000004</v>
      </c>
      <c r="F242" s="366">
        <v>7.9420901058000002</v>
      </c>
      <c r="G242" s="366">
        <v>100</v>
      </c>
      <c r="H242" s="366">
        <v>2899</v>
      </c>
      <c r="I242" s="366">
        <v>1080</v>
      </c>
    </row>
    <row r="243" spans="1:9">
      <c r="B243">
        <v>201404</v>
      </c>
      <c r="C243" s="366">
        <v>9.0677753024999994</v>
      </c>
      <c r="D243" s="366">
        <v>8.3251097071999993</v>
      </c>
      <c r="E243" s="366">
        <v>6.9695723392</v>
      </c>
      <c r="F243" s="366">
        <v>7.9839143125999996</v>
      </c>
      <c r="G243" s="366">
        <v>90</v>
      </c>
      <c r="H243" s="366">
        <v>2414</v>
      </c>
      <c r="I243" s="366">
        <v>812</v>
      </c>
    </row>
    <row r="244" spans="1:9">
      <c r="B244">
        <v>201405</v>
      </c>
      <c r="C244" s="366">
        <v>8.9847597030999999</v>
      </c>
      <c r="D244" s="366">
        <v>8.4039942834999994</v>
      </c>
      <c r="E244" s="366">
        <v>6.9282434223999996</v>
      </c>
      <c r="F244" s="366">
        <v>8.0460927768000001</v>
      </c>
      <c r="G244" s="366">
        <v>105</v>
      </c>
      <c r="H244" s="366">
        <v>3064</v>
      </c>
      <c r="I244" s="366">
        <v>981</v>
      </c>
    </row>
    <row r="245" spans="1:9">
      <c r="B245">
        <v>201406</v>
      </c>
      <c r="C245" s="366">
        <v>8.8927692275000005</v>
      </c>
      <c r="D245" s="366">
        <v>8.4133417123999994</v>
      </c>
      <c r="E245" s="366">
        <v>7.1241801390999999</v>
      </c>
      <c r="F245" s="366">
        <v>8.1324987220999994</v>
      </c>
      <c r="G245" s="366">
        <v>83</v>
      </c>
      <c r="H245" s="366">
        <v>3935</v>
      </c>
      <c r="I245" s="366">
        <v>1096</v>
      </c>
    </row>
    <row r="246" spans="1:9">
      <c r="B246">
        <v>201407</v>
      </c>
      <c r="C246" s="366">
        <v>9.0828925685000002</v>
      </c>
      <c r="D246" s="366">
        <v>8.4378545267000007</v>
      </c>
      <c r="E246" s="366">
        <v>7.2881930631999996</v>
      </c>
      <c r="F246" s="366">
        <v>8.1365967843</v>
      </c>
      <c r="G246" s="366">
        <v>76</v>
      </c>
      <c r="H246" s="366">
        <v>2850</v>
      </c>
      <c r="I246" s="366">
        <v>1012</v>
      </c>
    </row>
    <row r="247" spans="1:9">
      <c r="B247">
        <v>201408</v>
      </c>
      <c r="C247" s="366">
        <v>8.9927061000999995</v>
      </c>
      <c r="D247" s="366">
        <v>8.4324207302000005</v>
      </c>
      <c r="E247" s="366">
        <v>7.0673547875000002</v>
      </c>
      <c r="F247" s="366">
        <v>8.0754034837000006</v>
      </c>
      <c r="G247" s="366">
        <v>96</v>
      </c>
      <c r="H247" s="366">
        <v>2640</v>
      </c>
      <c r="I247" s="366">
        <v>935</v>
      </c>
    </row>
    <row r="248" spans="1:9">
      <c r="B248">
        <v>201409</v>
      </c>
      <c r="C248" s="366">
        <v>9.0284383581000007</v>
      </c>
      <c r="D248" s="366">
        <v>8.3483484675999993</v>
      </c>
      <c r="E248" s="366">
        <v>7.0904002013999996</v>
      </c>
      <c r="F248" s="366">
        <v>8.0443761661999993</v>
      </c>
      <c r="G248" s="366">
        <v>109</v>
      </c>
      <c r="H248" s="366">
        <v>2994</v>
      </c>
      <c r="I248" s="366">
        <v>954</v>
      </c>
    </row>
    <row r="249" spans="1:9">
      <c r="B249">
        <v>201410</v>
      </c>
      <c r="C249" s="366">
        <v>8.8354143699000005</v>
      </c>
      <c r="D249" s="366">
        <v>8.4332263134000005</v>
      </c>
      <c r="E249" s="366">
        <v>6.9524653914999996</v>
      </c>
      <c r="F249" s="366">
        <v>8.0398681205999996</v>
      </c>
      <c r="G249" s="366">
        <v>96</v>
      </c>
      <c r="H249" s="366">
        <v>2734</v>
      </c>
      <c r="I249" s="366">
        <v>989</v>
      </c>
    </row>
    <row r="250" spans="1:9">
      <c r="B250">
        <v>201411</v>
      </c>
      <c r="C250" s="366">
        <v>9.1142835617000006</v>
      </c>
      <c r="D250" s="366">
        <v>8.4779907721000001</v>
      </c>
      <c r="E250" s="366">
        <v>7.0106098271999997</v>
      </c>
      <c r="F250" s="366">
        <v>8.1177032320000002</v>
      </c>
      <c r="G250" s="366">
        <v>84</v>
      </c>
      <c r="H250" s="366">
        <v>2870</v>
      </c>
      <c r="I250" s="366">
        <v>934</v>
      </c>
    </row>
    <row r="251" spans="1:9">
      <c r="A251" s="527" t="s">
        <v>1489</v>
      </c>
      <c r="B251">
        <v>201412</v>
      </c>
      <c r="C251" s="366">
        <v>9.0653037635999993</v>
      </c>
      <c r="D251" s="366">
        <v>8.5237654664000004</v>
      </c>
      <c r="E251" s="366">
        <v>7.3113288211</v>
      </c>
      <c r="F251" s="366">
        <v>8.2607949269999992</v>
      </c>
      <c r="G251" s="366">
        <v>98</v>
      </c>
      <c r="H251" s="366">
        <v>2466</v>
      </c>
      <c r="I251" s="366">
        <v>683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V39"/>
  <sheetViews>
    <sheetView workbookViewId="0">
      <selection activeCell="B4" sqref="B4:D13"/>
    </sheetView>
  </sheetViews>
  <sheetFormatPr defaultRowHeight="12.75"/>
  <cols>
    <col min="1" max="1" width="26.5703125" customWidth="1"/>
  </cols>
  <sheetData>
    <row r="1" spans="1:22" ht="27" customHeight="1">
      <c r="A1" s="42" t="s">
        <v>736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38"/>
    </row>
    <row r="2" spans="1:22">
      <c r="A2" s="10" t="s">
        <v>710</v>
      </c>
    </row>
    <row r="3" spans="1:22" ht="51">
      <c r="A3" t="s">
        <v>719</v>
      </c>
      <c r="B3" s="9" t="s">
        <v>720</v>
      </c>
      <c r="C3" s="9" t="s">
        <v>708</v>
      </c>
      <c r="D3" s="9" t="s">
        <v>721</v>
      </c>
    </row>
    <row r="4" spans="1:22">
      <c r="A4" t="s">
        <v>512</v>
      </c>
      <c r="B4" s="627">
        <v>7.6786073812</v>
      </c>
      <c r="C4" s="627">
        <v>8.7896985324999992</v>
      </c>
      <c r="D4" s="627">
        <v>10.579089607</v>
      </c>
    </row>
    <row r="5" spans="1:22">
      <c r="A5" t="s">
        <v>693</v>
      </c>
      <c r="B5" s="627">
        <v>7.4121692787000004</v>
      </c>
      <c r="C5" s="627">
        <v>8.5801789088000007</v>
      </c>
      <c r="D5" s="627">
        <v>10.589522800999999</v>
      </c>
    </row>
    <row r="6" spans="1:22">
      <c r="A6" t="s">
        <v>151</v>
      </c>
      <c r="B6" s="627">
        <v>7.5993943906999997</v>
      </c>
      <c r="C6" s="627">
        <v>8.5437957842000003</v>
      </c>
      <c r="D6" s="627">
        <v>10.449320413000001</v>
      </c>
    </row>
    <row r="7" spans="1:22">
      <c r="A7" t="s">
        <v>832</v>
      </c>
      <c r="B7" s="627">
        <v>7.6239513684000002</v>
      </c>
      <c r="C7" s="627">
        <v>8.1983882444000002</v>
      </c>
      <c r="D7" s="627">
        <v>10.249343822</v>
      </c>
    </row>
    <row r="8" spans="1:22">
      <c r="A8" t="s">
        <v>890</v>
      </c>
      <c r="B8" s="627">
        <v>7.3758431123000001</v>
      </c>
      <c r="C8" s="627">
        <v>8.1334459534000008</v>
      </c>
      <c r="D8" s="627">
        <v>9.7742427331999995</v>
      </c>
    </row>
    <row r="9" spans="1:22">
      <c r="A9" t="s">
        <v>981</v>
      </c>
      <c r="B9" s="627">
        <v>7.4656896969000002</v>
      </c>
      <c r="C9" s="627">
        <v>8.1504943157999996</v>
      </c>
      <c r="D9" s="627">
        <v>9.2873964280999992</v>
      </c>
    </row>
    <row r="10" spans="1:22">
      <c r="A10" t="s">
        <v>1038</v>
      </c>
      <c r="B10" s="627">
        <v>7.5180109122000003</v>
      </c>
      <c r="C10" s="627">
        <v>7.9897639257000002</v>
      </c>
      <c r="D10" s="627">
        <v>8.7229712804999995</v>
      </c>
    </row>
    <row r="11" spans="1:22">
      <c r="A11" s="271" t="s">
        <v>1140</v>
      </c>
      <c r="B11" s="627">
        <v>7.0543414956000001</v>
      </c>
      <c r="C11" s="627">
        <v>7.7497874732999996</v>
      </c>
      <c r="D11" s="627">
        <v>8.1055484259000004</v>
      </c>
    </row>
    <row r="12" spans="1:22">
      <c r="A12" s="271" t="s">
        <v>1269</v>
      </c>
      <c r="B12" s="627">
        <v>6.9812266590999998</v>
      </c>
      <c r="C12" s="627">
        <v>7.4547508420000002</v>
      </c>
      <c r="D12" s="627">
        <v>7.8998187401999997</v>
      </c>
    </row>
    <row r="13" spans="1:22">
      <c r="A13" s="271" t="s">
        <v>1490</v>
      </c>
      <c r="B13" s="627">
        <v>7.0914927556</v>
      </c>
      <c r="C13" s="627">
        <v>7.2633579601999996</v>
      </c>
      <c r="D13" s="627">
        <v>7.9011691189000004</v>
      </c>
    </row>
    <row r="15" spans="1:22">
      <c r="A15" s="36" t="s">
        <v>704</v>
      </c>
    </row>
    <row r="16" spans="1:22" ht="51">
      <c r="A16" t="s">
        <v>719</v>
      </c>
      <c r="B16" s="9" t="s">
        <v>720</v>
      </c>
      <c r="C16" s="9" t="s">
        <v>708</v>
      </c>
      <c r="D16" s="9" t="s">
        <v>721</v>
      </c>
    </row>
    <row r="17" spans="1:4">
      <c r="A17" t="s">
        <v>512</v>
      </c>
      <c r="B17" s="627">
        <v>9.0156991895999994</v>
      </c>
      <c r="C17" s="627">
        <v>9.5068706520999999</v>
      </c>
      <c r="D17" s="627">
        <v>8.3357688554999996</v>
      </c>
    </row>
    <row r="18" spans="1:4">
      <c r="A18" t="s">
        <v>693</v>
      </c>
      <c r="B18" s="627">
        <v>8.8303725076999999</v>
      </c>
      <c r="C18" s="627">
        <v>9.1498475611999996</v>
      </c>
      <c r="D18" s="627">
        <v>8.5162298045</v>
      </c>
    </row>
    <row r="19" spans="1:4">
      <c r="A19" t="s">
        <v>151</v>
      </c>
      <c r="B19" s="627">
        <v>9.0798196898000008</v>
      </c>
      <c r="C19" s="627">
        <v>8.7469205590999994</v>
      </c>
      <c r="D19" s="627">
        <v>8.4136923764000002</v>
      </c>
    </row>
    <row r="20" spans="1:4">
      <c r="A20" t="s">
        <v>832</v>
      </c>
      <c r="B20" s="627">
        <v>9.7371149521000007</v>
      </c>
      <c r="C20" s="627">
        <v>8.5560934968000009</v>
      </c>
      <c r="D20" s="627">
        <v>8.0867599461000008</v>
      </c>
    </row>
    <row r="21" spans="1:4">
      <c r="A21" t="s">
        <v>890</v>
      </c>
      <c r="B21" s="627">
        <v>10.070326724999999</v>
      </c>
      <c r="C21" s="627">
        <v>8.3129457138999996</v>
      </c>
      <c r="D21" s="627">
        <v>7.8412815889000003</v>
      </c>
    </row>
    <row r="22" spans="1:4">
      <c r="A22" t="s">
        <v>981</v>
      </c>
      <c r="B22" s="627">
        <v>9.7659701108999997</v>
      </c>
      <c r="C22" s="627">
        <v>8.5465766879</v>
      </c>
      <c r="D22" s="627">
        <v>7.6835010614000003</v>
      </c>
    </row>
    <row r="23" spans="1:4">
      <c r="A23" s="271" t="s">
        <v>1139</v>
      </c>
      <c r="B23" s="627">
        <v>10.107084138999999</v>
      </c>
      <c r="C23" s="627">
        <v>8.5729666944999998</v>
      </c>
      <c r="D23" s="627">
        <v>7.4590629391999999</v>
      </c>
    </row>
    <row r="24" spans="1:4">
      <c r="A24" s="271" t="s">
        <v>1140</v>
      </c>
      <c r="B24" s="627">
        <v>9.5028905473999998</v>
      </c>
      <c r="C24" s="627">
        <v>8.3449873542000006</v>
      </c>
      <c r="D24" s="627">
        <v>7.2540463193000004</v>
      </c>
    </row>
    <row r="25" spans="1:4">
      <c r="A25" s="271" t="s">
        <v>1269</v>
      </c>
      <c r="B25" s="627">
        <v>9.1850432521999998</v>
      </c>
      <c r="C25" s="627">
        <v>8.2892779933000007</v>
      </c>
      <c r="D25" s="627">
        <v>7.1233758496000004</v>
      </c>
    </row>
    <row r="26" spans="1:4">
      <c r="A26" s="271" t="s">
        <v>1490</v>
      </c>
      <c r="B26" s="627">
        <v>9.0382330412999998</v>
      </c>
      <c r="C26" s="627">
        <v>8.3912525062000007</v>
      </c>
      <c r="D26" s="627">
        <v>7.0785747946999997</v>
      </c>
    </row>
    <row r="28" spans="1:4">
      <c r="A28" t="s">
        <v>236</v>
      </c>
    </row>
    <row r="29" spans="1:4">
      <c r="A29" t="s">
        <v>237</v>
      </c>
    </row>
    <row r="30" spans="1:4">
      <c r="A30" t="s">
        <v>238</v>
      </c>
    </row>
    <row r="36" spans="11:15">
      <c r="K36" s="338"/>
      <c r="L36" s="338"/>
      <c r="M36" s="338"/>
      <c r="N36" s="338"/>
      <c r="O36" s="338"/>
    </row>
    <row r="37" spans="11:15">
      <c r="K37" s="338"/>
      <c r="L37" s="338" t="s">
        <v>1160</v>
      </c>
      <c r="M37" s="338"/>
      <c r="N37" s="338"/>
      <c r="O37" s="338"/>
    </row>
    <row r="38" spans="11:15">
      <c r="K38" s="338"/>
      <c r="L38" s="338"/>
      <c r="M38" s="338"/>
      <c r="N38" s="338"/>
      <c r="O38" s="338"/>
    </row>
    <row r="39" spans="11:15">
      <c r="K39" s="338"/>
      <c r="L39" s="338"/>
      <c r="M39" s="338"/>
      <c r="N39" s="338"/>
      <c r="O39" s="338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</sheetPr>
  <dimension ref="A1:V89"/>
  <sheetViews>
    <sheetView topLeftCell="A40" workbookViewId="0">
      <selection activeCell="C47" sqref="C47:J85"/>
    </sheetView>
  </sheetViews>
  <sheetFormatPr defaultColWidth="8.85546875" defaultRowHeight="12.75"/>
  <cols>
    <col min="1" max="1" width="8" customWidth="1"/>
  </cols>
  <sheetData>
    <row r="1" spans="1:22" ht="24" customHeight="1">
      <c r="A1" s="220" t="s">
        <v>489</v>
      </c>
      <c r="B1" s="220"/>
      <c r="C1" s="220"/>
      <c r="D1" s="220"/>
      <c r="E1" s="220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</row>
    <row r="2" spans="1:22" ht="17.25" customHeight="1">
      <c r="A2" s="10" t="s">
        <v>221</v>
      </c>
    </row>
    <row r="3" spans="1:22" ht="55.5" customHeight="1">
      <c r="A3" t="s">
        <v>719</v>
      </c>
      <c r="B3" t="s">
        <v>689</v>
      </c>
      <c r="C3" s="578" t="s">
        <v>1448</v>
      </c>
      <c r="D3" s="578" t="s">
        <v>1449</v>
      </c>
      <c r="E3" s="578" t="s">
        <v>1451</v>
      </c>
      <c r="F3" s="578" t="s">
        <v>1450</v>
      </c>
      <c r="G3" s="578" t="s">
        <v>1452</v>
      </c>
      <c r="H3" s="578" t="s">
        <v>1453</v>
      </c>
      <c r="I3" s="578" t="s">
        <v>1454</v>
      </c>
      <c r="J3" s="11" t="s">
        <v>222</v>
      </c>
      <c r="K3" s="11" t="s">
        <v>705</v>
      </c>
      <c r="L3" s="11" t="s">
        <v>846</v>
      </c>
      <c r="M3" s="11" t="s">
        <v>847</v>
      </c>
      <c r="N3" s="11" t="s">
        <v>848</v>
      </c>
      <c r="O3" s="11" t="s">
        <v>849</v>
      </c>
      <c r="P3" s="11" t="s">
        <v>850</v>
      </c>
      <c r="Q3" s="11" t="s">
        <v>851</v>
      </c>
      <c r="R3" s="11" t="s">
        <v>852</v>
      </c>
      <c r="S3" s="11"/>
    </row>
    <row r="4" spans="1:22">
      <c r="A4">
        <v>2005</v>
      </c>
      <c r="B4" t="s">
        <v>896</v>
      </c>
      <c r="C4" s="366">
        <v>69</v>
      </c>
      <c r="D4" s="366">
        <v>1393</v>
      </c>
      <c r="E4" s="366">
        <v>859</v>
      </c>
      <c r="F4" s="366">
        <v>4016</v>
      </c>
      <c r="G4" s="366">
        <v>3846</v>
      </c>
      <c r="H4" s="366">
        <v>3191</v>
      </c>
      <c r="I4" s="366">
        <v>9147</v>
      </c>
      <c r="J4" s="366">
        <v>1596</v>
      </c>
      <c r="K4" s="366">
        <v>1337</v>
      </c>
      <c r="L4" s="366">
        <v>36</v>
      </c>
      <c r="M4" s="366">
        <v>69</v>
      </c>
      <c r="N4" s="366">
        <v>102</v>
      </c>
      <c r="O4" s="366">
        <v>120</v>
      </c>
      <c r="P4" s="366">
        <v>134</v>
      </c>
      <c r="Q4" s="366">
        <v>271</v>
      </c>
      <c r="R4" s="366">
        <v>160</v>
      </c>
    </row>
    <row r="5" spans="1:22">
      <c r="A5">
        <v>2005</v>
      </c>
      <c r="B5" t="s">
        <v>897</v>
      </c>
      <c r="C5" s="366">
        <v>170</v>
      </c>
      <c r="D5" s="366">
        <v>2023</v>
      </c>
      <c r="E5" s="366">
        <v>1440</v>
      </c>
      <c r="F5" s="366">
        <v>5060</v>
      </c>
      <c r="G5" s="366">
        <v>4384</v>
      </c>
      <c r="H5" s="366">
        <v>2902</v>
      </c>
      <c r="I5" s="366">
        <v>8699</v>
      </c>
      <c r="J5" s="366">
        <v>1154</v>
      </c>
      <c r="K5" s="366">
        <v>1163</v>
      </c>
      <c r="L5" s="366">
        <v>16</v>
      </c>
      <c r="M5" s="366">
        <v>230</v>
      </c>
      <c r="N5" s="366">
        <v>115</v>
      </c>
      <c r="O5" s="366">
        <v>155</v>
      </c>
      <c r="P5" s="366">
        <v>47</v>
      </c>
      <c r="Q5" s="366">
        <v>131</v>
      </c>
      <c r="R5" s="366">
        <v>101</v>
      </c>
    </row>
    <row r="6" spans="1:22">
      <c r="A6">
        <v>2005</v>
      </c>
      <c r="B6" t="s">
        <v>898</v>
      </c>
      <c r="C6" s="366">
        <v>84</v>
      </c>
      <c r="D6" s="366">
        <v>1912</v>
      </c>
      <c r="E6" s="366">
        <v>1445</v>
      </c>
      <c r="F6" s="366">
        <v>5256</v>
      </c>
      <c r="G6" s="366">
        <v>3857</v>
      </c>
      <c r="H6" s="366">
        <v>2916</v>
      </c>
      <c r="I6" s="366">
        <v>7216</v>
      </c>
      <c r="J6" s="366">
        <v>791</v>
      </c>
      <c r="K6" s="366">
        <v>596</v>
      </c>
      <c r="L6" s="366">
        <v>13</v>
      </c>
      <c r="M6" s="366">
        <v>198</v>
      </c>
      <c r="N6" s="366">
        <v>77</v>
      </c>
      <c r="O6" s="366">
        <v>96</v>
      </c>
      <c r="P6" s="366">
        <v>17</v>
      </c>
      <c r="Q6" s="366">
        <v>15</v>
      </c>
      <c r="R6" s="366">
        <v>27</v>
      </c>
    </row>
    <row r="7" spans="1:22">
      <c r="A7">
        <v>2006</v>
      </c>
      <c r="B7" t="s">
        <v>899</v>
      </c>
      <c r="C7" s="366">
        <v>145</v>
      </c>
      <c r="D7" s="366">
        <v>1763</v>
      </c>
      <c r="E7" s="366">
        <v>1578</v>
      </c>
      <c r="F7" s="366">
        <v>4238</v>
      </c>
      <c r="G7" s="366">
        <v>4486</v>
      </c>
      <c r="H7" s="366">
        <v>3317</v>
      </c>
      <c r="I7" s="366">
        <v>7590</v>
      </c>
      <c r="J7" s="366">
        <v>672</v>
      </c>
      <c r="K7" s="366">
        <v>612</v>
      </c>
      <c r="L7" s="366">
        <v>7</v>
      </c>
      <c r="M7" s="366">
        <v>82</v>
      </c>
      <c r="N7" s="366">
        <v>102</v>
      </c>
      <c r="O7" s="366">
        <v>220</v>
      </c>
      <c r="P7" s="366">
        <v>91</v>
      </c>
      <c r="Q7" s="366">
        <v>19</v>
      </c>
      <c r="R7" s="366">
        <v>23</v>
      </c>
    </row>
    <row r="8" spans="1:22">
      <c r="A8">
        <v>2006</v>
      </c>
      <c r="B8" t="s">
        <v>900</v>
      </c>
      <c r="C8" s="366">
        <v>214</v>
      </c>
      <c r="D8" s="366">
        <v>1647</v>
      </c>
      <c r="E8" s="366">
        <v>1623</v>
      </c>
      <c r="F8" s="366">
        <v>3534</v>
      </c>
      <c r="G8" s="366">
        <v>4457</v>
      </c>
      <c r="H8" s="366">
        <v>3337</v>
      </c>
      <c r="I8" s="366">
        <v>6746</v>
      </c>
      <c r="J8" s="366">
        <v>548</v>
      </c>
      <c r="K8" s="366">
        <v>962</v>
      </c>
      <c r="L8" s="366">
        <v>9</v>
      </c>
      <c r="M8" s="366">
        <v>124</v>
      </c>
      <c r="N8" s="366">
        <v>161</v>
      </c>
      <c r="O8" s="366">
        <v>258</v>
      </c>
      <c r="P8" s="366">
        <v>340</v>
      </c>
      <c r="Q8" s="366">
        <v>9</v>
      </c>
      <c r="R8" s="366">
        <v>34</v>
      </c>
    </row>
    <row r="9" spans="1:22">
      <c r="A9">
        <v>2006</v>
      </c>
      <c r="B9" t="s">
        <v>901</v>
      </c>
      <c r="C9" s="366">
        <v>135</v>
      </c>
      <c r="D9" s="366">
        <v>1878</v>
      </c>
      <c r="E9" s="366">
        <v>1884</v>
      </c>
      <c r="F9" s="366">
        <v>4027</v>
      </c>
      <c r="G9" s="366">
        <v>4666</v>
      </c>
      <c r="H9" s="366">
        <v>3185</v>
      </c>
      <c r="I9" s="366">
        <v>7299</v>
      </c>
      <c r="J9" s="366">
        <v>519</v>
      </c>
      <c r="K9" s="366">
        <v>1259</v>
      </c>
      <c r="L9" s="366">
        <v>17</v>
      </c>
      <c r="M9" s="366">
        <v>192</v>
      </c>
      <c r="N9" s="366">
        <v>210</v>
      </c>
      <c r="O9" s="366">
        <v>380</v>
      </c>
      <c r="P9" s="366">
        <v>415</v>
      </c>
      <c r="Q9" s="366">
        <v>11</v>
      </c>
      <c r="R9" s="366">
        <v>26</v>
      </c>
    </row>
    <row r="10" spans="1:22">
      <c r="A10">
        <v>2006</v>
      </c>
      <c r="B10" t="s">
        <v>902</v>
      </c>
      <c r="C10" s="366">
        <v>122</v>
      </c>
      <c r="D10" s="366">
        <v>1659</v>
      </c>
      <c r="E10" s="366">
        <v>1511</v>
      </c>
      <c r="F10" s="366">
        <v>4382</v>
      </c>
      <c r="G10" s="366">
        <v>4405</v>
      </c>
      <c r="H10" s="366">
        <v>4207</v>
      </c>
      <c r="I10" s="366">
        <v>6213</v>
      </c>
      <c r="J10" s="366">
        <v>224</v>
      </c>
      <c r="K10" s="366">
        <v>970</v>
      </c>
      <c r="L10" s="366">
        <v>20</v>
      </c>
      <c r="M10" s="366">
        <v>165</v>
      </c>
      <c r="N10" s="366">
        <v>232</v>
      </c>
      <c r="O10" s="366">
        <v>198</v>
      </c>
      <c r="P10" s="366">
        <v>305</v>
      </c>
      <c r="Q10" s="366">
        <v>7</v>
      </c>
      <c r="R10" s="366">
        <v>38</v>
      </c>
    </row>
    <row r="11" spans="1:22">
      <c r="A11">
        <v>2007</v>
      </c>
      <c r="B11" t="s">
        <v>903</v>
      </c>
      <c r="C11" s="366">
        <v>204</v>
      </c>
      <c r="D11" s="366">
        <v>1674</v>
      </c>
      <c r="E11" s="366">
        <v>1768</v>
      </c>
      <c r="F11" s="366">
        <v>3990</v>
      </c>
      <c r="G11" s="366">
        <v>4168</v>
      </c>
      <c r="H11" s="366">
        <v>5325</v>
      </c>
      <c r="I11" s="366">
        <v>5930</v>
      </c>
      <c r="J11" s="366">
        <v>184</v>
      </c>
      <c r="K11" s="366">
        <v>1066</v>
      </c>
      <c r="L11" s="366">
        <v>18</v>
      </c>
      <c r="M11" s="366">
        <v>173</v>
      </c>
      <c r="N11" s="366">
        <v>236</v>
      </c>
      <c r="O11" s="366">
        <v>248</v>
      </c>
      <c r="P11" s="366">
        <v>350</v>
      </c>
      <c r="Q11" s="366">
        <v>6</v>
      </c>
      <c r="R11" s="366">
        <v>33</v>
      </c>
    </row>
    <row r="12" spans="1:22">
      <c r="A12">
        <v>2007</v>
      </c>
      <c r="B12" t="s">
        <v>904</v>
      </c>
      <c r="C12" s="366">
        <v>221</v>
      </c>
      <c r="D12" s="366">
        <v>1322</v>
      </c>
      <c r="E12" s="366">
        <v>2066</v>
      </c>
      <c r="F12" s="366">
        <v>3084</v>
      </c>
      <c r="G12" s="366">
        <v>4232</v>
      </c>
      <c r="H12" s="366">
        <v>5549</v>
      </c>
      <c r="I12" s="366">
        <v>5610</v>
      </c>
      <c r="J12" s="366">
        <v>130</v>
      </c>
      <c r="K12" s="366">
        <v>898</v>
      </c>
      <c r="L12" s="366">
        <v>13</v>
      </c>
      <c r="M12" s="366">
        <v>70</v>
      </c>
      <c r="N12" s="366">
        <v>272</v>
      </c>
      <c r="O12" s="366">
        <v>231</v>
      </c>
      <c r="P12" s="366">
        <v>260</v>
      </c>
      <c r="Q12" s="366">
        <v>4</v>
      </c>
      <c r="R12" s="366">
        <v>40</v>
      </c>
    </row>
    <row r="13" spans="1:22">
      <c r="A13">
        <v>2007</v>
      </c>
      <c r="B13" t="s">
        <v>905</v>
      </c>
      <c r="C13" s="366">
        <v>163</v>
      </c>
      <c r="D13" s="366">
        <v>1859</v>
      </c>
      <c r="E13" s="366">
        <v>3088</v>
      </c>
      <c r="F13" s="366">
        <v>3365</v>
      </c>
      <c r="G13" s="366">
        <v>4331</v>
      </c>
      <c r="H13" s="366">
        <v>6151</v>
      </c>
      <c r="I13" s="366">
        <v>5623</v>
      </c>
      <c r="J13" s="366">
        <v>89</v>
      </c>
      <c r="K13" s="366">
        <v>947</v>
      </c>
      <c r="L13" s="366">
        <v>24</v>
      </c>
      <c r="M13" s="366">
        <v>23</v>
      </c>
      <c r="N13" s="366">
        <v>266</v>
      </c>
      <c r="O13" s="366">
        <v>236</v>
      </c>
      <c r="P13" s="366">
        <v>349</v>
      </c>
      <c r="Q13" s="366">
        <v>24</v>
      </c>
      <c r="R13" s="366">
        <v>17</v>
      </c>
    </row>
    <row r="14" spans="1:22">
      <c r="A14">
        <v>2007</v>
      </c>
      <c r="B14" t="s">
        <v>906</v>
      </c>
      <c r="C14" s="366">
        <v>194</v>
      </c>
      <c r="D14" s="366">
        <v>1806</v>
      </c>
      <c r="E14" s="366">
        <v>3155</v>
      </c>
      <c r="F14" s="366">
        <v>3898</v>
      </c>
      <c r="G14" s="366">
        <v>4700</v>
      </c>
      <c r="H14" s="366">
        <v>5541</v>
      </c>
      <c r="I14" s="366">
        <v>5049</v>
      </c>
      <c r="J14" s="366">
        <v>87</v>
      </c>
      <c r="K14" s="366">
        <v>736</v>
      </c>
      <c r="L14" s="366">
        <v>4</v>
      </c>
      <c r="M14" s="366">
        <v>30</v>
      </c>
      <c r="N14" s="366">
        <v>357</v>
      </c>
      <c r="O14" s="366">
        <v>165</v>
      </c>
      <c r="P14" s="366">
        <v>121</v>
      </c>
      <c r="Q14" s="366">
        <v>46</v>
      </c>
      <c r="R14" s="366">
        <v>5</v>
      </c>
    </row>
    <row r="15" spans="1:22">
      <c r="A15">
        <v>2008</v>
      </c>
      <c r="B15" t="s">
        <v>907</v>
      </c>
      <c r="C15" s="366">
        <v>310</v>
      </c>
      <c r="D15" s="366">
        <v>1984</v>
      </c>
      <c r="E15" s="366">
        <v>3172</v>
      </c>
      <c r="F15" s="366">
        <v>3930</v>
      </c>
      <c r="G15" s="366">
        <v>4821</v>
      </c>
      <c r="H15" s="366">
        <v>5220</v>
      </c>
      <c r="I15" s="366">
        <v>5061</v>
      </c>
      <c r="J15" s="366">
        <v>67</v>
      </c>
      <c r="K15" s="366">
        <v>827</v>
      </c>
      <c r="L15" s="366">
        <v>22</v>
      </c>
      <c r="M15" s="366">
        <v>259</v>
      </c>
      <c r="N15" s="366">
        <v>213</v>
      </c>
      <c r="O15" s="366">
        <v>215</v>
      </c>
      <c r="P15" s="366">
        <v>20</v>
      </c>
      <c r="Q15" s="366">
        <v>17</v>
      </c>
      <c r="R15" s="366">
        <v>73</v>
      </c>
    </row>
    <row r="16" spans="1:22">
      <c r="A16">
        <v>2008</v>
      </c>
      <c r="B16" t="s">
        <v>908</v>
      </c>
      <c r="C16" s="366">
        <v>427</v>
      </c>
      <c r="D16" s="366">
        <v>2362</v>
      </c>
      <c r="E16" s="366">
        <v>2745</v>
      </c>
      <c r="F16" s="366">
        <v>3328</v>
      </c>
      <c r="G16" s="366">
        <v>4404</v>
      </c>
      <c r="H16" s="366">
        <v>5419</v>
      </c>
      <c r="I16" s="366">
        <v>3952</v>
      </c>
      <c r="J16" s="366">
        <v>40</v>
      </c>
      <c r="K16" s="366">
        <v>788</v>
      </c>
      <c r="L16" s="366">
        <v>27</v>
      </c>
      <c r="M16" s="366">
        <v>164</v>
      </c>
      <c r="N16" s="366">
        <v>229</v>
      </c>
      <c r="O16" s="366">
        <v>259</v>
      </c>
      <c r="P16" s="366">
        <v>6</v>
      </c>
      <c r="Q16" s="366">
        <v>5</v>
      </c>
      <c r="R16" s="366">
        <v>92</v>
      </c>
    </row>
    <row r="17" spans="1:18">
      <c r="A17">
        <v>2008</v>
      </c>
      <c r="B17" t="s">
        <v>909</v>
      </c>
      <c r="C17" s="366">
        <v>339</v>
      </c>
      <c r="D17" s="366">
        <v>1996</v>
      </c>
      <c r="E17" s="366">
        <v>2532</v>
      </c>
      <c r="F17" s="366">
        <v>3983</v>
      </c>
      <c r="G17" s="366">
        <v>3842</v>
      </c>
      <c r="H17" s="366">
        <v>4994</v>
      </c>
      <c r="I17" s="366">
        <v>3826</v>
      </c>
      <c r="J17" s="366">
        <v>57</v>
      </c>
      <c r="K17" s="366">
        <v>730</v>
      </c>
      <c r="L17" s="366">
        <v>24</v>
      </c>
      <c r="M17" s="366">
        <v>273</v>
      </c>
      <c r="N17" s="366">
        <v>163</v>
      </c>
      <c r="O17" s="366">
        <v>211</v>
      </c>
      <c r="P17" s="366">
        <v>1</v>
      </c>
      <c r="Q17" s="366">
        <v>13</v>
      </c>
      <c r="R17" s="366">
        <v>39</v>
      </c>
    </row>
    <row r="18" spans="1:18">
      <c r="A18">
        <v>2008</v>
      </c>
      <c r="B18" t="s">
        <v>910</v>
      </c>
      <c r="C18" s="366">
        <v>148</v>
      </c>
      <c r="D18" s="366">
        <v>1921</v>
      </c>
      <c r="E18" s="366">
        <v>3580</v>
      </c>
      <c r="F18" s="366">
        <v>4018</v>
      </c>
      <c r="G18" s="366">
        <v>3131</v>
      </c>
      <c r="H18" s="366">
        <v>4933</v>
      </c>
      <c r="I18" s="366">
        <v>3202</v>
      </c>
      <c r="J18" s="366">
        <v>68</v>
      </c>
      <c r="K18" s="366">
        <v>659</v>
      </c>
      <c r="L18" s="366">
        <v>41</v>
      </c>
      <c r="M18" s="366">
        <v>213</v>
      </c>
      <c r="N18" s="366">
        <v>165</v>
      </c>
      <c r="O18" s="366">
        <v>178</v>
      </c>
      <c r="P18" s="366">
        <v>0</v>
      </c>
      <c r="Q18" s="366">
        <v>9</v>
      </c>
      <c r="R18" s="366">
        <v>46</v>
      </c>
    </row>
    <row r="19" spans="1:18">
      <c r="A19">
        <v>2009</v>
      </c>
      <c r="B19" t="s">
        <v>911</v>
      </c>
      <c r="C19" s="366">
        <v>220</v>
      </c>
      <c r="D19" s="366">
        <v>1542</v>
      </c>
      <c r="E19" s="366">
        <v>2713</v>
      </c>
      <c r="F19" s="366">
        <v>3058</v>
      </c>
      <c r="G19" s="366">
        <v>2878</v>
      </c>
      <c r="H19" s="366">
        <v>3428</v>
      </c>
      <c r="I19" s="366">
        <v>2542</v>
      </c>
      <c r="J19" s="366">
        <v>68</v>
      </c>
      <c r="K19" s="366">
        <v>647</v>
      </c>
      <c r="L19" s="366">
        <v>12</v>
      </c>
      <c r="M19" s="366">
        <v>258</v>
      </c>
      <c r="N19" s="366">
        <v>135</v>
      </c>
      <c r="O19" s="366">
        <v>143</v>
      </c>
      <c r="P19" s="366">
        <v>0</v>
      </c>
      <c r="Q19" s="366">
        <v>4</v>
      </c>
      <c r="R19" s="366">
        <v>91</v>
      </c>
    </row>
    <row r="20" spans="1:18">
      <c r="A20">
        <v>2009</v>
      </c>
      <c r="B20" t="s">
        <v>912</v>
      </c>
      <c r="C20" s="366">
        <v>168</v>
      </c>
      <c r="D20" s="366">
        <v>1533</v>
      </c>
      <c r="E20" s="366">
        <v>2281</v>
      </c>
      <c r="F20" s="366">
        <v>2316</v>
      </c>
      <c r="G20" s="366">
        <v>2838</v>
      </c>
      <c r="H20" s="366">
        <v>3521</v>
      </c>
      <c r="I20" s="366">
        <v>2247</v>
      </c>
      <c r="J20" s="366">
        <v>52</v>
      </c>
      <c r="K20" s="366">
        <v>573</v>
      </c>
      <c r="L20" s="366">
        <v>13</v>
      </c>
      <c r="M20" s="366">
        <v>197</v>
      </c>
      <c r="N20" s="366">
        <v>110</v>
      </c>
      <c r="O20" s="366">
        <v>165</v>
      </c>
      <c r="P20" s="366">
        <v>9</v>
      </c>
      <c r="Q20" s="366">
        <v>7</v>
      </c>
      <c r="R20" s="366">
        <v>70</v>
      </c>
    </row>
    <row r="21" spans="1:18">
      <c r="A21">
        <v>2009</v>
      </c>
      <c r="B21" t="s">
        <v>913</v>
      </c>
      <c r="C21" s="366">
        <v>324</v>
      </c>
      <c r="D21" s="366">
        <v>1756</v>
      </c>
      <c r="E21" s="366">
        <v>2530</v>
      </c>
      <c r="F21" s="366">
        <v>3199</v>
      </c>
      <c r="G21" s="366">
        <v>3107</v>
      </c>
      <c r="H21" s="366">
        <v>3669</v>
      </c>
      <c r="I21" s="366">
        <v>2325</v>
      </c>
      <c r="J21" s="366">
        <v>106</v>
      </c>
      <c r="K21" s="366">
        <v>604</v>
      </c>
      <c r="L21" s="366">
        <v>10</v>
      </c>
      <c r="M21" s="366">
        <v>214</v>
      </c>
      <c r="N21" s="366">
        <v>121</v>
      </c>
      <c r="O21" s="366">
        <v>202</v>
      </c>
      <c r="P21" s="366">
        <v>12</v>
      </c>
      <c r="Q21" s="366">
        <v>1</v>
      </c>
      <c r="R21" s="366">
        <v>44</v>
      </c>
    </row>
    <row r="22" spans="1:18">
      <c r="A22">
        <v>2009</v>
      </c>
      <c r="B22" t="s">
        <v>914</v>
      </c>
      <c r="C22" s="366">
        <v>157</v>
      </c>
      <c r="D22" s="366">
        <v>1393</v>
      </c>
      <c r="E22" s="366">
        <v>2394</v>
      </c>
      <c r="F22" s="366">
        <v>3974</v>
      </c>
      <c r="G22" s="366">
        <v>2860</v>
      </c>
      <c r="H22" s="366">
        <v>3935</v>
      </c>
      <c r="I22" s="366">
        <v>1818</v>
      </c>
      <c r="J22" s="366">
        <v>95</v>
      </c>
      <c r="K22" s="366">
        <v>450</v>
      </c>
      <c r="L22" s="366">
        <v>8</v>
      </c>
      <c r="M22" s="366">
        <v>189</v>
      </c>
      <c r="N22" s="366">
        <v>90</v>
      </c>
      <c r="O22" s="366">
        <v>133</v>
      </c>
      <c r="P22" s="366">
        <v>3</v>
      </c>
      <c r="Q22" s="366">
        <v>4</v>
      </c>
      <c r="R22" s="366">
        <v>17</v>
      </c>
    </row>
    <row r="23" spans="1:18">
      <c r="A23">
        <v>2010</v>
      </c>
      <c r="B23" t="s">
        <v>986</v>
      </c>
      <c r="C23" s="366">
        <v>163</v>
      </c>
      <c r="D23" s="366">
        <v>1885</v>
      </c>
      <c r="E23" s="366">
        <v>2226</v>
      </c>
      <c r="F23" s="366">
        <v>4639</v>
      </c>
      <c r="G23" s="366">
        <v>3313</v>
      </c>
      <c r="H23" s="366">
        <v>3865</v>
      </c>
      <c r="I23" s="366">
        <v>2153</v>
      </c>
      <c r="J23" s="366">
        <v>86</v>
      </c>
      <c r="K23" s="366">
        <v>505</v>
      </c>
      <c r="L23" s="366">
        <v>9</v>
      </c>
      <c r="M23" s="366">
        <v>169</v>
      </c>
      <c r="N23" s="366">
        <v>156</v>
      </c>
      <c r="O23" s="366">
        <v>150</v>
      </c>
      <c r="P23" s="366">
        <v>1</v>
      </c>
      <c r="Q23" s="366">
        <v>1</v>
      </c>
      <c r="R23" s="366">
        <v>18</v>
      </c>
    </row>
    <row r="24" spans="1:18">
      <c r="A24">
        <v>2010</v>
      </c>
      <c r="B24" t="s">
        <v>987</v>
      </c>
      <c r="C24" s="366">
        <v>114</v>
      </c>
      <c r="D24" s="366">
        <v>1883</v>
      </c>
      <c r="E24" s="366">
        <v>2078</v>
      </c>
      <c r="F24" s="366">
        <v>4227</v>
      </c>
      <c r="G24" s="366">
        <v>3458</v>
      </c>
      <c r="H24" s="366">
        <v>4899</v>
      </c>
      <c r="I24" s="366">
        <v>2286</v>
      </c>
      <c r="J24" s="366">
        <v>70</v>
      </c>
      <c r="K24" s="366">
        <v>513</v>
      </c>
      <c r="L24" s="366">
        <v>13</v>
      </c>
      <c r="M24" s="366">
        <v>192</v>
      </c>
      <c r="N24" s="366">
        <v>105</v>
      </c>
      <c r="O24" s="366">
        <v>193</v>
      </c>
      <c r="P24" s="366">
        <v>0</v>
      </c>
      <c r="Q24" s="366">
        <v>0</v>
      </c>
      <c r="R24" s="366">
        <v>10</v>
      </c>
    </row>
    <row r="25" spans="1:18">
      <c r="A25">
        <v>2010</v>
      </c>
      <c r="B25" t="s">
        <v>988</v>
      </c>
      <c r="C25" s="366">
        <v>144</v>
      </c>
      <c r="D25" s="366">
        <v>2152</v>
      </c>
      <c r="E25" s="366">
        <v>2210</v>
      </c>
      <c r="F25" s="366">
        <v>4839</v>
      </c>
      <c r="G25" s="366">
        <v>3277</v>
      </c>
      <c r="H25" s="366">
        <v>4394</v>
      </c>
      <c r="I25" s="366">
        <v>1920</v>
      </c>
      <c r="J25" s="366">
        <v>95</v>
      </c>
      <c r="K25" s="366">
        <v>617</v>
      </c>
      <c r="L25" s="366">
        <v>13</v>
      </c>
      <c r="M25" s="366">
        <v>262</v>
      </c>
      <c r="N25" s="366">
        <v>101</v>
      </c>
      <c r="O25" s="366">
        <v>200</v>
      </c>
      <c r="P25" s="366">
        <v>0</v>
      </c>
      <c r="Q25" s="366">
        <v>0</v>
      </c>
      <c r="R25" s="366">
        <v>40</v>
      </c>
    </row>
    <row r="26" spans="1:18">
      <c r="A26">
        <v>2010</v>
      </c>
      <c r="B26" t="s">
        <v>989</v>
      </c>
      <c r="C26" s="366">
        <v>319</v>
      </c>
      <c r="D26" s="366">
        <v>1897</v>
      </c>
      <c r="E26" s="366">
        <v>2775</v>
      </c>
      <c r="F26" s="366">
        <v>4672</v>
      </c>
      <c r="G26" s="366">
        <v>2893</v>
      </c>
      <c r="H26" s="366">
        <v>4865</v>
      </c>
      <c r="I26" s="366">
        <v>1815</v>
      </c>
      <c r="J26" s="366">
        <v>92</v>
      </c>
      <c r="K26" s="366">
        <v>600</v>
      </c>
      <c r="L26" s="366">
        <v>13</v>
      </c>
      <c r="M26" s="366">
        <v>325</v>
      </c>
      <c r="N26" s="366">
        <v>59</v>
      </c>
      <c r="O26" s="366">
        <v>176</v>
      </c>
      <c r="P26" s="366">
        <v>0</v>
      </c>
      <c r="Q26" s="366">
        <v>0</v>
      </c>
      <c r="R26" s="366">
        <v>24</v>
      </c>
    </row>
    <row r="27" spans="1:18">
      <c r="A27">
        <v>2011</v>
      </c>
      <c r="B27" t="s">
        <v>1043</v>
      </c>
      <c r="C27" s="366">
        <v>410</v>
      </c>
      <c r="D27" s="366">
        <v>2741</v>
      </c>
      <c r="E27" s="366">
        <v>2898</v>
      </c>
      <c r="F27" s="366">
        <v>4941</v>
      </c>
      <c r="G27" s="366">
        <v>3243</v>
      </c>
      <c r="H27" s="366">
        <v>4561</v>
      </c>
      <c r="I27" s="366">
        <v>2077</v>
      </c>
      <c r="J27" s="366">
        <v>123</v>
      </c>
      <c r="K27" s="366">
        <v>555</v>
      </c>
      <c r="L27" s="366">
        <v>0</v>
      </c>
      <c r="M27" s="366">
        <v>267</v>
      </c>
      <c r="N27" s="366">
        <v>49</v>
      </c>
      <c r="O27" s="366">
        <v>209</v>
      </c>
      <c r="P27" s="366">
        <v>0</v>
      </c>
      <c r="Q27" s="366">
        <v>0</v>
      </c>
      <c r="R27" s="366">
        <v>26</v>
      </c>
    </row>
    <row r="28" spans="1:18">
      <c r="A28">
        <v>2011</v>
      </c>
      <c r="B28" t="s">
        <v>1044</v>
      </c>
      <c r="C28" s="366">
        <v>331</v>
      </c>
      <c r="D28" s="366">
        <v>2855</v>
      </c>
      <c r="E28" s="366">
        <v>2175</v>
      </c>
      <c r="F28" s="366">
        <v>3514</v>
      </c>
      <c r="G28" s="366">
        <v>3590</v>
      </c>
      <c r="H28" s="366">
        <v>4307</v>
      </c>
      <c r="I28" s="366">
        <v>1922</v>
      </c>
      <c r="J28" s="366">
        <v>80</v>
      </c>
      <c r="K28" s="366">
        <v>339</v>
      </c>
      <c r="L28" s="366">
        <v>0</v>
      </c>
      <c r="M28" s="366">
        <v>197</v>
      </c>
      <c r="N28" s="366">
        <v>34</v>
      </c>
      <c r="O28" s="366">
        <v>87</v>
      </c>
      <c r="P28" s="366">
        <v>0</v>
      </c>
      <c r="Q28" s="366">
        <v>0</v>
      </c>
      <c r="R28" s="366">
        <v>18</v>
      </c>
    </row>
    <row r="29" spans="1:18">
      <c r="A29">
        <v>2011</v>
      </c>
      <c r="B29" t="s">
        <v>1045</v>
      </c>
      <c r="C29" s="366">
        <v>431</v>
      </c>
      <c r="D29" s="366">
        <v>3393</v>
      </c>
      <c r="E29" s="366">
        <v>2165</v>
      </c>
      <c r="F29" s="366">
        <v>4146</v>
      </c>
      <c r="G29" s="366">
        <v>3706</v>
      </c>
      <c r="H29" s="366">
        <v>4445</v>
      </c>
      <c r="I29" s="366">
        <v>1931</v>
      </c>
      <c r="J29" s="366">
        <v>76</v>
      </c>
      <c r="K29" s="366">
        <v>467</v>
      </c>
      <c r="L29" s="366">
        <v>0</v>
      </c>
      <c r="M29" s="366">
        <v>197</v>
      </c>
      <c r="N29" s="366">
        <v>71</v>
      </c>
      <c r="O29" s="366">
        <v>173</v>
      </c>
      <c r="P29" s="366">
        <v>0</v>
      </c>
      <c r="Q29" s="366">
        <v>0</v>
      </c>
      <c r="R29" s="366">
        <v>25</v>
      </c>
    </row>
    <row r="30" spans="1:18">
      <c r="A30">
        <v>2011</v>
      </c>
      <c r="B30" t="s">
        <v>1046</v>
      </c>
      <c r="C30" s="366">
        <v>340</v>
      </c>
      <c r="D30" s="366">
        <v>3476</v>
      </c>
      <c r="E30" s="366">
        <v>2346</v>
      </c>
      <c r="F30" s="366">
        <v>3957</v>
      </c>
      <c r="G30" s="366">
        <v>3274</v>
      </c>
      <c r="H30" s="366">
        <v>4604</v>
      </c>
      <c r="I30" s="366">
        <v>1562</v>
      </c>
      <c r="J30" s="366">
        <v>103</v>
      </c>
      <c r="K30" s="366">
        <v>460</v>
      </c>
      <c r="L30" s="366">
        <v>0</v>
      </c>
      <c r="M30" s="366">
        <v>195</v>
      </c>
      <c r="N30" s="366">
        <v>29</v>
      </c>
      <c r="O30" s="366">
        <v>209</v>
      </c>
      <c r="P30" s="366">
        <v>0</v>
      </c>
      <c r="Q30" s="366">
        <v>0</v>
      </c>
      <c r="R30" s="366">
        <v>26</v>
      </c>
    </row>
    <row r="31" spans="1:18">
      <c r="A31">
        <v>2012</v>
      </c>
      <c r="B31" s="271" t="s">
        <v>1145</v>
      </c>
      <c r="C31" s="366">
        <v>552</v>
      </c>
      <c r="D31" s="366">
        <v>4944</v>
      </c>
      <c r="E31" s="366">
        <v>3243</v>
      </c>
      <c r="F31" s="366">
        <v>5038</v>
      </c>
      <c r="G31" s="366">
        <v>3333</v>
      </c>
      <c r="H31" s="366">
        <v>4379</v>
      </c>
      <c r="I31" s="366">
        <v>1628</v>
      </c>
      <c r="J31" s="366">
        <v>82</v>
      </c>
      <c r="K31" s="366">
        <v>429</v>
      </c>
      <c r="L31" s="366">
        <v>0</v>
      </c>
      <c r="M31" s="366">
        <v>234</v>
      </c>
      <c r="N31" s="366">
        <v>35</v>
      </c>
      <c r="O31" s="366">
        <v>126</v>
      </c>
      <c r="P31" s="366">
        <v>3</v>
      </c>
      <c r="Q31" s="366">
        <v>0</v>
      </c>
      <c r="R31" s="366">
        <v>30</v>
      </c>
    </row>
    <row r="32" spans="1:18">
      <c r="A32">
        <v>2012</v>
      </c>
      <c r="B32" s="271" t="s">
        <v>1146</v>
      </c>
      <c r="C32" s="366">
        <v>697</v>
      </c>
      <c r="D32" s="366">
        <v>4923</v>
      </c>
      <c r="E32" s="366">
        <v>3029</v>
      </c>
      <c r="F32" s="366">
        <v>4124</v>
      </c>
      <c r="G32" s="366">
        <v>4195</v>
      </c>
      <c r="H32" s="366">
        <v>5489</v>
      </c>
      <c r="I32" s="366">
        <v>1648</v>
      </c>
      <c r="J32" s="366">
        <v>66</v>
      </c>
      <c r="K32" s="366">
        <v>464</v>
      </c>
      <c r="L32" s="366">
        <v>0</v>
      </c>
      <c r="M32" s="366">
        <v>197</v>
      </c>
      <c r="N32" s="366">
        <v>54</v>
      </c>
      <c r="O32" s="366">
        <v>194</v>
      </c>
      <c r="P32" s="366">
        <v>0</v>
      </c>
      <c r="Q32" s="366">
        <v>0</v>
      </c>
      <c r="R32" s="366">
        <v>18</v>
      </c>
    </row>
    <row r="33" spans="1:18">
      <c r="A33">
        <v>2012</v>
      </c>
      <c r="B33" s="271" t="s">
        <v>1147</v>
      </c>
      <c r="C33" s="366">
        <v>495</v>
      </c>
      <c r="D33" s="366">
        <v>4918</v>
      </c>
      <c r="E33" s="366">
        <v>3028</v>
      </c>
      <c r="F33" s="366">
        <v>4531</v>
      </c>
      <c r="G33" s="366">
        <v>4580</v>
      </c>
      <c r="H33" s="366">
        <v>5008</v>
      </c>
      <c r="I33" s="366">
        <v>1185</v>
      </c>
      <c r="J33" s="366">
        <v>73</v>
      </c>
      <c r="K33" s="366">
        <v>530</v>
      </c>
      <c r="L33" s="366">
        <v>0</v>
      </c>
      <c r="M33" s="366">
        <v>267</v>
      </c>
      <c r="N33" s="366">
        <v>37</v>
      </c>
      <c r="O33" s="366">
        <v>195</v>
      </c>
      <c r="P33" s="366">
        <v>1</v>
      </c>
      <c r="Q33" s="366">
        <v>0</v>
      </c>
      <c r="R33" s="366">
        <v>30</v>
      </c>
    </row>
    <row r="34" spans="1:18">
      <c r="A34">
        <v>2012</v>
      </c>
      <c r="B34" s="271" t="s">
        <v>1148</v>
      </c>
      <c r="C34" s="366">
        <v>617</v>
      </c>
      <c r="D34" s="366">
        <v>6453</v>
      </c>
      <c r="E34" s="366">
        <v>3164</v>
      </c>
      <c r="F34" s="366">
        <v>4221</v>
      </c>
      <c r="G34" s="366">
        <v>4121</v>
      </c>
      <c r="H34" s="366">
        <v>4453</v>
      </c>
      <c r="I34" s="366">
        <v>1377</v>
      </c>
      <c r="J34" s="366">
        <v>105</v>
      </c>
      <c r="K34" s="366">
        <v>337</v>
      </c>
      <c r="L34" s="366">
        <v>0</v>
      </c>
      <c r="M34" s="366">
        <v>180</v>
      </c>
      <c r="N34" s="366">
        <v>26</v>
      </c>
      <c r="O34" s="366">
        <v>96</v>
      </c>
      <c r="P34" s="366">
        <v>0</v>
      </c>
      <c r="Q34" s="366">
        <v>0</v>
      </c>
      <c r="R34" s="366">
        <v>34</v>
      </c>
    </row>
    <row r="35" spans="1:18">
      <c r="A35">
        <v>2013</v>
      </c>
      <c r="B35" t="s">
        <v>1274</v>
      </c>
      <c r="C35" s="366">
        <v>1115</v>
      </c>
      <c r="D35" s="366">
        <v>5932</v>
      </c>
      <c r="E35" s="366">
        <v>3541</v>
      </c>
      <c r="F35" s="366">
        <v>4927</v>
      </c>
      <c r="G35" s="366">
        <v>3914</v>
      </c>
      <c r="H35" s="366">
        <v>4935</v>
      </c>
      <c r="I35" s="366">
        <v>1233</v>
      </c>
      <c r="J35" s="366">
        <v>90</v>
      </c>
      <c r="K35" s="366">
        <v>244</v>
      </c>
      <c r="L35" s="366">
        <v>0</v>
      </c>
      <c r="M35" s="366">
        <v>190</v>
      </c>
      <c r="N35" s="366">
        <v>17</v>
      </c>
      <c r="O35" s="366">
        <v>12</v>
      </c>
      <c r="P35" s="366">
        <v>0</v>
      </c>
      <c r="Q35" s="366">
        <v>0</v>
      </c>
      <c r="R35" s="366">
        <v>25</v>
      </c>
    </row>
    <row r="36" spans="1:18">
      <c r="A36">
        <v>2013</v>
      </c>
      <c r="B36" t="s">
        <v>1275</v>
      </c>
      <c r="C36" s="366">
        <v>1110</v>
      </c>
      <c r="D36" s="366">
        <v>5296</v>
      </c>
      <c r="E36" s="366">
        <v>3620</v>
      </c>
      <c r="F36" s="366">
        <v>5577</v>
      </c>
      <c r="G36" s="366">
        <v>4662</v>
      </c>
      <c r="H36" s="366">
        <v>4938</v>
      </c>
      <c r="I36" s="366">
        <v>1238</v>
      </c>
      <c r="J36" s="366">
        <v>64</v>
      </c>
      <c r="K36" s="366">
        <v>245</v>
      </c>
      <c r="L36" s="366">
        <v>0</v>
      </c>
      <c r="M36" s="366">
        <v>203</v>
      </c>
      <c r="N36" s="366">
        <v>0</v>
      </c>
      <c r="O36" s="366">
        <v>0</v>
      </c>
      <c r="P36" s="366">
        <v>0</v>
      </c>
      <c r="Q36" s="366">
        <v>0</v>
      </c>
      <c r="R36" s="366">
        <v>42</v>
      </c>
    </row>
    <row r="37" spans="1:18">
      <c r="A37">
        <v>2013</v>
      </c>
      <c r="B37" t="s">
        <v>1276</v>
      </c>
      <c r="C37" s="366">
        <v>1547</v>
      </c>
      <c r="D37" s="366">
        <v>5850</v>
      </c>
      <c r="E37" s="366">
        <v>3600</v>
      </c>
      <c r="F37" s="366">
        <v>5862</v>
      </c>
      <c r="G37" s="366">
        <v>4935</v>
      </c>
      <c r="H37" s="366">
        <v>4450</v>
      </c>
      <c r="I37" s="366">
        <v>1243</v>
      </c>
      <c r="J37" s="366">
        <v>64</v>
      </c>
      <c r="K37" s="366">
        <v>220</v>
      </c>
      <c r="L37" s="366">
        <v>0</v>
      </c>
      <c r="M37" s="366">
        <v>211</v>
      </c>
      <c r="N37" s="366">
        <v>2</v>
      </c>
      <c r="O37" s="366">
        <v>0</v>
      </c>
      <c r="P37" s="366">
        <v>0</v>
      </c>
      <c r="Q37" s="366">
        <v>0</v>
      </c>
      <c r="R37" s="366">
        <v>6</v>
      </c>
    </row>
    <row r="38" spans="1:18">
      <c r="A38">
        <v>2013</v>
      </c>
      <c r="B38" t="s">
        <v>1277</v>
      </c>
      <c r="C38" s="366">
        <v>1094</v>
      </c>
      <c r="D38" s="366">
        <v>6236</v>
      </c>
      <c r="E38" s="366">
        <v>3633</v>
      </c>
      <c r="F38" s="366">
        <v>5896</v>
      </c>
      <c r="G38" s="366">
        <v>4988</v>
      </c>
      <c r="H38" s="366">
        <v>5148</v>
      </c>
      <c r="I38" s="366">
        <v>1372</v>
      </c>
      <c r="J38" s="366">
        <v>79</v>
      </c>
      <c r="K38" s="366">
        <v>128</v>
      </c>
      <c r="L38" s="366">
        <v>4</v>
      </c>
      <c r="M38" s="366">
        <v>123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</row>
    <row r="39" spans="1:18">
      <c r="A39">
        <v>2014</v>
      </c>
      <c r="B39" s="271" t="s">
        <v>1491</v>
      </c>
      <c r="C39" s="366">
        <v>1345</v>
      </c>
      <c r="D39" s="366">
        <v>6435</v>
      </c>
      <c r="E39" s="366">
        <v>4457</v>
      </c>
      <c r="F39" s="366">
        <v>6250</v>
      </c>
      <c r="G39" s="366">
        <v>4098</v>
      </c>
      <c r="H39" s="366">
        <v>5505</v>
      </c>
      <c r="I39" s="366">
        <v>1268</v>
      </c>
      <c r="J39" s="366">
        <v>116</v>
      </c>
      <c r="K39" s="366">
        <v>253</v>
      </c>
      <c r="L39" s="366">
        <v>29</v>
      </c>
      <c r="M39" s="366">
        <v>224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</row>
    <row r="40" spans="1:18">
      <c r="A40">
        <v>2014</v>
      </c>
      <c r="B40" s="271" t="s">
        <v>1492</v>
      </c>
      <c r="C40" s="366">
        <v>1259</v>
      </c>
      <c r="D40" s="366">
        <v>5613</v>
      </c>
      <c r="E40" s="366">
        <v>3987</v>
      </c>
      <c r="F40" s="366">
        <v>6280</v>
      </c>
      <c r="G40" s="366">
        <v>4881</v>
      </c>
      <c r="H40" s="366">
        <v>6682</v>
      </c>
      <c r="I40" s="366">
        <v>1048</v>
      </c>
      <c r="J40" s="366">
        <v>164</v>
      </c>
      <c r="K40" s="366">
        <v>199</v>
      </c>
      <c r="L40" s="366">
        <v>5</v>
      </c>
      <c r="M40" s="366">
        <v>193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</row>
    <row r="41" spans="1:18">
      <c r="A41">
        <v>2014</v>
      </c>
      <c r="B41" s="271" t="s">
        <v>1493</v>
      </c>
      <c r="C41" s="366">
        <v>1071</v>
      </c>
      <c r="D41" s="366">
        <v>6383</v>
      </c>
      <c r="E41" s="366">
        <v>4352</v>
      </c>
      <c r="F41" s="366">
        <v>6040</v>
      </c>
      <c r="G41" s="366">
        <v>4197</v>
      </c>
      <c r="H41" s="366">
        <v>6506</v>
      </c>
      <c r="I41" s="366">
        <v>1086</v>
      </c>
      <c r="J41" s="366">
        <v>140</v>
      </c>
      <c r="K41" s="366">
        <v>1011</v>
      </c>
      <c r="L41" s="366">
        <v>0</v>
      </c>
      <c r="M41" s="366">
        <v>1010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</row>
    <row r="42" spans="1:18">
      <c r="A42">
        <v>2014</v>
      </c>
      <c r="B42" s="271" t="s">
        <v>1494</v>
      </c>
      <c r="C42" s="366">
        <v>1435</v>
      </c>
      <c r="D42" s="366">
        <v>6923</v>
      </c>
      <c r="E42" s="366">
        <v>4458</v>
      </c>
      <c r="F42" s="366">
        <v>6432</v>
      </c>
      <c r="G42" s="366">
        <v>3975</v>
      </c>
      <c r="H42" s="366">
        <v>6342</v>
      </c>
      <c r="I42" s="366">
        <v>857</v>
      </c>
      <c r="J42" s="366">
        <v>213</v>
      </c>
      <c r="K42" s="366">
        <v>817</v>
      </c>
      <c r="L42" s="366">
        <v>0</v>
      </c>
      <c r="M42" s="366">
        <v>815</v>
      </c>
      <c r="N42" s="366">
        <v>0</v>
      </c>
      <c r="O42" s="366">
        <v>0</v>
      </c>
      <c r="P42" s="366">
        <v>0</v>
      </c>
      <c r="Q42" s="366">
        <v>0</v>
      </c>
      <c r="R42" s="366">
        <v>1</v>
      </c>
    </row>
    <row r="43" spans="1:18">
      <c r="B43" s="271"/>
    </row>
    <row r="45" spans="1:18">
      <c r="A45" s="10" t="s">
        <v>853</v>
      </c>
    </row>
    <row r="46" spans="1:18" ht="25.5">
      <c r="A46" t="s">
        <v>719</v>
      </c>
      <c r="B46" t="s">
        <v>689</v>
      </c>
      <c r="C46" s="578" t="s">
        <v>1448</v>
      </c>
      <c r="D46" s="578" t="s">
        <v>1449</v>
      </c>
      <c r="E46" s="578" t="s">
        <v>1451</v>
      </c>
      <c r="F46" s="578" t="s">
        <v>1450</v>
      </c>
      <c r="G46" s="578" t="s">
        <v>1452</v>
      </c>
      <c r="H46" s="578" t="s">
        <v>1453</v>
      </c>
      <c r="I46" s="578" t="s">
        <v>1454</v>
      </c>
      <c r="J46" s="11" t="s">
        <v>222</v>
      </c>
      <c r="K46" s="11"/>
      <c r="L46" s="11"/>
      <c r="M46" s="11"/>
      <c r="N46" s="11"/>
      <c r="O46" s="11"/>
      <c r="P46" s="11"/>
      <c r="Q46" s="11"/>
      <c r="R46" s="11"/>
    </row>
    <row r="47" spans="1:18">
      <c r="A47">
        <v>2005</v>
      </c>
      <c r="B47" t="s">
        <v>896</v>
      </c>
      <c r="C47" s="366">
        <f t="shared" ref="C47:I47" si="0">C4+L4</f>
        <v>105</v>
      </c>
      <c r="D47" s="366">
        <f t="shared" si="0"/>
        <v>1462</v>
      </c>
      <c r="E47" s="366">
        <f t="shared" si="0"/>
        <v>961</v>
      </c>
      <c r="F47" s="366">
        <f t="shared" si="0"/>
        <v>4136</v>
      </c>
      <c r="G47" s="366">
        <f t="shared" si="0"/>
        <v>3980</v>
      </c>
      <c r="H47" s="366">
        <f t="shared" si="0"/>
        <v>3462</v>
      </c>
      <c r="I47" s="366">
        <f t="shared" si="0"/>
        <v>9307</v>
      </c>
      <c r="J47" s="366">
        <f>J4</f>
        <v>1596</v>
      </c>
    </row>
    <row r="48" spans="1:18">
      <c r="A48">
        <v>2005</v>
      </c>
      <c r="B48" t="s">
        <v>897</v>
      </c>
      <c r="C48" s="366">
        <f t="shared" ref="C48:I48" si="1">C5+L5</f>
        <v>186</v>
      </c>
      <c r="D48" s="366">
        <f t="shared" si="1"/>
        <v>2253</v>
      </c>
      <c r="E48" s="366">
        <f t="shared" si="1"/>
        <v>1555</v>
      </c>
      <c r="F48" s="366">
        <f t="shared" si="1"/>
        <v>5215</v>
      </c>
      <c r="G48" s="366">
        <f t="shared" si="1"/>
        <v>4431</v>
      </c>
      <c r="H48" s="366">
        <f t="shared" si="1"/>
        <v>3033</v>
      </c>
      <c r="I48" s="366">
        <f t="shared" si="1"/>
        <v>8800</v>
      </c>
      <c r="J48" s="366">
        <f t="shared" ref="J48:J85" si="2">J5</f>
        <v>1154</v>
      </c>
    </row>
    <row r="49" spans="1:10">
      <c r="A49">
        <v>2005</v>
      </c>
      <c r="B49" t="s">
        <v>898</v>
      </c>
      <c r="C49" s="366">
        <f t="shared" ref="C49:I49" si="3">C6+L6</f>
        <v>97</v>
      </c>
      <c r="D49" s="366">
        <f t="shared" si="3"/>
        <v>2110</v>
      </c>
      <c r="E49" s="366">
        <f t="shared" si="3"/>
        <v>1522</v>
      </c>
      <c r="F49" s="366">
        <f t="shared" si="3"/>
        <v>5352</v>
      </c>
      <c r="G49" s="366">
        <f t="shared" si="3"/>
        <v>3874</v>
      </c>
      <c r="H49" s="366">
        <f t="shared" si="3"/>
        <v>2931</v>
      </c>
      <c r="I49" s="366">
        <f t="shared" si="3"/>
        <v>7243</v>
      </c>
      <c r="J49" s="366">
        <f t="shared" si="2"/>
        <v>791</v>
      </c>
    </row>
    <row r="50" spans="1:10">
      <c r="A50">
        <v>2006</v>
      </c>
      <c r="B50" t="s">
        <v>899</v>
      </c>
      <c r="C50" s="366">
        <f t="shared" ref="C50:I50" si="4">C7+L7</f>
        <v>152</v>
      </c>
      <c r="D50" s="366">
        <f t="shared" si="4"/>
        <v>1845</v>
      </c>
      <c r="E50" s="366">
        <f t="shared" si="4"/>
        <v>1680</v>
      </c>
      <c r="F50" s="366">
        <f t="shared" si="4"/>
        <v>4458</v>
      </c>
      <c r="G50" s="366">
        <f t="shared" si="4"/>
        <v>4577</v>
      </c>
      <c r="H50" s="366">
        <f t="shared" si="4"/>
        <v>3336</v>
      </c>
      <c r="I50" s="366">
        <f t="shared" si="4"/>
        <v>7613</v>
      </c>
      <c r="J50" s="366">
        <f t="shared" si="2"/>
        <v>672</v>
      </c>
    </row>
    <row r="51" spans="1:10">
      <c r="A51">
        <v>2006</v>
      </c>
      <c r="B51" t="s">
        <v>900</v>
      </c>
      <c r="C51" s="366">
        <f t="shared" ref="C51:I51" si="5">C8+L8</f>
        <v>223</v>
      </c>
      <c r="D51" s="366">
        <f t="shared" si="5"/>
        <v>1771</v>
      </c>
      <c r="E51" s="366">
        <f t="shared" si="5"/>
        <v>1784</v>
      </c>
      <c r="F51" s="366">
        <f t="shared" si="5"/>
        <v>3792</v>
      </c>
      <c r="G51" s="366">
        <f t="shared" si="5"/>
        <v>4797</v>
      </c>
      <c r="H51" s="366">
        <f t="shared" si="5"/>
        <v>3346</v>
      </c>
      <c r="I51" s="366">
        <f t="shared" si="5"/>
        <v>6780</v>
      </c>
      <c r="J51" s="366">
        <f t="shared" si="2"/>
        <v>548</v>
      </c>
    </row>
    <row r="52" spans="1:10">
      <c r="A52">
        <v>2006</v>
      </c>
      <c r="B52" t="s">
        <v>901</v>
      </c>
      <c r="C52" s="366">
        <f t="shared" ref="C52:I52" si="6">C9+L9</f>
        <v>152</v>
      </c>
      <c r="D52" s="366">
        <f t="shared" si="6"/>
        <v>2070</v>
      </c>
      <c r="E52" s="366">
        <f t="shared" si="6"/>
        <v>2094</v>
      </c>
      <c r="F52" s="366">
        <f t="shared" si="6"/>
        <v>4407</v>
      </c>
      <c r="G52" s="366">
        <f t="shared" si="6"/>
        <v>5081</v>
      </c>
      <c r="H52" s="366">
        <f t="shared" si="6"/>
        <v>3196</v>
      </c>
      <c r="I52" s="366">
        <f t="shared" si="6"/>
        <v>7325</v>
      </c>
      <c r="J52" s="366">
        <f t="shared" si="2"/>
        <v>519</v>
      </c>
    </row>
    <row r="53" spans="1:10">
      <c r="A53">
        <v>2006</v>
      </c>
      <c r="B53" t="s">
        <v>902</v>
      </c>
      <c r="C53" s="366">
        <f t="shared" ref="C53:I53" si="7">C10+L10</f>
        <v>142</v>
      </c>
      <c r="D53" s="366">
        <f t="shared" si="7"/>
        <v>1824</v>
      </c>
      <c r="E53" s="366">
        <f t="shared" si="7"/>
        <v>1743</v>
      </c>
      <c r="F53" s="366">
        <f t="shared" si="7"/>
        <v>4580</v>
      </c>
      <c r="G53" s="366">
        <f t="shared" si="7"/>
        <v>4710</v>
      </c>
      <c r="H53" s="366">
        <f t="shared" si="7"/>
        <v>4214</v>
      </c>
      <c r="I53" s="366">
        <f t="shared" si="7"/>
        <v>6251</v>
      </c>
      <c r="J53" s="366">
        <f t="shared" si="2"/>
        <v>224</v>
      </c>
    </row>
    <row r="54" spans="1:10">
      <c r="A54">
        <v>2007</v>
      </c>
      <c r="B54" t="s">
        <v>903</v>
      </c>
      <c r="C54" s="366">
        <f t="shared" ref="C54:I54" si="8">C11+L11</f>
        <v>222</v>
      </c>
      <c r="D54" s="366">
        <f t="shared" si="8"/>
        <v>1847</v>
      </c>
      <c r="E54" s="366">
        <f t="shared" si="8"/>
        <v>2004</v>
      </c>
      <c r="F54" s="366">
        <f t="shared" si="8"/>
        <v>4238</v>
      </c>
      <c r="G54" s="366">
        <f t="shared" si="8"/>
        <v>4518</v>
      </c>
      <c r="H54" s="366">
        <f t="shared" si="8"/>
        <v>5331</v>
      </c>
      <c r="I54" s="366">
        <f t="shared" si="8"/>
        <v>5963</v>
      </c>
      <c r="J54" s="366">
        <f t="shared" si="2"/>
        <v>184</v>
      </c>
    </row>
    <row r="55" spans="1:10">
      <c r="A55">
        <v>2007</v>
      </c>
      <c r="B55" t="s">
        <v>904</v>
      </c>
      <c r="C55" s="366">
        <f t="shared" ref="C55:I55" si="9">C12+L12</f>
        <v>234</v>
      </c>
      <c r="D55" s="366">
        <f t="shared" si="9"/>
        <v>1392</v>
      </c>
      <c r="E55" s="366">
        <f t="shared" si="9"/>
        <v>2338</v>
      </c>
      <c r="F55" s="366">
        <f t="shared" si="9"/>
        <v>3315</v>
      </c>
      <c r="G55" s="366">
        <f t="shared" si="9"/>
        <v>4492</v>
      </c>
      <c r="H55" s="366">
        <f t="shared" si="9"/>
        <v>5553</v>
      </c>
      <c r="I55" s="366">
        <f t="shared" si="9"/>
        <v>5650</v>
      </c>
      <c r="J55" s="366">
        <f t="shared" si="2"/>
        <v>130</v>
      </c>
    </row>
    <row r="56" spans="1:10">
      <c r="A56">
        <v>2007</v>
      </c>
      <c r="B56" t="s">
        <v>905</v>
      </c>
      <c r="C56" s="366">
        <f t="shared" ref="C56:I56" si="10">C13+L13</f>
        <v>187</v>
      </c>
      <c r="D56" s="366">
        <f t="shared" si="10"/>
        <v>1882</v>
      </c>
      <c r="E56" s="366">
        <f t="shared" si="10"/>
        <v>3354</v>
      </c>
      <c r="F56" s="366">
        <f t="shared" si="10"/>
        <v>3601</v>
      </c>
      <c r="G56" s="366">
        <f t="shared" si="10"/>
        <v>4680</v>
      </c>
      <c r="H56" s="366">
        <f t="shared" si="10"/>
        <v>6175</v>
      </c>
      <c r="I56" s="366">
        <f t="shared" si="10"/>
        <v>5640</v>
      </c>
      <c r="J56" s="366">
        <f t="shared" si="2"/>
        <v>89</v>
      </c>
    </row>
    <row r="57" spans="1:10">
      <c r="A57">
        <v>2007</v>
      </c>
      <c r="B57" t="s">
        <v>906</v>
      </c>
      <c r="C57" s="366">
        <f t="shared" ref="C57:I57" si="11">C14+L14</f>
        <v>198</v>
      </c>
      <c r="D57" s="366">
        <f t="shared" si="11"/>
        <v>1836</v>
      </c>
      <c r="E57" s="366">
        <f t="shared" si="11"/>
        <v>3512</v>
      </c>
      <c r="F57" s="366">
        <f t="shared" si="11"/>
        <v>4063</v>
      </c>
      <c r="G57" s="366">
        <f t="shared" si="11"/>
        <v>4821</v>
      </c>
      <c r="H57" s="366">
        <f t="shared" si="11"/>
        <v>5587</v>
      </c>
      <c r="I57" s="366">
        <f t="shared" si="11"/>
        <v>5054</v>
      </c>
      <c r="J57" s="366">
        <f t="shared" si="2"/>
        <v>87</v>
      </c>
    </row>
    <row r="58" spans="1:10">
      <c r="A58">
        <v>2008</v>
      </c>
      <c r="B58" t="s">
        <v>907</v>
      </c>
      <c r="C58" s="366">
        <f t="shared" ref="C58:I58" si="12">C15+L15</f>
        <v>332</v>
      </c>
      <c r="D58" s="366">
        <f t="shared" si="12"/>
        <v>2243</v>
      </c>
      <c r="E58" s="366">
        <f t="shared" si="12"/>
        <v>3385</v>
      </c>
      <c r="F58" s="366">
        <f t="shared" si="12"/>
        <v>4145</v>
      </c>
      <c r="G58" s="366">
        <f t="shared" si="12"/>
        <v>4841</v>
      </c>
      <c r="H58" s="366">
        <f t="shared" si="12"/>
        <v>5237</v>
      </c>
      <c r="I58" s="366">
        <f t="shared" si="12"/>
        <v>5134</v>
      </c>
      <c r="J58" s="366">
        <f t="shared" si="2"/>
        <v>67</v>
      </c>
    </row>
    <row r="59" spans="1:10">
      <c r="A59">
        <v>2008</v>
      </c>
      <c r="B59" t="s">
        <v>908</v>
      </c>
      <c r="C59" s="366">
        <f t="shared" ref="C59:I59" si="13">C16+L16</f>
        <v>454</v>
      </c>
      <c r="D59" s="366">
        <f t="shared" si="13"/>
        <v>2526</v>
      </c>
      <c r="E59" s="366">
        <f t="shared" si="13"/>
        <v>2974</v>
      </c>
      <c r="F59" s="366">
        <f t="shared" si="13"/>
        <v>3587</v>
      </c>
      <c r="G59" s="366">
        <f t="shared" si="13"/>
        <v>4410</v>
      </c>
      <c r="H59" s="366">
        <f t="shared" si="13"/>
        <v>5424</v>
      </c>
      <c r="I59" s="366">
        <f t="shared" si="13"/>
        <v>4044</v>
      </c>
      <c r="J59" s="366">
        <f t="shared" si="2"/>
        <v>40</v>
      </c>
    </row>
    <row r="60" spans="1:10">
      <c r="A60">
        <v>2008</v>
      </c>
      <c r="B60" t="s">
        <v>909</v>
      </c>
      <c r="C60" s="366">
        <f t="shared" ref="C60:C65" si="14">C17+L17</f>
        <v>363</v>
      </c>
      <c r="D60" s="366">
        <f t="shared" ref="D60:I60" si="15">D17+M17</f>
        <v>2269</v>
      </c>
      <c r="E60" s="366">
        <f t="shared" si="15"/>
        <v>2695</v>
      </c>
      <c r="F60" s="366">
        <f t="shared" si="15"/>
        <v>4194</v>
      </c>
      <c r="G60" s="366">
        <f t="shared" si="15"/>
        <v>3843</v>
      </c>
      <c r="H60" s="366">
        <f t="shared" si="15"/>
        <v>5007</v>
      </c>
      <c r="I60" s="366">
        <f t="shared" si="15"/>
        <v>3865</v>
      </c>
      <c r="J60" s="366">
        <f t="shared" si="2"/>
        <v>57</v>
      </c>
    </row>
    <row r="61" spans="1:10">
      <c r="A61">
        <v>2008</v>
      </c>
      <c r="B61" t="s">
        <v>910</v>
      </c>
      <c r="C61" s="366">
        <f t="shared" si="14"/>
        <v>189</v>
      </c>
      <c r="D61" s="366">
        <f t="shared" ref="D61:I61" si="16">D18+M18</f>
        <v>2134</v>
      </c>
      <c r="E61" s="366">
        <f t="shared" si="16"/>
        <v>3745</v>
      </c>
      <c r="F61" s="366">
        <f t="shared" si="16"/>
        <v>4196</v>
      </c>
      <c r="G61" s="366">
        <f t="shared" si="16"/>
        <v>3131</v>
      </c>
      <c r="H61" s="366">
        <f t="shared" si="16"/>
        <v>4942</v>
      </c>
      <c r="I61" s="366">
        <f t="shared" si="16"/>
        <v>3248</v>
      </c>
      <c r="J61" s="366">
        <f t="shared" si="2"/>
        <v>68</v>
      </c>
    </row>
    <row r="62" spans="1:10">
      <c r="A62">
        <v>2009</v>
      </c>
      <c r="B62" t="s">
        <v>911</v>
      </c>
      <c r="C62" s="366">
        <f t="shared" si="14"/>
        <v>232</v>
      </c>
      <c r="D62" s="366">
        <f t="shared" ref="D62:I62" si="17">D19+M19</f>
        <v>1800</v>
      </c>
      <c r="E62" s="366">
        <f t="shared" si="17"/>
        <v>2848</v>
      </c>
      <c r="F62" s="366">
        <f t="shared" si="17"/>
        <v>3201</v>
      </c>
      <c r="G62" s="366">
        <f t="shared" si="17"/>
        <v>2878</v>
      </c>
      <c r="H62" s="366">
        <f t="shared" si="17"/>
        <v>3432</v>
      </c>
      <c r="I62" s="366">
        <f t="shared" si="17"/>
        <v>2633</v>
      </c>
      <c r="J62" s="366">
        <f t="shared" si="2"/>
        <v>68</v>
      </c>
    </row>
    <row r="63" spans="1:10">
      <c r="A63">
        <v>2009</v>
      </c>
      <c r="B63" t="s">
        <v>912</v>
      </c>
      <c r="C63" s="366">
        <f t="shared" si="14"/>
        <v>181</v>
      </c>
      <c r="D63" s="366">
        <f t="shared" ref="D63:I63" si="18">D20+M20</f>
        <v>1730</v>
      </c>
      <c r="E63" s="366">
        <f t="shared" si="18"/>
        <v>2391</v>
      </c>
      <c r="F63" s="366">
        <f t="shared" si="18"/>
        <v>2481</v>
      </c>
      <c r="G63" s="366">
        <f t="shared" si="18"/>
        <v>2847</v>
      </c>
      <c r="H63" s="366">
        <f t="shared" si="18"/>
        <v>3528</v>
      </c>
      <c r="I63" s="366">
        <f t="shared" si="18"/>
        <v>2317</v>
      </c>
      <c r="J63" s="366">
        <f t="shared" si="2"/>
        <v>52</v>
      </c>
    </row>
    <row r="64" spans="1:10">
      <c r="A64">
        <v>2009</v>
      </c>
      <c r="B64" t="s">
        <v>913</v>
      </c>
      <c r="C64" s="366">
        <f t="shared" si="14"/>
        <v>334</v>
      </c>
      <c r="D64" s="366">
        <f t="shared" ref="D64:I64" si="19">D21+M21</f>
        <v>1970</v>
      </c>
      <c r="E64" s="366">
        <f t="shared" si="19"/>
        <v>2651</v>
      </c>
      <c r="F64" s="366">
        <f t="shared" si="19"/>
        <v>3401</v>
      </c>
      <c r="G64" s="366">
        <f t="shared" si="19"/>
        <v>3119</v>
      </c>
      <c r="H64" s="366">
        <f t="shared" si="19"/>
        <v>3670</v>
      </c>
      <c r="I64" s="366">
        <f t="shared" si="19"/>
        <v>2369</v>
      </c>
      <c r="J64" s="366">
        <f t="shared" si="2"/>
        <v>106</v>
      </c>
    </row>
    <row r="65" spans="1:10">
      <c r="A65">
        <v>2009</v>
      </c>
      <c r="B65" t="s">
        <v>914</v>
      </c>
      <c r="C65" s="366">
        <f t="shared" si="14"/>
        <v>165</v>
      </c>
      <c r="D65" s="366">
        <f t="shared" ref="D65:I65" si="20">D22+M22</f>
        <v>1582</v>
      </c>
      <c r="E65" s="366">
        <f t="shared" si="20"/>
        <v>2484</v>
      </c>
      <c r="F65" s="366">
        <f t="shared" si="20"/>
        <v>4107</v>
      </c>
      <c r="G65" s="366">
        <f t="shared" si="20"/>
        <v>2863</v>
      </c>
      <c r="H65" s="366">
        <f t="shared" si="20"/>
        <v>3939</v>
      </c>
      <c r="I65" s="366">
        <f t="shared" si="20"/>
        <v>1835</v>
      </c>
      <c r="J65" s="366">
        <f t="shared" si="2"/>
        <v>95</v>
      </c>
    </row>
    <row r="66" spans="1:10">
      <c r="A66">
        <v>2010</v>
      </c>
      <c r="B66" t="s">
        <v>986</v>
      </c>
      <c r="C66" s="366">
        <f t="shared" ref="C66:I69" si="21">C23+L23</f>
        <v>172</v>
      </c>
      <c r="D66" s="366">
        <f t="shared" si="21"/>
        <v>2054</v>
      </c>
      <c r="E66" s="366">
        <f t="shared" si="21"/>
        <v>2382</v>
      </c>
      <c r="F66" s="366">
        <f t="shared" si="21"/>
        <v>4789</v>
      </c>
      <c r="G66" s="366">
        <f t="shared" si="21"/>
        <v>3314</v>
      </c>
      <c r="H66" s="366">
        <f t="shared" si="21"/>
        <v>3866</v>
      </c>
      <c r="I66" s="366">
        <f t="shared" si="21"/>
        <v>2171</v>
      </c>
      <c r="J66" s="366">
        <f t="shared" si="2"/>
        <v>86</v>
      </c>
    </row>
    <row r="67" spans="1:10">
      <c r="A67">
        <v>2010</v>
      </c>
      <c r="B67" t="s">
        <v>987</v>
      </c>
      <c r="C67" s="366">
        <f t="shared" si="21"/>
        <v>127</v>
      </c>
      <c r="D67" s="366">
        <f t="shared" si="21"/>
        <v>2075</v>
      </c>
      <c r="E67" s="366">
        <f t="shared" si="21"/>
        <v>2183</v>
      </c>
      <c r="F67" s="366">
        <f t="shared" si="21"/>
        <v>4420</v>
      </c>
      <c r="G67" s="366">
        <f t="shared" si="21"/>
        <v>3458</v>
      </c>
      <c r="H67" s="366">
        <f t="shared" si="21"/>
        <v>4899</v>
      </c>
      <c r="I67" s="366">
        <f t="shared" si="21"/>
        <v>2296</v>
      </c>
      <c r="J67" s="366">
        <f t="shared" si="2"/>
        <v>70</v>
      </c>
    </row>
    <row r="68" spans="1:10">
      <c r="A68">
        <v>2010</v>
      </c>
      <c r="B68" t="s">
        <v>988</v>
      </c>
      <c r="C68" s="366">
        <f t="shared" si="21"/>
        <v>157</v>
      </c>
      <c r="D68" s="366">
        <f t="shared" si="21"/>
        <v>2414</v>
      </c>
      <c r="E68" s="366">
        <f t="shared" si="21"/>
        <v>2311</v>
      </c>
      <c r="F68" s="366">
        <f t="shared" si="21"/>
        <v>5039</v>
      </c>
      <c r="G68" s="366">
        <f t="shared" si="21"/>
        <v>3277</v>
      </c>
      <c r="H68" s="366">
        <f t="shared" si="21"/>
        <v>4394</v>
      </c>
      <c r="I68" s="366">
        <f t="shared" si="21"/>
        <v>1960</v>
      </c>
      <c r="J68" s="366">
        <f t="shared" si="2"/>
        <v>95</v>
      </c>
    </row>
    <row r="69" spans="1:10">
      <c r="A69">
        <v>2010</v>
      </c>
      <c r="B69" t="s">
        <v>989</v>
      </c>
      <c r="C69" s="366">
        <f t="shared" si="21"/>
        <v>332</v>
      </c>
      <c r="D69" s="366">
        <f t="shared" si="21"/>
        <v>2222</v>
      </c>
      <c r="E69" s="366">
        <f t="shared" si="21"/>
        <v>2834</v>
      </c>
      <c r="F69" s="366">
        <f t="shared" si="21"/>
        <v>4848</v>
      </c>
      <c r="G69" s="366">
        <f t="shared" si="21"/>
        <v>2893</v>
      </c>
      <c r="H69" s="366">
        <f t="shared" si="21"/>
        <v>4865</v>
      </c>
      <c r="I69" s="366">
        <f t="shared" si="21"/>
        <v>1839</v>
      </c>
      <c r="J69" s="366">
        <f t="shared" si="2"/>
        <v>92</v>
      </c>
    </row>
    <row r="70" spans="1:10">
      <c r="A70">
        <v>2011</v>
      </c>
      <c r="B70" t="s">
        <v>1043</v>
      </c>
      <c r="C70" s="366">
        <f t="shared" ref="C70:I73" si="22">C27+L27</f>
        <v>410</v>
      </c>
      <c r="D70" s="366">
        <f t="shared" si="22"/>
        <v>3008</v>
      </c>
      <c r="E70" s="366">
        <f t="shared" si="22"/>
        <v>2947</v>
      </c>
      <c r="F70" s="366">
        <f t="shared" si="22"/>
        <v>5150</v>
      </c>
      <c r="G70" s="366">
        <f t="shared" si="22"/>
        <v>3243</v>
      </c>
      <c r="H70" s="366">
        <f t="shared" si="22"/>
        <v>4561</v>
      </c>
      <c r="I70" s="366">
        <f t="shared" si="22"/>
        <v>2103</v>
      </c>
      <c r="J70" s="366">
        <f t="shared" si="2"/>
        <v>123</v>
      </c>
    </row>
    <row r="71" spans="1:10">
      <c r="A71">
        <v>2011</v>
      </c>
      <c r="B71" t="s">
        <v>1044</v>
      </c>
      <c r="C71" s="366">
        <f t="shared" si="22"/>
        <v>331</v>
      </c>
      <c r="D71" s="366">
        <f t="shared" si="22"/>
        <v>3052</v>
      </c>
      <c r="E71" s="366">
        <f t="shared" si="22"/>
        <v>2209</v>
      </c>
      <c r="F71" s="366">
        <f t="shared" si="22"/>
        <v>3601</v>
      </c>
      <c r="G71" s="366">
        <f t="shared" si="22"/>
        <v>3590</v>
      </c>
      <c r="H71" s="366">
        <f t="shared" si="22"/>
        <v>4307</v>
      </c>
      <c r="I71" s="366">
        <f t="shared" si="22"/>
        <v>1940</v>
      </c>
      <c r="J71" s="366">
        <f t="shared" si="2"/>
        <v>80</v>
      </c>
    </row>
    <row r="72" spans="1:10">
      <c r="A72">
        <v>2011</v>
      </c>
      <c r="B72" t="s">
        <v>1045</v>
      </c>
      <c r="C72" s="366">
        <f t="shared" si="22"/>
        <v>431</v>
      </c>
      <c r="D72" s="366">
        <f t="shared" si="22"/>
        <v>3590</v>
      </c>
      <c r="E72" s="366">
        <f t="shared" si="22"/>
        <v>2236</v>
      </c>
      <c r="F72" s="366">
        <f t="shared" si="22"/>
        <v>4319</v>
      </c>
      <c r="G72" s="366">
        <f t="shared" si="22"/>
        <v>3706</v>
      </c>
      <c r="H72" s="366">
        <f t="shared" si="22"/>
        <v>4445</v>
      </c>
      <c r="I72" s="366">
        <f t="shared" si="22"/>
        <v>1956</v>
      </c>
      <c r="J72" s="366">
        <f t="shared" si="2"/>
        <v>76</v>
      </c>
    </row>
    <row r="73" spans="1:10">
      <c r="A73">
        <v>2011</v>
      </c>
      <c r="B73" t="s">
        <v>1046</v>
      </c>
      <c r="C73" s="366">
        <f t="shared" si="22"/>
        <v>340</v>
      </c>
      <c r="D73" s="366">
        <f t="shared" si="22"/>
        <v>3671</v>
      </c>
      <c r="E73" s="366">
        <f t="shared" si="22"/>
        <v>2375</v>
      </c>
      <c r="F73" s="366">
        <f t="shared" si="22"/>
        <v>4166</v>
      </c>
      <c r="G73" s="366">
        <f t="shared" si="22"/>
        <v>3274</v>
      </c>
      <c r="H73" s="366">
        <f t="shared" si="22"/>
        <v>4604</v>
      </c>
      <c r="I73" s="366">
        <f t="shared" si="22"/>
        <v>1588</v>
      </c>
      <c r="J73" s="366">
        <f t="shared" si="2"/>
        <v>103</v>
      </c>
    </row>
    <row r="74" spans="1:10">
      <c r="A74">
        <v>2012</v>
      </c>
      <c r="B74" s="271" t="s">
        <v>1145</v>
      </c>
      <c r="C74" s="366">
        <f t="shared" ref="C74:I77" si="23">C31+L31</f>
        <v>552</v>
      </c>
      <c r="D74" s="366">
        <f t="shared" si="23"/>
        <v>5178</v>
      </c>
      <c r="E74" s="366">
        <f t="shared" si="23"/>
        <v>3278</v>
      </c>
      <c r="F74" s="366">
        <f t="shared" si="23"/>
        <v>5164</v>
      </c>
      <c r="G74" s="366">
        <f t="shared" si="23"/>
        <v>3336</v>
      </c>
      <c r="H74" s="366">
        <f t="shared" si="23"/>
        <v>4379</v>
      </c>
      <c r="I74" s="366">
        <f t="shared" si="23"/>
        <v>1658</v>
      </c>
      <c r="J74" s="366">
        <f t="shared" si="2"/>
        <v>82</v>
      </c>
    </row>
    <row r="75" spans="1:10">
      <c r="A75">
        <v>2012</v>
      </c>
      <c r="B75" s="271" t="s">
        <v>1146</v>
      </c>
      <c r="C75" s="366">
        <f t="shared" si="23"/>
        <v>697</v>
      </c>
      <c r="D75" s="366">
        <f t="shared" si="23"/>
        <v>5120</v>
      </c>
      <c r="E75" s="366">
        <f t="shared" si="23"/>
        <v>3083</v>
      </c>
      <c r="F75" s="366">
        <f t="shared" si="23"/>
        <v>4318</v>
      </c>
      <c r="G75" s="366">
        <f t="shared" si="23"/>
        <v>4195</v>
      </c>
      <c r="H75" s="366">
        <f t="shared" si="23"/>
        <v>5489</v>
      </c>
      <c r="I75" s="366">
        <f t="shared" si="23"/>
        <v>1666</v>
      </c>
      <c r="J75" s="366">
        <f t="shared" si="2"/>
        <v>66</v>
      </c>
    </row>
    <row r="76" spans="1:10">
      <c r="A76">
        <v>2012</v>
      </c>
      <c r="B76" s="271" t="s">
        <v>1147</v>
      </c>
      <c r="C76" s="366">
        <f t="shared" si="23"/>
        <v>495</v>
      </c>
      <c r="D76" s="366">
        <f t="shared" si="23"/>
        <v>5185</v>
      </c>
      <c r="E76" s="366">
        <f t="shared" si="23"/>
        <v>3065</v>
      </c>
      <c r="F76" s="366">
        <f t="shared" si="23"/>
        <v>4726</v>
      </c>
      <c r="G76" s="366">
        <f t="shared" si="23"/>
        <v>4581</v>
      </c>
      <c r="H76" s="366">
        <f t="shared" si="23"/>
        <v>5008</v>
      </c>
      <c r="I76" s="366">
        <f t="shared" si="23"/>
        <v>1215</v>
      </c>
      <c r="J76" s="366">
        <f t="shared" si="2"/>
        <v>73</v>
      </c>
    </row>
    <row r="77" spans="1:10">
      <c r="A77">
        <v>2012</v>
      </c>
      <c r="B77" s="271" t="s">
        <v>1148</v>
      </c>
      <c r="C77" s="366">
        <f t="shared" si="23"/>
        <v>617</v>
      </c>
      <c r="D77" s="366">
        <f t="shared" si="23"/>
        <v>6633</v>
      </c>
      <c r="E77" s="366">
        <f t="shared" si="23"/>
        <v>3190</v>
      </c>
      <c r="F77" s="366">
        <f t="shared" si="23"/>
        <v>4317</v>
      </c>
      <c r="G77" s="366">
        <f t="shared" si="23"/>
        <v>4121</v>
      </c>
      <c r="H77" s="366">
        <f t="shared" si="23"/>
        <v>4453</v>
      </c>
      <c r="I77" s="366">
        <f t="shared" si="23"/>
        <v>1411</v>
      </c>
      <c r="J77" s="366">
        <f t="shared" si="2"/>
        <v>105</v>
      </c>
    </row>
    <row r="78" spans="1:10">
      <c r="A78">
        <v>2013</v>
      </c>
      <c r="B78" t="s">
        <v>1274</v>
      </c>
      <c r="C78" s="366">
        <f t="shared" ref="C78:I81" si="24">C35+L35</f>
        <v>1115</v>
      </c>
      <c r="D78" s="366">
        <f t="shared" si="24"/>
        <v>6122</v>
      </c>
      <c r="E78" s="366">
        <f t="shared" si="24"/>
        <v>3558</v>
      </c>
      <c r="F78" s="366">
        <f t="shared" si="24"/>
        <v>4939</v>
      </c>
      <c r="G78" s="366">
        <f t="shared" si="24"/>
        <v>3914</v>
      </c>
      <c r="H78" s="366">
        <f t="shared" si="24"/>
        <v>4935</v>
      </c>
      <c r="I78" s="366">
        <f t="shared" si="24"/>
        <v>1258</v>
      </c>
      <c r="J78" s="366">
        <f t="shared" si="2"/>
        <v>90</v>
      </c>
    </row>
    <row r="79" spans="1:10">
      <c r="A79">
        <v>2013</v>
      </c>
      <c r="B79" t="s">
        <v>1275</v>
      </c>
      <c r="C79" s="366">
        <f t="shared" si="24"/>
        <v>1110</v>
      </c>
      <c r="D79" s="366">
        <f t="shared" si="24"/>
        <v>5499</v>
      </c>
      <c r="E79" s="366">
        <f t="shared" si="24"/>
        <v>3620</v>
      </c>
      <c r="F79" s="366">
        <f t="shared" si="24"/>
        <v>5577</v>
      </c>
      <c r="G79" s="366">
        <f t="shared" si="24"/>
        <v>4662</v>
      </c>
      <c r="H79" s="366">
        <f t="shared" si="24"/>
        <v>4938</v>
      </c>
      <c r="I79" s="366">
        <f t="shared" si="24"/>
        <v>1280</v>
      </c>
      <c r="J79" s="366">
        <f t="shared" si="2"/>
        <v>64</v>
      </c>
    </row>
    <row r="80" spans="1:10">
      <c r="A80">
        <v>2013</v>
      </c>
      <c r="B80" t="s">
        <v>1276</v>
      </c>
      <c r="C80" s="366">
        <f t="shared" si="24"/>
        <v>1547</v>
      </c>
      <c r="D80" s="366">
        <f t="shared" si="24"/>
        <v>6061</v>
      </c>
      <c r="E80" s="366">
        <f t="shared" si="24"/>
        <v>3602</v>
      </c>
      <c r="F80" s="366">
        <f t="shared" si="24"/>
        <v>5862</v>
      </c>
      <c r="G80" s="366">
        <f t="shared" si="24"/>
        <v>4935</v>
      </c>
      <c r="H80" s="366">
        <f t="shared" si="24"/>
        <v>4450</v>
      </c>
      <c r="I80" s="366">
        <f t="shared" si="24"/>
        <v>1249</v>
      </c>
      <c r="J80" s="366">
        <f t="shared" si="2"/>
        <v>64</v>
      </c>
    </row>
    <row r="81" spans="1:10">
      <c r="A81">
        <v>2013</v>
      </c>
      <c r="B81" t="s">
        <v>1277</v>
      </c>
      <c r="C81" s="366">
        <f t="shared" si="24"/>
        <v>1098</v>
      </c>
      <c r="D81" s="366">
        <f t="shared" si="24"/>
        <v>6359</v>
      </c>
      <c r="E81" s="366">
        <f t="shared" si="24"/>
        <v>3633</v>
      </c>
      <c r="F81" s="366">
        <f t="shared" si="24"/>
        <v>5896</v>
      </c>
      <c r="G81" s="366">
        <f t="shared" si="24"/>
        <v>4988</v>
      </c>
      <c r="H81" s="366">
        <f t="shared" si="24"/>
        <v>5148</v>
      </c>
      <c r="I81" s="366">
        <f t="shared" si="24"/>
        <v>1372</v>
      </c>
      <c r="J81" s="366">
        <f t="shared" si="2"/>
        <v>79</v>
      </c>
    </row>
    <row r="82" spans="1:10">
      <c r="A82">
        <v>2014</v>
      </c>
      <c r="B82" s="271" t="s">
        <v>1491</v>
      </c>
      <c r="C82" s="366">
        <f t="shared" ref="C82:I85" si="25">C39+L39</f>
        <v>1374</v>
      </c>
      <c r="D82" s="366">
        <f t="shared" si="25"/>
        <v>6659</v>
      </c>
      <c r="E82" s="366">
        <f t="shared" si="25"/>
        <v>4457</v>
      </c>
      <c r="F82" s="366">
        <f t="shared" si="25"/>
        <v>6250</v>
      </c>
      <c r="G82" s="366">
        <f t="shared" si="25"/>
        <v>4098</v>
      </c>
      <c r="H82" s="366">
        <f t="shared" si="25"/>
        <v>5505</v>
      </c>
      <c r="I82" s="366">
        <f t="shared" si="25"/>
        <v>1268</v>
      </c>
      <c r="J82" s="366">
        <f t="shared" si="2"/>
        <v>116</v>
      </c>
    </row>
    <row r="83" spans="1:10">
      <c r="A83">
        <v>2014</v>
      </c>
      <c r="B83" s="271" t="s">
        <v>1492</v>
      </c>
      <c r="C83" s="366">
        <f t="shared" si="25"/>
        <v>1264</v>
      </c>
      <c r="D83" s="366">
        <f t="shared" si="25"/>
        <v>5806</v>
      </c>
      <c r="E83" s="366">
        <f t="shared" si="25"/>
        <v>3987</v>
      </c>
      <c r="F83" s="366">
        <f t="shared" si="25"/>
        <v>6280</v>
      </c>
      <c r="G83" s="366">
        <f t="shared" si="25"/>
        <v>4881</v>
      </c>
      <c r="H83" s="366">
        <f t="shared" si="25"/>
        <v>6682</v>
      </c>
      <c r="I83" s="366">
        <f t="shared" si="25"/>
        <v>1048</v>
      </c>
      <c r="J83" s="366">
        <f t="shared" si="2"/>
        <v>164</v>
      </c>
    </row>
    <row r="84" spans="1:10">
      <c r="A84">
        <v>2014</v>
      </c>
      <c r="B84" s="271" t="s">
        <v>1493</v>
      </c>
      <c r="C84" s="366">
        <f t="shared" si="25"/>
        <v>1071</v>
      </c>
      <c r="D84" s="366">
        <f t="shared" si="25"/>
        <v>7393</v>
      </c>
      <c r="E84" s="366">
        <f t="shared" si="25"/>
        <v>4352</v>
      </c>
      <c r="F84" s="366">
        <f t="shared" si="25"/>
        <v>6040</v>
      </c>
      <c r="G84" s="366">
        <f t="shared" si="25"/>
        <v>4197</v>
      </c>
      <c r="H84" s="366">
        <f t="shared" si="25"/>
        <v>6506</v>
      </c>
      <c r="I84" s="366">
        <f t="shared" si="25"/>
        <v>1086</v>
      </c>
      <c r="J84" s="366">
        <f t="shared" si="2"/>
        <v>140</v>
      </c>
    </row>
    <row r="85" spans="1:10">
      <c r="A85">
        <v>2014</v>
      </c>
      <c r="B85" s="271" t="s">
        <v>1494</v>
      </c>
      <c r="C85" s="366">
        <f t="shared" si="25"/>
        <v>1435</v>
      </c>
      <c r="D85" s="366">
        <f t="shared" si="25"/>
        <v>7738</v>
      </c>
      <c r="E85" s="366">
        <f t="shared" si="25"/>
        <v>4458</v>
      </c>
      <c r="F85" s="366">
        <f t="shared" si="25"/>
        <v>6432</v>
      </c>
      <c r="G85" s="366">
        <f t="shared" si="25"/>
        <v>3975</v>
      </c>
      <c r="H85" s="366">
        <f t="shared" si="25"/>
        <v>6342</v>
      </c>
      <c r="I85" s="366">
        <f t="shared" si="25"/>
        <v>858</v>
      </c>
      <c r="J85" s="366">
        <f t="shared" si="2"/>
        <v>213</v>
      </c>
    </row>
    <row r="87" spans="1:10">
      <c r="A87" t="s">
        <v>236</v>
      </c>
    </row>
    <row r="88" spans="1:10">
      <c r="A88" t="s">
        <v>237</v>
      </c>
    </row>
    <row r="89" spans="1:10">
      <c r="A89" t="s">
        <v>238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</sheetPr>
  <dimension ref="A1:V47"/>
  <sheetViews>
    <sheetView workbookViewId="0">
      <selection activeCell="C4" sqref="C4:I42"/>
    </sheetView>
  </sheetViews>
  <sheetFormatPr defaultRowHeight="12.75"/>
  <cols>
    <col min="3" max="6" width="9.28515625" bestFit="1" customWidth="1"/>
    <col min="7" max="7" width="9.5703125" bestFit="1" customWidth="1"/>
    <col min="8" max="9" width="9.28515625" bestFit="1" customWidth="1"/>
  </cols>
  <sheetData>
    <row r="1" spans="1:22" ht="27.75" customHeight="1">
      <c r="A1" s="220" t="s">
        <v>490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797" t="s">
        <v>780</v>
      </c>
      <c r="P1" s="797"/>
      <c r="Q1" s="220"/>
      <c r="R1" s="220"/>
      <c r="S1" s="220"/>
      <c r="T1" s="220"/>
      <c r="U1" s="220"/>
      <c r="V1" s="220"/>
    </row>
    <row r="2" spans="1:22" ht="21.75" customHeight="1">
      <c r="A2" s="10" t="s">
        <v>391</v>
      </c>
    </row>
    <row r="3" spans="1:22">
      <c r="A3" t="s">
        <v>719</v>
      </c>
      <c r="B3" t="s">
        <v>689</v>
      </c>
      <c r="C3" s="7" t="s">
        <v>360</v>
      </c>
      <c r="D3" s="7" t="s">
        <v>361</v>
      </c>
      <c r="E3" s="7" t="s">
        <v>362</v>
      </c>
      <c r="F3" s="7" t="s">
        <v>363</v>
      </c>
      <c r="G3" s="7" t="s">
        <v>364</v>
      </c>
      <c r="H3" s="7" t="s">
        <v>365</v>
      </c>
      <c r="I3" s="7" t="s">
        <v>366</v>
      </c>
    </row>
    <row r="4" spans="1:22">
      <c r="A4" s="2">
        <v>2005</v>
      </c>
      <c r="B4" s="2" t="s">
        <v>896</v>
      </c>
      <c r="C4" s="716">
        <v>906.17768228</v>
      </c>
      <c r="D4" s="716">
        <v>3908.6434307</v>
      </c>
      <c r="E4" s="716">
        <v>2981.2094213</v>
      </c>
      <c r="F4" s="716">
        <v>7502.9290373000003</v>
      </c>
      <c r="G4" s="716">
        <v>11323.973900999999</v>
      </c>
      <c r="H4" s="716">
        <v>4614.5435109999999</v>
      </c>
      <c r="I4" s="716">
        <v>3206.5230167</v>
      </c>
    </row>
    <row r="5" spans="1:22">
      <c r="A5" s="2">
        <v>2005</v>
      </c>
      <c r="B5" s="2" t="s">
        <v>897</v>
      </c>
      <c r="C5" s="716">
        <v>868.91982900000005</v>
      </c>
      <c r="D5" s="716">
        <v>4301.4291759999996</v>
      </c>
      <c r="E5" s="716">
        <v>3348.3671322999999</v>
      </c>
      <c r="F5" s="716">
        <v>8237.1306965000003</v>
      </c>
      <c r="G5" s="716">
        <v>10595.289645000001</v>
      </c>
      <c r="H5" s="716">
        <v>4483.2013601999997</v>
      </c>
      <c r="I5" s="716">
        <v>2862.6621614000001</v>
      </c>
    </row>
    <row r="6" spans="1:22">
      <c r="A6" s="2">
        <v>2005</v>
      </c>
      <c r="B6" s="2" t="s">
        <v>898</v>
      </c>
      <c r="C6" s="716">
        <v>769.23161141000003</v>
      </c>
      <c r="D6" s="716">
        <v>3886.2015827999999</v>
      </c>
      <c r="E6" s="716">
        <v>3777.5910276</v>
      </c>
      <c r="F6" s="716">
        <v>7909.6419868000003</v>
      </c>
      <c r="G6" s="716">
        <v>9378.1170841999992</v>
      </c>
      <c r="H6" s="716">
        <v>4211.4035015999998</v>
      </c>
      <c r="I6" s="716">
        <v>2964.8132055999999</v>
      </c>
    </row>
    <row r="7" spans="1:22">
      <c r="A7" s="2">
        <v>2006</v>
      </c>
      <c r="B7" s="2" t="s">
        <v>899</v>
      </c>
      <c r="C7" s="716">
        <v>961.83387606999997</v>
      </c>
      <c r="D7" s="716">
        <v>3677.7317189</v>
      </c>
      <c r="E7" s="716">
        <v>3559.3099573999998</v>
      </c>
      <c r="F7" s="716">
        <v>7510.1517511000002</v>
      </c>
      <c r="G7" s="716">
        <v>8782.9681431000008</v>
      </c>
      <c r="H7" s="716">
        <v>4131.8596168000004</v>
      </c>
      <c r="I7" s="716">
        <v>3006.1449366000002</v>
      </c>
    </row>
    <row r="8" spans="1:22">
      <c r="A8" s="2">
        <v>2006</v>
      </c>
      <c r="B8" s="2" t="s">
        <v>900</v>
      </c>
      <c r="C8" s="716">
        <v>1079.8694227000001</v>
      </c>
      <c r="D8" s="716">
        <v>4090.7098018000002</v>
      </c>
      <c r="E8" s="716">
        <v>3397.6558177000002</v>
      </c>
      <c r="F8" s="716">
        <v>7257.0384782000001</v>
      </c>
      <c r="G8" s="716">
        <v>7109.7108651999997</v>
      </c>
      <c r="H8" s="716">
        <v>3844.2346437000001</v>
      </c>
      <c r="I8" s="716">
        <v>2314.7809708</v>
      </c>
    </row>
    <row r="9" spans="1:22">
      <c r="A9" s="2">
        <v>2006</v>
      </c>
      <c r="B9" s="2" t="s">
        <v>901</v>
      </c>
      <c r="C9" s="716">
        <v>1114.5327758999999</v>
      </c>
      <c r="D9" s="716">
        <v>3580.3482853999999</v>
      </c>
      <c r="E9" s="716">
        <v>3219.4597450000001</v>
      </c>
      <c r="F9" s="716">
        <v>6566.2033277999999</v>
      </c>
      <c r="G9" s="716">
        <v>6754.7214778999996</v>
      </c>
      <c r="H9" s="716">
        <v>3398.4638586000001</v>
      </c>
      <c r="I9" s="716">
        <v>2183.2705294000002</v>
      </c>
    </row>
    <row r="10" spans="1:22">
      <c r="A10" s="2">
        <v>2006</v>
      </c>
      <c r="B10" s="2" t="s">
        <v>902</v>
      </c>
      <c r="C10" s="716">
        <v>947.53298784000003</v>
      </c>
      <c r="D10" s="716">
        <v>3292.6831519000002</v>
      </c>
      <c r="E10" s="716">
        <v>3264.3370168000001</v>
      </c>
      <c r="F10" s="716">
        <v>6181.9441932999998</v>
      </c>
      <c r="G10" s="716">
        <v>6673.1455570999997</v>
      </c>
      <c r="H10" s="716">
        <v>3795.0068971000001</v>
      </c>
      <c r="I10" s="716">
        <v>2415.3501958000002</v>
      </c>
    </row>
    <row r="11" spans="1:22">
      <c r="A11" s="2">
        <v>2007</v>
      </c>
      <c r="B11" s="2" t="s">
        <v>903</v>
      </c>
      <c r="C11" s="716">
        <v>1177.1112897</v>
      </c>
      <c r="D11" s="716">
        <v>3801.9550469000001</v>
      </c>
      <c r="E11" s="716">
        <v>2545.0221341000001</v>
      </c>
      <c r="F11" s="716">
        <v>6793.1193703999998</v>
      </c>
      <c r="G11" s="716">
        <v>7235.2111188999997</v>
      </c>
      <c r="H11" s="716">
        <v>3863.0588984000001</v>
      </c>
      <c r="I11" s="716">
        <v>2580.5221415999999</v>
      </c>
    </row>
    <row r="12" spans="1:22">
      <c r="A12" s="2">
        <v>2007</v>
      </c>
      <c r="B12" s="2" t="s">
        <v>904</v>
      </c>
      <c r="C12" s="716">
        <v>961.55067980000001</v>
      </c>
      <c r="D12" s="716">
        <v>3712.4264573</v>
      </c>
      <c r="E12" s="716">
        <v>2802.4500972999999</v>
      </c>
      <c r="F12" s="716">
        <v>5930.0442940000003</v>
      </c>
      <c r="G12" s="716">
        <v>7847.3828444000001</v>
      </c>
      <c r="H12" s="716">
        <v>4289.4418734999999</v>
      </c>
      <c r="I12" s="716">
        <v>3349.7037537000001</v>
      </c>
    </row>
    <row r="13" spans="1:22">
      <c r="A13" s="2">
        <v>2007</v>
      </c>
      <c r="B13" s="2" t="s">
        <v>905</v>
      </c>
      <c r="C13" s="716">
        <v>1139.2279446</v>
      </c>
      <c r="D13" s="716">
        <v>3468.9584756999998</v>
      </c>
      <c r="E13" s="716">
        <v>2869.9498398999999</v>
      </c>
      <c r="F13" s="716">
        <v>6256.9037340000004</v>
      </c>
      <c r="G13" s="716">
        <v>8221.3409069999998</v>
      </c>
      <c r="H13" s="716">
        <v>4221.7498138000001</v>
      </c>
      <c r="I13" s="716">
        <v>3983.8692850000002</v>
      </c>
    </row>
    <row r="14" spans="1:22">
      <c r="A14" s="2">
        <v>2007</v>
      </c>
      <c r="B14" s="2" t="s">
        <v>906</v>
      </c>
      <c r="C14" s="716">
        <v>797.85565513999995</v>
      </c>
      <c r="D14" s="716">
        <v>3205.4999790000002</v>
      </c>
      <c r="E14" s="716">
        <v>3186.2787027999998</v>
      </c>
      <c r="F14" s="716">
        <v>5917.4905737999998</v>
      </c>
      <c r="G14" s="716">
        <v>6913.9658818999997</v>
      </c>
      <c r="H14" s="716">
        <v>3777.3829805</v>
      </c>
      <c r="I14" s="716">
        <v>4091.5262268000001</v>
      </c>
    </row>
    <row r="15" spans="1:22">
      <c r="A15" s="2">
        <v>2008</v>
      </c>
      <c r="B15" s="2" t="s">
        <v>907</v>
      </c>
      <c r="C15" s="716">
        <v>739.9110627</v>
      </c>
      <c r="D15" s="716">
        <v>3382.8809566</v>
      </c>
      <c r="E15" s="716">
        <v>2810.0085466999999</v>
      </c>
      <c r="F15" s="716">
        <v>5691.9746600999997</v>
      </c>
      <c r="G15" s="716">
        <v>6500.1021465000003</v>
      </c>
      <c r="H15" s="716">
        <v>3634.7441466</v>
      </c>
      <c r="I15" s="716">
        <v>3562.3784808</v>
      </c>
    </row>
    <row r="16" spans="1:22">
      <c r="A16" s="2">
        <v>2008</v>
      </c>
      <c r="B16" s="2" t="s">
        <v>908</v>
      </c>
      <c r="C16" s="716">
        <v>724.97511807000001</v>
      </c>
      <c r="D16" s="716">
        <v>3059.0757027</v>
      </c>
      <c r="E16" s="716">
        <v>2806.1005153000001</v>
      </c>
      <c r="F16" s="716">
        <v>5132.4522655999999</v>
      </c>
      <c r="G16" s="716">
        <v>5819.1179234000001</v>
      </c>
      <c r="H16" s="716">
        <v>3034.5628148000001</v>
      </c>
      <c r="I16" s="716">
        <v>3044.7156601000002</v>
      </c>
    </row>
    <row r="17" spans="1:9">
      <c r="A17" s="2">
        <v>2008</v>
      </c>
      <c r="B17" s="2" t="s">
        <v>909</v>
      </c>
      <c r="C17" s="716">
        <v>684.32401016999995</v>
      </c>
      <c r="D17" s="716">
        <v>2941.0022371</v>
      </c>
      <c r="E17" s="716">
        <v>2517.2522306999999</v>
      </c>
      <c r="F17" s="716">
        <v>4820.4527117999996</v>
      </c>
      <c r="G17" s="716">
        <v>5147.8343365999999</v>
      </c>
      <c r="H17" s="716">
        <v>2760.0718452000001</v>
      </c>
      <c r="I17" s="716">
        <v>2628.0626284</v>
      </c>
    </row>
    <row r="18" spans="1:9">
      <c r="A18" s="2">
        <v>2008</v>
      </c>
      <c r="B18" s="2" t="s">
        <v>910</v>
      </c>
      <c r="C18" s="716">
        <v>515.12997514999995</v>
      </c>
      <c r="D18" s="716">
        <v>2188.7226274</v>
      </c>
      <c r="E18" s="716">
        <v>2280.8262964</v>
      </c>
      <c r="F18" s="716">
        <v>3782.8912743999999</v>
      </c>
      <c r="G18" s="716">
        <v>4725.2340833999997</v>
      </c>
      <c r="H18" s="716">
        <v>2779.3510270000002</v>
      </c>
      <c r="I18" s="716">
        <v>2776.8447163000001</v>
      </c>
    </row>
    <row r="19" spans="1:9">
      <c r="A19" s="2">
        <v>2009</v>
      </c>
      <c r="B19" s="2" t="s">
        <v>911</v>
      </c>
      <c r="C19" s="716">
        <v>440.43851162999999</v>
      </c>
      <c r="D19" s="716">
        <v>1790.4659227</v>
      </c>
      <c r="E19" s="716">
        <v>1896.0527763</v>
      </c>
      <c r="F19" s="716">
        <v>3200.5957416000001</v>
      </c>
      <c r="G19" s="716">
        <v>3580.4505211000001</v>
      </c>
      <c r="H19" s="716">
        <v>2324.0742119000001</v>
      </c>
      <c r="I19" s="716">
        <v>1958.9223147</v>
      </c>
    </row>
    <row r="20" spans="1:9">
      <c r="A20" s="2">
        <v>2009</v>
      </c>
      <c r="B20" s="2" t="s">
        <v>912</v>
      </c>
      <c r="C20" s="716">
        <v>621.0605296</v>
      </c>
      <c r="D20" s="716">
        <v>2279.6310782</v>
      </c>
      <c r="E20" s="716">
        <v>2540.7499232999999</v>
      </c>
      <c r="F20" s="716">
        <v>3690.6321376000001</v>
      </c>
      <c r="G20" s="716">
        <v>2862.6940070999999</v>
      </c>
      <c r="H20" s="716">
        <v>1971.7795454</v>
      </c>
      <c r="I20" s="716">
        <v>1523.4527788</v>
      </c>
    </row>
    <row r="21" spans="1:9">
      <c r="A21" s="2">
        <v>2009</v>
      </c>
      <c r="B21" s="2" t="s">
        <v>913</v>
      </c>
      <c r="C21" s="716">
        <v>588.78997103999995</v>
      </c>
      <c r="D21" s="716">
        <v>2727.6362555000001</v>
      </c>
      <c r="E21" s="716">
        <v>3611.1766596000002</v>
      </c>
      <c r="F21" s="716">
        <v>4452.8519637999998</v>
      </c>
      <c r="G21" s="716">
        <v>2744.9553562000001</v>
      </c>
      <c r="H21" s="716">
        <v>2304.3267897000001</v>
      </c>
      <c r="I21" s="716">
        <v>1728.2630041</v>
      </c>
    </row>
    <row r="22" spans="1:9">
      <c r="A22" s="2">
        <v>2009</v>
      </c>
      <c r="B22" s="2" t="s">
        <v>914</v>
      </c>
      <c r="C22" s="716">
        <v>769.63099361000002</v>
      </c>
      <c r="D22" s="716">
        <v>2794.3809559000001</v>
      </c>
      <c r="E22" s="716">
        <v>4701.1039367000003</v>
      </c>
      <c r="F22" s="716">
        <v>5014.7648959999997</v>
      </c>
      <c r="G22" s="716">
        <v>2792.4979689000002</v>
      </c>
      <c r="H22" s="716">
        <v>2395.5790013000001</v>
      </c>
      <c r="I22" s="716">
        <v>2069.0422475999999</v>
      </c>
    </row>
    <row r="23" spans="1:9">
      <c r="A23" s="2">
        <v>2010</v>
      </c>
      <c r="B23" s="2" t="s">
        <v>986</v>
      </c>
      <c r="C23" s="716">
        <v>636.25177193000002</v>
      </c>
      <c r="D23" s="716">
        <v>3060.2918444000002</v>
      </c>
      <c r="E23" s="716">
        <v>4552.9154606000002</v>
      </c>
      <c r="F23" s="716">
        <v>5554.4282135000003</v>
      </c>
      <c r="G23" s="716">
        <v>3227.8923696000002</v>
      </c>
      <c r="H23" s="716">
        <v>2482.2076536999998</v>
      </c>
      <c r="I23" s="716">
        <v>2134.0126863</v>
      </c>
    </row>
    <row r="24" spans="1:9">
      <c r="A24" s="2">
        <v>2010</v>
      </c>
      <c r="B24" s="2" t="s">
        <v>987</v>
      </c>
      <c r="C24" s="716">
        <v>592.57282665000002</v>
      </c>
      <c r="D24" s="716">
        <v>2813.1081429999999</v>
      </c>
      <c r="E24" s="716">
        <v>4144.2057716999998</v>
      </c>
      <c r="F24" s="716">
        <v>5824.2738012</v>
      </c>
      <c r="G24" s="716">
        <v>3720.2876126000001</v>
      </c>
      <c r="H24" s="716">
        <v>2711.2004962999999</v>
      </c>
      <c r="I24" s="716">
        <v>2320.3513487</v>
      </c>
    </row>
    <row r="25" spans="1:9">
      <c r="A25" s="2">
        <v>2010</v>
      </c>
      <c r="B25" s="2" t="s">
        <v>988</v>
      </c>
      <c r="C25" s="716">
        <v>584.17290821999995</v>
      </c>
      <c r="D25" s="716">
        <v>2755.3730796999998</v>
      </c>
      <c r="E25" s="716">
        <v>4258.3236469000003</v>
      </c>
      <c r="F25" s="716">
        <v>6146.7632488999998</v>
      </c>
      <c r="G25" s="716">
        <v>4005.4602091000002</v>
      </c>
      <c r="H25" s="716">
        <v>2880.2248522</v>
      </c>
      <c r="I25" s="716">
        <v>2525.6820551000001</v>
      </c>
    </row>
    <row r="26" spans="1:9">
      <c r="A26" s="2">
        <v>2010</v>
      </c>
      <c r="B26" s="2" t="s">
        <v>989</v>
      </c>
      <c r="C26" s="716">
        <v>584.12417011000002</v>
      </c>
      <c r="D26" s="716">
        <v>2754.2497211</v>
      </c>
      <c r="E26" s="716">
        <v>4472.3532384</v>
      </c>
      <c r="F26" s="716">
        <v>5711.4115459000004</v>
      </c>
      <c r="G26" s="716">
        <v>3803.4519642999999</v>
      </c>
      <c r="H26" s="716">
        <v>2895.6153570000001</v>
      </c>
      <c r="I26" s="716">
        <v>2744.7940033</v>
      </c>
    </row>
    <row r="27" spans="1:9">
      <c r="A27" s="2">
        <v>2011</v>
      </c>
      <c r="B27" s="203" t="s">
        <v>1043</v>
      </c>
      <c r="C27" s="716">
        <v>618.84799478000002</v>
      </c>
      <c r="D27" s="716">
        <v>2812.2994772000002</v>
      </c>
      <c r="E27" s="716">
        <v>3696.7642485000001</v>
      </c>
      <c r="F27" s="716">
        <v>5549.8519075000004</v>
      </c>
      <c r="G27" s="716">
        <v>3589.9804343000001</v>
      </c>
      <c r="H27" s="716">
        <v>2340.8264282999999</v>
      </c>
      <c r="I27" s="716">
        <v>2333.4295093999999</v>
      </c>
    </row>
    <row r="28" spans="1:9">
      <c r="A28" s="2">
        <v>2011</v>
      </c>
      <c r="B28" s="203" t="s">
        <v>1044</v>
      </c>
      <c r="C28" s="716">
        <v>563.25543551999999</v>
      </c>
      <c r="D28" s="716">
        <v>2610.6341766999999</v>
      </c>
      <c r="E28" s="716">
        <v>3519.6758998999999</v>
      </c>
      <c r="F28" s="716">
        <v>5262.2869920000003</v>
      </c>
      <c r="G28" s="716">
        <v>3439.4947763999999</v>
      </c>
      <c r="H28" s="716">
        <v>2459.8578499</v>
      </c>
      <c r="I28" s="716">
        <v>2260.7948695999999</v>
      </c>
    </row>
    <row r="29" spans="1:9">
      <c r="A29" s="2">
        <v>2011</v>
      </c>
      <c r="B29" s="203" t="s">
        <v>1045</v>
      </c>
      <c r="C29" s="716">
        <v>552.57720629999994</v>
      </c>
      <c r="D29" s="716">
        <v>2466.0744684000001</v>
      </c>
      <c r="E29" s="716">
        <v>3347.7582717</v>
      </c>
      <c r="F29" s="716">
        <v>5061.9859059</v>
      </c>
      <c r="G29" s="716">
        <v>3496.0423268</v>
      </c>
      <c r="H29" s="716">
        <v>2772.0884092000001</v>
      </c>
      <c r="I29" s="716">
        <v>2593.4734116</v>
      </c>
    </row>
    <row r="30" spans="1:9">
      <c r="A30" s="2">
        <v>2011</v>
      </c>
      <c r="B30" s="203" t="s">
        <v>1046</v>
      </c>
      <c r="C30" s="716">
        <v>560.17423308000002</v>
      </c>
      <c r="D30" s="716">
        <v>2895.6328918999998</v>
      </c>
      <c r="E30" s="716">
        <v>3870.9350585000002</v>
      </c>
      <c r="F30" s="716">
        <v>5024.4637844999997</v>
      </c>
      <c r="G30" s="716">
        <v>3487.7813784999998</v>
      </c>
      <c r="H30" s="716">
        <v>2505.209828</v>
      </c>
      <c r="I30" s="716">
        <v>2702.8028255999998</v>
      </c>
    </row>
    <row r="31" spans="1:9">
      <c r="A31" s="2">
        <v>2012</v>
      </c>
      <c r="B31" s="449" t="s">
        <v>1145</v>
      </c>
      <c r="C31" s="716">
        <v>768.10272750000001</v>
      </c>
      <c r="D31" s="716">
        <v>3301.6858321999998</v>
      </c>
      <c r="E31" s="716">
        <v>3449.1516851000001</v>
      </c>
      <c r="F31" s="716">
        <v>4586.3239255999997</v>
      </c>
      <c r="G31" s="716">
        <v>2861.9369093999999</v>
      </c>
      <c r="H31" s="716">
        <v>1996.6567623000001</v>
      </c>
      <c r="I31" s="716">
        <v>2104.1421578999998</v>
      </c>
    </row>
    <row r="32" spans="1:9">
      <c r="A32" s="2">
        <v>2012</v>
      </c>
      <c r="B32" s="449" t="s">
        <v>1146</v>
      </c>
      <c r="C32" s="716">
        <v>1101.3960422</v>
      </c>
      <c r="D32" s="716">
        <v>4177.7215622000003</v>
      </c>
      <c r="E32" s="716">
        <v>3226.0695528000001</v>
      </c>
      <c r="F32" s="716">
        <v>4467.6170613000004</v>
      </c>
      <c r="G32" s="716">
        <v>2713.3075570999999</v>
      </c>
      <c r="H32" s="716">
        <v>1616.6389932</v>
      </c>
      <c r="I32" s="716">
        <v>1750.2492311999999</v>
      </c>
    </row>
    <row r="33" spans="1:9">
      <c r="A33" s="2">
        <v>2012</v>
      </c>
      <c r="B33" s="449" t="s">
        <v>1147</v>
      </c>
      <c r="C33" s="716">
        <v>1201.545292</v>
      </c>
      <c r="D33" s="716">
        <v>4577.8903983999999</v>
      </c>
      <c r="E33" s="716">
        <v>3252.5114153999998</v>
      </c>
      <c r="F33" s="716">
        <v>4765.9947192999998</v>
      </c>
      <c r="G33" s="716">
        <v>2609.8467129999999</v>
      </c>
      <c r="H33" s="716">
        <v>1593.1875674999999</v>
      </c>
      <c r="I33" s="716">
        <v>1623.0238944</v>
      </c>
    </row>
    <row r="34" spans="1:9">
      <c r="A34" s="2">
        <v>2012</v>
      </c>
      <c r="B34" s="449" t="s">
        <v>1148</v>
      </c>
      <c r="C34" s="716">
        <v>1202.4586641000001</v>
      </c>
      <c r="D34" s="716">
        <v>5104.2919240000001</v>
      </c>
      <c r="E34" s="716">
        <v>3764.1670134999999</v>
      </c>
      <c r="F34" s="716">
        <v>4972.0245020000002</v>
      </c>
      <c r="G34" s="716">
        <v>2796.118023</v>
      </c>
      <c r="H34" s="716">
        <v>1690.4988562999999</v>
      </c>
      <c r="I34" s="716">
        <v>1655.4410172</v>
      </c>
    </row>
    <row r="35" spans="1:9">
      <c r="A35" s="2">
        <v>2013</v>
      </c>
      <c r="B35" s="203" t="s">
        <v>1274</v>
      </c>
      <c r="C35" s="716">
        <v>1559.9231069</v>
      </c>
      <c r="D35" s="716">
        <v>5248.2795458999999</v>
      </c>
      <c r="E35" s="716">
        <v>3538.8138316</v>
      </c>
      <c r="F35" s="716">
        <v>5367.1742940000004</v>
      </c>
      <c r="G35" s="716">
        <v>2862.7465996999999</v>
      </c>
      <c r="H35" s="716">
        <v>1693.9449941</v>
      </c>
      <c r="I35" s="716">
        <v>1772.1176278999999</v>
      </c>
    </row>
    <row r="36" spans="1:9">
      <c r="A36" s="2">
        <v>2013</v>
      </c>
      <c r="B36" s="203" t="s">
        <v>1275</v>
      </c>
      <c r="C36" s="716">
        <v>1863.5447521000001</v>
      </c>
      <c r="D36" s="716">
        <v>5582.3289826999999</v>
      </c>
      <c r="E36" s="716">
        <v>3487.6372878000002</v>
      </c>
      <c r="F36" s="716">
        <v>5636.0708739000002</v>
      </c>
      <c r="G36" s="716">
        <v>3368.1059974999998</v>
      </c>
      <c r="H36" s="716">
        <v>1969.2321036000001</v>
      </c>
      <c r="I36" s="716">
        <v>2066.0800024999999</v>
      </c>
    </row>
    <row r="37" spans="1:9">
      <c r="A37" s="2">
        <v>2013</v>
      </c>
      <c r="B37" s="203" t="s">
        <v>1276</v>
      </c>
      <c r="C37" s="716">
        <v>1927.7328583999999</v>
      </c>
      <c r="D37" s="716">
        <v>6154.6556170000003</v>
      </c>
      <c r="E37" s="716">
        <v>3797.5635923999998</v>
      </c>
      <c r="F37" s="716">
        <v>6128.6303908</v>
      </c>
      <c r="G37" s="716">
        <v>3590.6919708</v>
      </c>
      <c r="H37" s="716">
        <v>2149.0034515000002</v>
      </c>
      <c r="I37" s="716">
        <v>2284.7221190999999</v>
      </c>
    </row>
    <row r="38" spans="1:9">
      <c r="A38" s="2">
        <v>2013</v>
      </c>
      <c r="B38" s="203" t="s">
        <v>1277</v>
      </c>
      <c r="C38" s="716">
        <v>2200.6552035</v>
      </c>
      <c r="D38" s="716">
        <v>6642.4351562000002</v>
      </c>
      <c r="E38" s="716">
        <v>3824.7442317999999</v>
      </c>
      <c r="F38" s="716">
        <v>6413.7748185999999</v>
      </c>
      <c r="G38" s="716">
        <v>3749.9148395000002</v>
      </c>
      <c r="H38" s="716">
        <v>2402.1108871000001</v>
      </c>
      <c r="I38" s="716">
        <v>2469.3648631999999</v>
      </c>
    </row>
    <row r="39" spans="1:9">
      <c r="A39" s="2">
        <v>2014</v>
      </c>
      <c r="B39" s="203" t="s">
        <v>1491</v>
      </c>
      <c r="C39" s="716">
        <v>2360.8630681</v>
      </c>
      <c r="D39" s="716">
        <v>7218.5210746000002</v>
      </c>
      <c r="E39" s="716">
        <v>3866.7556933000001</v>
      </c>
      <c r="F39" s="716">
        <v>6651.8404865000002</v>
      </c>
      <c r="G39" s="716">
        <v>3834.4610321999999</v>
      </c>
      <c r="H39" s="716">
        <v>2473.4262635</v>
      </c>
      <c r="I39" s="716">
        <v>2822.1323818000001</v>
      </c>
    </row>
    <row r="40" spans="1:9">
      <c r="A40" s="2">
        <v>2014</v>
      </c>
      <c r="B40" s="203" t="s">
        <v>1492</v>
      </c>
      <c r="C40" s="716">
        <v>2246.7823742</v>
      </c>
      <c r="D40" s="716">
        <v>7719.9470791000003</v>
      </c>
      <c r="E40" s="716">
        <v>4084.4724081999998</v>
      </c>
      <c r="F40" s="716">
        <v>7765.3618426000003</v>
      </c>
      <c r="G40" s="716">
        <v>4202.7879282000004</v>
      </c>
      <c r="H40" s="716">
        <v>2721.6592749000001</v>
      </c>
      <c r="I40" s="716">
        <v>3141.9890928</v>
      </c>
    </row>
    <row r="41" spans="1:9">
      <c r="A41" s="2">
        <v>2014</v>
      </c>
      <c r="B41" s="203" t="s">
        <v>1493</v>
      </c>
      <c r="C41" s="716">
        <v>2346.7676133</v>
      </c>
      <c r="D41" s="716">
        <v>7897.3818110000002</v>
      </c>
      <c r="E41" s="716">
        <v>4459.9248122999998</v>
      </c>
      <c r="F41" s="716">
        <v>8841.3117968000006</v>
      </c>
      <c r="G41" s="716">
        <v>4857.1183327999997</v>
      </c>
      <c r="H41" s="716">
        <v>3092.8850124999999</v>
      </c>
      <c r="I41" s="716">
        <v>3605.6106212999998</v>
      </c>
    </row>
    <row r="42" spans="1:9">
      <c r="A42" s="2">
        <v>2014</v>
      </c>
      <c r="B42" s="203" t="s">
        <v>1494</v>
      </c>
      <c r="C42" s="716">
        <v>2809.2237071</v>
      </c>
      <c r="D42" s="716">
        <v>7506.6810922000004</v>
      </c>
      <c r="E42" s="716">
        <v>4514.6178348000003</v>
      </c>
      <c r="F42" s="716">
        <v>8922.6290255000004</v>
      </c>
      <c r="G42" s="716">
        <v>4948.2426288999995</v>
      </c>
      <c r="H42" s="716">
        <v>3177.5966921999998</v>
      </c>
      <c r="I42" s="716">
        <v>3735.0090193000001</v>
      </c>
    </row>
    <row r="45" spans="1:9">
      <c r="B45" t="s">
        <v>236</v>
      </c>
    </row>
    <row r="46" spans="1:9">
      <c r="B46" t="s">
        <v>237</v>
      </c>
    </row>
    <row r="47" spans="1:9">
      <c r="B47" t="s">
        <v>238</v>
      </c>
    </row>
  </sheetData>
  <mergeCells count="1">
    <mergeCell ref="O1:P1"/>
  </mergeCells>
  <phoneticPr fontId="5" type="noConversion"/>
  <hyperlinks>
    <hyperlink ref="O1:P1" location="Contents!A1" display="Back to Contents"/>
  </hyperlinks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50"/>
  </sheetPr>
  <dimension ref="A1:W43"/>
  <sheetViews>
    <sheetView workbookViewId="0">
      <selection activeCell="V9" sqref="V9"/>
    </sheetView>
  </sheetViews>
  <sheetFormatPr defaultRowHeight="12.75"/>
  <cols>
    <col min="3" max="3" width="9.5703125" bestFit="1" customWidth="1"/>
    <col min="4" max="4" width="10.5703125" bestFit="1" customWidth="1"/>
    <col min="5" max="5" width="9.5703125" bestFit="1" customWidth="1"/>
    <col min="6" max="7" width="10.5703125" bestFit="1" customWidth="1"/>
    <col min="8" max="8" width="9.5703125" bestFit="1" customWidth="1"/>
    <col min="9" max="9" width="10.5703125" bestFit="1" customWidth="1"/>
  </cols>
  <sheetData>
    <row r="1" spans="1:23" ht="26.25" customHeight="1">
      <c r="A1" s="220" t="s">
        <v>241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7" t="s">
        <v>780</v>
      </c>
      <c r="Q1" s="227"/>
      <c r="R1" s="220"/>
      <c r="S1" s="220"/>
      <c r="T1" s="220"/>
      <c r="U1" s="220"/>
      <c r="V1" s="220"/>
      <c r="W1" s="220"/>
    </row>
    <row r="2" spans="1:23">
      <c r="B2" s="10" t="s">
        <v>392</v>
      </c>
    </row>
    <row r="3" spans="1:23" ht="38.25">
      <c r="A3" s="271" t="s">
        <v>595</v>
      </c>
      <c r="B3" s="9" t="s">
        <v>239</v>
      </c>
      <c r="C3" s="9" t="s">
        <v>367</v>
      </c>
      <c r="D3" s="9" t="s">
        <v>368</v>
      </c>
      <c r="E3" s="9" t="s">
        <v>369</v>
      </c>
      <c r="F3" s="9" t="s">
        <v>370</v>
      </c>
      <c r="G3" s="9" t="s">
        <v>371</v>
      </c>
      <c r="H3" s="9" t="s">
        <v>372</v>
      </c>
      <c r="I3" s="9" t="s">
        <v>373</v>
      </c>
      <c r="J3" s="250" t="s">
        <v>840</v>
      </c>
      <c r="K3" s="9" t="s">
        <v>374</v>
      </c>
      <c r="L3" s="9" t="s">
        <v>375</v>
      </c>
      <c r="M3" s="9" t="s">
        <v>376</v>
      </c>
      <c r="N3" s="9" t="s">
        <v>377</v>
      </c>
      <c r="O3" s="9" t="s">
        <v>378</v>
      </c>
      <c r="P3" s="9" t="s">
        <v>379</v>
      </c>
      <c r="Q3" s="9" t="s">
        <v>380</v>
      </c>
      <c r="R3" s="250" t="s">
        <v>840</v>
      </c>
      <c r="S3" s="9" t="s">
        <v>641</v>
      </c>
    </row>
    <row r="4" spans="1:23">
      <c r="A4">
        <v>2005</v>
      </c>
      <c r="B4" s="2" t="s">
        <v>896</v>
      </c>
      <c r="C4" s="716">
        <v>1011.1776823</v>
      </c>
      <c r="D4" s="716">
        <v>5321.6434307</v>
      </c>
      <c r="E4" s="716">
        <v>3889.2094213</v>
      </c>
      <c r="F4" s="716">
        <v>11503.929037</v>
      </c>
      <c r="G4" s="716">
        <v>14318.973900999999</v>
      </c>
      <c r="H4" s="716">
        <v>6884.5435109999999</v>
      </c>
      <c r="I4" s="716">
        <v>10143.523017</v>
      </c>
      <c r="J4" s="366">
        <v>785</v>
      </c>
      <c r="K4" s="366">
        <v>0</v>
      </c>
      <c r="L4" s="366">
        <v>49</v>
      </c>
      <c r="M4" s="366">
        <v>53</v>
      </c>
      <c r="N4" s="366">
        <v>135</v>
      </c>
      <c r="O4" s="366">
        <v>985</v>
      </c>
      <c r="P4" s="366">
        <v>1192</v>
      </c>
      <c r="Q4" s="366">
        <v>2370</v>
      </c>
      <c r="R4" s="366">
        <v>811</v>
      </c>
      <c r="S4" s="366">
        <f t="shared" ref="S4:S42" si="0">SUM(C4:R4)</f>
        <v>59453.000000300002</v>
      </c>
    </row>
    <row r="5" spans="1:23">
      <c r="A5">
        <v>2005</v>
      </c>
      <c r="B5" s="2" t="s">
        <v>897</v>
      </c>
      <c r="C5" s="716">
        <v>1054.9198289999999</v>
      </c>
      <c r="D5" s="716">
        <v>6483.4291759999996</v>
      </c>
      <c r="E5" s="716">
        <v>4802.3671322999999</v>
      </c>
      <c r="F5" s="716">
        <v>13235.130696</v>
      </c>
      <c r="G5" s="716">
        <v>13693.289645000001</v>
      </c>
      <c r="H5" s="716">
        <v>6257.2013601999997</v>
      </c>
      <c r="I5" s="716">
        <v>9440.6621613999996</v>
      </c>
      <c r="J5" s="366">
        <v>435</v>
      </c>
      <c r="K5" s="366">
        <v>0</v>
      </c>
      <c r="L5" s="366">
        <v>71</v>
      </c>
      <c r="M5" s="366">
        <v>101</v>
      </c>
      <c r="N5" s="366">
        <v>217</v>
      </c>
      <c r="O5" s="366">
        <v>1333</v>
      </c>
      <c r="P5" s="366">
        <v>1259</v>
      </c>
      <c r="Q5" s="366">
        <v>2222</v>
      </c>
      <c r="R5" s="366">
        <v>719</v>
      </c>
      <c r="S5" s="366">
        <f t="shared" si="0"/>
        <v>61323.999999899999</v>
      </c>
    </row>
    <row r="6" spans="1:23">
      <c r="A6">
        <v>2005</v>
      </c>
      <c r="B6" s="2" t="s">
        <v>898</v>
      </c>
      <c r="C6" s="716">
        <v>865.23161141000003</v>
      </c>
      <c r="D6" s="716">
        <v>5940.2015828000003</v>
      </c>
      <c r="E6" s="716">
        <v>5208.5910276000004</v>
      </c>
      <c r="F6" s="716">
        <v>13162.641987000001</v>
      </c>
      <c r="G6" s="716">
        <v>12131.117084</v>
      </c>
      <c r="H6" s="716">
        <v>6068.4035015999998</v>
      </c>
      <c r="I6" s="716">
        <v>8762.8132055999995</v>
      </c>
      <c r="J6" s="366">
        <v>308</v>
      </c>
      <c r="K6" s="366">
        <v>1</v>
      </c>
      <c r="L6" s="366">
        <v>56</v>
      </c>
      <c r="M6" s="366">
        <v>91</v>
      </c>
      <c r="N6" s="366">
        <v>99</v>
      </c>
      <c r="O6" s="366">
        <v>1121</v>
      </c>
      <c r="P6" s="366">
        <v>1074</v>
      </c>
      <c r="Q6" s="366">
        <v>1445</v>
      </c>
      <c r="R6" s="366">
        <v>483</v>
      </c>
      <c r="S6" s="366">
        <f t="shared" si="0"/>
        <v>56817.000000009997</v>
      </c>
    </row>
    <row r="7" spans="1:23">
      <c r="A7">
        <v>2006</v>
      </c>
      <c r="B7" s="2" t="s">
        <v>899</v>
      </c>
      <c r="C7" s="716">
        <v>1112.8338761</v>
      </c>
      <c r="D7" s="716">
        <v>5478.7317188999996</v>
      </c>
      <c r="E7" s="716">
        <v>5072.3099573999998</v>
      </c>
      <c r="F7" s="716">
        <v>11773.151750999999</v>
      </c>
      <c r="G7" s="716">
        <v>11879.968143</v>
      </c>
      <c r="H7" s="716">
        <v>6165.8596168000004</v>
      </c>
      <c r="I7" s="716">
        <v>8863.1449365999997</v>
      </c>
      <c r="J7" s="366">
        <v>198</v>
      </c>
      <c r="K7" s="366">
        <v>1</v>
      </c>
      <c r="L7" s="366">
        <v>44</v>
      </c>
      <c r="M7" s="366">
        <v>167</v>
      </c>
      <c r="N7" s="366">
        <v>195</v>
      </c>
      <c r="O7" s="366">
        <v>1480</v>
      </c>
      <c r="P7" s="366">
        <v>1302</v>
      </c>
      <c r="Q7" s="366">
        <v>1756</v>
      </c>
      <c r="R7" s="366">
        <v>474</v>
      </c>
      <c r="S7" s="366">
        <f t="shared" si="0"/>
        <v>55962.999999799998</v>
      </c>
    </row>
    <row r="8" spans="1:23">
      <c r="A8">
        <f>A4+1</f>
        <v>2006</v>
      </c>
      <c r="B8" s="2" t="s">
        <v>900</v>
      </c>
      <c r="C8" s="716">
        <v>1300.8694227000001</v>
      </c>
      <c r="D8" s="716">
        <v>5762.7098017999997</v>
      </c>
      <c r="E8" s="716">
        <v>5013.6558176999997</v>
      </c>
      <c r="F8" s="716">
        <v>10825.038478</v>
      </c>
      <c r="G8" s="716">
        <v>10454.710864999999</v>
      </c>
      <c r="H8" s="716">
        <v>5892.2346436999997</v>
      </c>
      <c r="I8" s="716">
        <v>6856.7809708000004</v>
      </c>
      <c r="J8" s="366">
        <v>116</v>
      </c>
      <c r="K8" s="366">
        <v>2</v>
      </c>
      <c r="L8" s="366">
        <v>99</v>
      </c>
      <c r="M8" s="366">
        <v>168</v>
      </c>
      <c r="N8" s="366">
        <v>224</v>
      </c>
      <c r="O8" s="366">
        <v>1452</v>
      </c>
      <c r="P8" s="366">
        <v>1298</v>
      </c>
      <c r="Q8" s="366">
        <v>2238</v>
      </c>
      <c r="R8" s="366">
        <v>432</v>
      </c>
      <c r="S8" s="366">
        <f t="shared" si="0"/>
        <v>52134.999999699998</v>
      </c>
    </row>
    <row r="9" spans="1:23">
      <c r="A9">
        <f t="shared" ref="A9:A38" si="1">A5+1</f>
        <v>2006</v>
      </c>
      <c r="B9" s="2" t="s">
        <v>901</v>
      </c>
      <c r="C9" s="716">
        <v>1263.5327758999999</v>
      </c>
      <c r="D9" s="716">
        <v>5473.3482854000003</v>
      </c>
      <c r="E9" s="716">
        <v>5132.4597450000001</v>
      </c>
      <c r="F9" s="716">
        <v>10706.203328</v>
      </c>
      <c r="G9" s="716">
        <v>10379.721477999999</v>
      </c>
      <c r="H9" s="716">
        <v>5553.4638586000001</v>
      </c>
      <c r="I9" s="716">
        <v>7657.2705293999998</v>
      </c>
      <c r="J9" s="366">
        <v>56</v>
      </c>
      <c r="K9" s="366">
        <v>3</v>
      </c>
      <c r="L9" s="366">
        <v>177</v>
      </c>
      <c r="M9" s="366">
        <v>181</v>
      </c>
      <c r="N9" s="366">
        <v>267</v>
      </c>
      <c r="O9" s="366">
        <v>1456</v>
      </c>
      <c r="P9" s="366">
        <v>1041</v>
      </c>
      <c r="Q9" s="366">
        <v>1851</v>
      </c>
      <c r="R9" s="366">
        <v>463</v>
      </c>
      <c r="S9" s="366">
        <f t="shared" si="0"/>
        <v>51661.000000299995</v>
      </c>
    </row>
    <row r="10" spans="1:23">
      <c r="A10">
        <f t="shared" si="1"/>
        <v>2006</v>
      </c>
      <c r="B10" s="2" t="s">
        <v>902</v>
      </c>
      <c r="C10" s="716">
        <v>1065.5329878</v>
      </c>
      <c r="D10" s="716">
        <v>5026.6831518999998</v>
      </c>
      <c r="E10" s="716">
        <v>4901.3370168000001</v>
      </c>
      <c r="F10" s="716">
        <v>10583.944192999999</v>
      </c>
      <c r="G10" s="716">
        <v>10088.145557</v>
      </c>
      <c r="H10" s="716">
        <v>6454.0068971000001</v>
      </c>
      <c r="I10" s="716">
        <v>7242.3501957999997</v>
      </c>
      <c r="J10" s="366">
        <v>58</v>
      </c>
      <c r="K10" s="366">
        <v>24</v>
      </c>
      <c r="L10" s="366">
        <v>90</v>
      </c>
      <c r="M10" s="366">
        <v>106</v>
      </c>
      <c r="N10" s="366">
        <v>178</v>
      </c>
      <c r="O10" s="366">
        <v>1295</v>
      </c>
      <c r="P10" s="366">
        <v>1555</v>
      </c>
      <c r="Q10" s="366">
        <v>1424</v>
      </c>
      <c r="R10" s="366">
        <v>166</v>
      </c>
      <c r="S10" s="366">
        <f t="shared" si="0"/>
        <v>50257.999999399995</v>
      </c>
    </row>
    <row r="11" spans="1:23">
      <c r="A11">
        <f t="shared" si="1"/>
        <v>2007</v>
      </c>
      <c r="B11" s="2" t="s">
        <v>903</v>
      </c>
      <c r="C11" s="716">
        <v>1343.1112897</v>
      </c>
      <c r="D11" s="716">
        <v>5471.9550468999996</v>
      </c>
      <c r="E11" s="716">
        <v>4329.0221340999997</v>
      </c>
      <c r="F11" s="716">
        <v>10698.11937</v>
      </c>
      <c r="G11" s="716">
        <v>10259.211119</v>
      </c>
      <c r="H11" s="716">
        <v>6752.0588983999996</v>
      </c>
      <c r="I11" s="716">
        <v>7323.5221416000004</v>
      </c>
      <c r="J11" s="366">
        <v>61</v>
      </c>
      <c r="K11" s="366">
        <v>56</v>
      </c>
      <c r="L11" s="366">
        <v>177</v>
      </c>
      <c r="M11" s="366">
        <v>220</v>
      </c>
      <c r="N11" s="366">
        <v>333</v>
      </c>
      <c r="O11" s="366">
        <v>1494</v>
      </c>
      <c r="P11" s="366">
        <v>2442</v>
      </c>
      <c r="Q11" s="366">
        <v>1220</v>
      </c>
      <c r="R11" s="366">
        <v>123</v>
      </c>
      <c r="S11" s="366">
        <f t="shared" si="0"/>
        <v>52302.999999699998</v>
      </c>
    </row>
    <row r="12" spans="1:23">
      <c r="A12">
        <f t="shared" si="1"/>
        <v>2007</v>
      </c>
      <c r="B12" s="2" t="s">
        <v>904</v>
      </c>
      <c r="C12" s="716">
        <v>1091.5506797999999</v>
      </c>
      <c r="D12" s="716">
        <v>4975.4264573</v>
      </c>
      <c r="E12" s="716">
        <v>4821.4500973000004</v>
      </c>
      <c r="F12" s="716">
        <v>8901.0442939999994</v>
      </c>
      <c r="G12" s="716">
        <v>10572.382844</v>
      </c>
      <c r="H12" s="716">
        <v>7061.4418734999999</v>
      </c>
      <c r="I12" s="716">
        <v>7809.7037536999997</v>
      </c>
      <c r="J12" s="366">
        <v>51</v>
      </c>
      <c r="K12" s="366">
        <v>104</v>
      </c>
      <c r="L12" s="366">
        <v>129</v>
      </c>
      <c r="M12" s="366">
        <v>319</v>
      </c>
      <c r="N12" s="366">
        <v>344</v>
      </c>
      <c r="O12" s="366">
        <v>1767</v>
      </c>
      <c r="P12" s="366">
        <v>2781</v>
      </c>
      <c r="Q12" s="366">
        <v>1190</v>
      </c>
      <c r="R12" s="366">
        <v>79</v>
      </c>
      <c r="S12" s="366">
        <f t="shared" si="0"/>
        <v>51996.999999599997</v>
      </c>
    </row>
    <row r="13" spans="1:23">
      <c r="A13">
        <f t="shared" si="1"/>
        <v>2007</v>
      </c>
      <c r="B13" s="2" t="s">
        <v>905</v>
      </c>
      <c r="C13" s="716">
        <v>1277.2279446</v>
      </c>
      <c r="D13" s="716">
        <v>5178.9584757000002</v>
      </c>
      <c r="E13" s="716">
        <v>5777.9498399000004</v>
      </c>
      <c r="F13" s="716">
        <v>9489.9037339999995</v>
      </c>
      <c r="G13" s="716">
        <v>11080.340907</v>
      </c>
      <c r="H13" s="716">
        <v>7636.7498138000001</v>
      </c>
      <c r="I13" s="716">
        <v>8531.8692850000007</v>
      </c>
      <c r="J13" s="366">
        <v>47</v>
      </c>
      <c r="K13" s="366">
        <v>49</v>
      </c>
      <c r="L13" s="366">
        <v>172</v>
      </c>
      <c r="M13" s="366">
        <v>446</v>
      </c>
      <c r="N13" s="366">
        <v>368</v>
      </c>
      <c r="O13" s="366">
        <v>1821</v>
      </c>
      <c r="P13" s="366">
        <v>2760</v>
      </c>
      <c r="Q13" s="366">
        <v>1092</v>
      </c>
      <c r="R13" s="366">
        <v>42</v>
      </c>
      <c r="S13" s="366">
        <f t="shared" si="0"/>
        <v>55770</v>
      </c>
    </row>
    <row r="14" spans="1:23">
      <c r="A14">
        <f t="shared" si="1"/>
        <v>2007</v>
      </c>
      <c r="B14" s="2" t="s">
        <v>906</v>
      </c>
      <c r="C14" s="716">
        <v>934.85565513999995</v>
      </c>
      <c r="D14" s="716">
        <v>4915.4999790000002</v>
      </c>
      <c r="E14" s="716">
        <v>6359.2787028000002</v>
      </c>
      <c r="F14" s="716">
        <v>9560.4905737999998</v>
      </c>
      <c r="G14" s="716">
        <v>10157.965882</v>
      </c>
      <c r="H14" s="716">
        <v>7074.3829804999996</v>
      </c>
      <c r="I14" s="716">
        <v>8065.5262267999997</v>
      </c>
      <c r="J14" s="366">
        <v>69</v>
      </c>
      <c r="K14" s="366">
        <v>61</v>
      </c>
      <c r="L14" s="366">
        <v>126</v>
      </c>
      <c r="M14" s="366">
        <v>339</v>
      </c>
      <c r="N14" s="366">
        <v>420</v>
      </c>
      <c r="O14" s="366">
        <v>1577</v>
      </c>
      <c r="P14" s="366">
        <v>2290</v>
      </c>
      <c r="Q14" s="366">
        <v>1080</v>
      </c>
      <c r="R14" s="366">
        <v>18</v>
      </c>
      <c r="S14" s="366">
        <f t="shared" si="0"/>
        <v>53048.000000040003</v>
      </c>
    </row>
    <row r="15" spans="1:23">
      <c r="A15">
        <f t="shared" si="1"/>
        <v>2008</v>
      </c>
      <c r="B15" s="2" t="s">
        <v>907</v>
      </c>
      <c r="C15" s="716">
        <v>956.9110627</v>
      </c>
      <c r="D15" s="716">
        <v>5532.8809566</v>
      </c>
      <c r="E15" s="716">
        <v>5705.0085466999999</v>
      </c>
      <c r="F15" s="716">
        <v>9346.9746601000006</v>
      </c>
      <c r="G15" s="716">
        <v>9522.1021464999994</v>
      </c>
      <c r="H15" s="716">
        <v>6326.7441466</v>
      </c>
      <c r="I15" s="716">
        <v>7405.3784808</v>
      </c>
      <c r="J15" s="366">
        <v>55</v>
      </c>
      <c r="K15" s="366">
        <v>115</v>
      </c>
      <c r="L15" s="366">
        <v>93</v>
      </c>
      <c r="M15" s="366">
        <v>490</v>
      </c>
      <c r="N15" s="366">
        <v>490</v>
      </c>
      <c r="O15" s="366">
        <v>1819</v>
      </c>
      <c r="P15" s="366">
        <v>2545</v>
      </c>
      <c r="Q15" s="366">
        <v>1291</v>
      </c>
      <c r="R15" s="366">
        <v>12</v>
      </c>
      <c r="S15" s="366">
        <f t="shared" si="0"/>
        <v>51706</v>
      </c>
    </row>
    <row r="16" spans="1:23">
      <c r="A16">
        <f t="shared" si="1"/>
        <v>2008</v>
      </c>
      <c r="B16" s="2" t="s">
        <v>908</v>
      </c>
      <c r="C16" s="716">
        <v>949.97511807000001</v>
      </c>
      <c r="D16" s="716">
        <v>5247.0757027</v>
      </c>
      <c r="E16" s="716">
        <v>5234.1005152999996</v>
      </c>
      <c r="F16" s="716">
        <v>8029.4522655999999</v>
      </c>
      <c r="G16" s="716">
        <v>8391.1179233999992</v>
      </c>
      <c r="H16" s="716">
        <v>5538.5628147999996</v>
      </c>
      <c r="I16" s="716">
        <v>5862.7156600999997</v>
      </c>
      <c r="J16" s="366">
        <v>37</v>
      </c>
      <c r="K16" s="366">
        <v>229</v>
      </c>
      <c r="L16" s="366">
        <v>338</v>
      </c>
      <c r="M16" s="366">
        <v>546</v>
      </c>
      <c r="N16" s="366">
        <v>690</v>
      </c>
      <c r="O16" s="366">
        <v>1838</v>
      </c>
      <c r="P16" s="366">
        <v>2920</v>
      </c>
      <c r="Q16" s="366">
        <v>1226</v>
      </c>
      <c r="R16" s="366">
        <v>3</v>
      </c>
      <c r="S16" s="366">
        <f t="shared" si="0"/>
        <v>47079.999999970009</v>
      </c>
    </row>
    <row r="17" spans="1:19">
      <c r="A17">
        <f t="shared" si="1"/>
        <v>2008</v>
      </c>
      <c r="B17" s="2" t="s">
        <v>909</v>
      </c>
      <c r="C17" s="716">
        <v>908.32401016999995</v>
      </c>
      <c r="D17" s="716">
        <v>4979.0022370999995</v>
      </c>
      <c r="E17" s="716">
        <v>4748.2522306999999</v>
      </c>
      <c r="F17" s="716">
        <v>8259.4527118000005</v>
      </c>
      <c r="G17" s="716">
        <v>7577.8343365999999</v>
      </c>
      <c r="H17" s="716">
        <v>5429.0718452000001</v>
      </c>
      <c r="I17" s="716">
        <v>5545.0626284</v>
      </c>
      <c r="J17" s="366">
        <v>46</v>
      </c>
      <c r="K17" s="366">
        <v>139</v>
      </c>
      <c r="L17" s="366">
        <v>231</v>
      </c>
      <c r="M17" s="366">
        <v>464</v>
      </c>
      <c r="N17" s="366">
        <v>755</v>
      </c>
      <c r="O17" s="366">
        <v>1413</v>
      </c>
      <c r="P17" s="366">
        <v>2338</v>
      </c>
      <c r="Q17" s="366">
        <v>948</v>
      </c>
      <c r="R17" s="366">
        <v>11</v>
      </c>
      <c r="S17" s="366">
        <f t="shared" si="0"/>
        <v>43791.999999970001</v>
      </c>
    </row>
    <row r="18" spans="1:19">
      <c r="A18">
        <f t="shared" si="1"/>
        <v>2008</v>
      </c>
      <c r="B18" s="2" t="s">
        <v>910</v>
      </c>
      <c r="C18" s="716">
        <v>643.12997514999995</v>
      </c>
      <c r="D18" s="716">
        <v>4012.7226274</v>
      </c>
      <c r="E18" s="716">
        <v>5538.8262963999996</v>
      </c>
      <c r="F18" s="716">
        <v>7406.8912743999999</v>
      </c>
      <c r="G18" s="716">
        <v>6676.2340833999997</v>
      </c>
      <c r="H18" s="716">
        <v>5752.3510269999997</v>
      </c>
      <c r="I18" s="716">
        <v>5154.8447163000001</v>
      </c>
      <c r="J18" s="366">
        <v>60</v>
      </c>
      <c r="K18" s="366">
        <v>61</v>
      </c>
      <c r="L18" s="366">
        <v>310</v>
      </c>
      <c r="M18" s="366">
        <v>487</v>
      </c>
      <c r="N18" s="366">
        <v>572</v>
      </c>
      <c r="O18" s="366">
        <v>1180</v>
      </c>
      <c r="P18" s="366">
        <v>1969</v>
      </c>
      <c r="Q18" s="366">
        <v>870</v>
      </c>
      <c r="R18" s="366">
        <v>8</v>
      </c>
      <c r="S18" s="366">
        <f t="shared" si="0"/>
        <v>40702.00000005</v>
      </c>
    </row>
    <row r="19" spans="1:19">
      <c r="A19">
        <f t="shared" si="1"/>
        <v>2009</v>
      </c>
      <c r="B19" s="2" t="s">
        <v>911</v>
      </c>
      <c r="C19" s="716">
        <v>557.43851162999999</v>
      </c>
      <c r="D19" s="716">
        <v>3230.4659227000002</v>
      </c>
      <c r="E19" s="716">
        <v>4201.0527763</v>
      </c>
      <c r="F19" s="716">
        <v>5858.5957416000001</v>
      </c>
      <c r="G19" s="716">
        <v>5402.4505210999996</v>
      </c>
      <c r="H19" s="716">
        <v>4253.0742118999997</v>
      </c>
      <c r="I19" s="716">
        <v>3842.9223146999998</v>
      </c>
      <c r="J19" s="366">
        <v>54</v>
      </c>
      <c r="K19" s="366">
        <v>115</v>
      </c>
      <c r="L19" s="366">
        <v>360</v>
      </c>
      <c r="M19" s="366">
        <v>543</v>
      </c>
      <c r="N19" s="366">
        <v>543</v>
      </c>
      <c r="O19" s="366">
        <v>1056</v>
      </c>
      <c r="P19" s="366">
        <v>1503</v>
      </c>
      <c r="Q19" s="366">
        <v>749</v>
      </c>
      <c r="R19" s="366">
        <v>14</v>
      </c>
      <c r="S19" s="366">
        <f t="shared" si="0"/>
        <v>32282.999999929998</v>
      </c>
    </row>
    <row r="20" spans="1:19">
      <c r="A20">
        <f t="shared" si="1"/>
        <v>2009</v>
      </c>
      <c r="B20" s="2" t="s">
        <v>912</v>
      </c>
      <c r="C20" s="716">
        <v>741.0605296</v>
      </c>
      <c r="D20" s="716">
        <v>3635.6310782</v>
      </c>
      <c r="E20" s="716">
        <v>4505.7499232999999</v>
      </c>
      <c r="F20" s="716">
        <v>5667.6321375999996</v>
      </c>
      <c r="G20" s="716">
        <v>4353.6940070999999</v>
      </c>
      <c r="H20" s="716">
        <v>3705.7795454000002</v>
      </c>
      <c r="I20" s="716">
        <v>2931.4527788</v>
      </c>
      <c r="J20" s="366">
        <v>48</v>
      </c>
      <c r="K20" s="366">
        <v>61</v>
      </c>
      <c r="L20" s="366">
        <v>374</v>
      </c>
      <c r="M20" s="366">
        <v>426</v>
      </c>
      <c r="N20" s="366">
        <v>504</v>
      </c>
      <c r="O20" s="366">
        <v>1356</v>
      </c>
      <c r="P20" s="366">
        <v>1794</v>
      </c>
      <c r="Q20" s="366">
        <v>909</v>
      </c>
      <c r="R20" s="366">
        <v>4</v>
      </c>
      <c r="S20" s="366">
        <f t="shared" si="0"/>
        <v>31017.000000000004</v>
      </c>
    </row>
    <row r="21" spans="1:19">
      <c r="A21">
        <f t="shared" si="1"/>
        <v>2009</v>
      </c>
      <c r="B21" s="2" t="s">
        <v>913</v>
      </c>
      <c r="C21" s="716">
        <v>820.78997103999995</v>
      </c>
      <c r="D21" s="716">
        <v>4188.6362554999996</v>
      </c>
      <c r="E21" s="716">
        <v>5737.1766595999998</v>
      </c>
      <c r="F21" s="716">
        <v>7129.8519637999998</v>
      </c>
      <c r="G21" s="716">
        <v>4852.9553562000001</v>
      </c>
      <c r="H21" s="716">
        <v>4385.3267896999996</v>
      </c>
      <c r="I21" s="716">
        <v>3360.2630041000002</v>
      </c>
      <c r="J21" s="366">
        <v>98</v>
      </c>
      <c r="K21" s="366">
        <v>102</v>
      </c>
      <c r="L21" s="366">
        <v>509</v>
      </c>
      <c r="M21" s="366">
        <v>525</v>
      </c>
      <c r="N21" s="366">
        <v>724</v>
      </c>
      <c r="O21" s="366">
        <v>1011</v>
      </c>
      <c r="P21" s="366">
        <v>1589</v>
      </c>
      <c r="Q21" s="366">
        <v>737</v>
      </c>
      <c r="R21" s="366">
        <v>8</v>
      </c>
      <c r="S21" s="366">
        <f t="shared" si="0"/>
        <v>35777.999999940002</v>
      </c>
    </row>
    <row r="22" spans="1:19">
      <c r="A22">
        <f t="shared" si="1"/>
        <v>2009</v>
      </c>
      <c r="B22" s="2" t="s">
        <v>914</v>
      </c>
      <c r="C22" s="716">
        <v>891.63099361000002</v>
      </c>
      <c r="D22" s="716">
        <v>4186.3809559000001</v>
      </c>
      <c r="E22" s="716">
        <v>6799.1039367000003</v>
      </c>
      <c r="F22" s="716">
        <v>8338.7648960000006</v>
      </c>
      <c r="G22" s="716">
        <v>4645.4979689000002</v>
      </c>
      <c r="H22" s="716">
        <v>4818.5790012999996</v>
      </c>
      <c r="I22" s="716">
        <v>3288.0422475999999</v>
      </c>
      <c r="J22" s="366">
        <v>86</v>
      </c>
      <c r="K22" s="366">
        <v>43</v>
      </c>
      <c r="L22" s="366">
        <v>190</v>
      </c>
      <c r="M22" s="366">
        <v>386</v>
      </c>
      <c r="N22" s="366">
        <v>783</v>
      </c>
      <c r="O22" s="366">
        <v>1010</v>
      </c>
      <c r="P22" s="366">
        <v>1516</v>
      </c>
      <c r="Q22" s="366">
        <v>616</v>
      </c>
      <c r="R22" s="366">
        <v>9</v>
      </c>
      <c r="S22" s="366">
        <f t="shared" si="0"/>
        <v>37607.000000009997</v>
      </c>
    </row>
    <row r="23" spans="1:19">
      <c r="A23">
        <f t="shared" si="1"/>
        <v>2010</v>
      </c>
      <c r="B23" s="2" t="s">
        <v>986</v>
      </c>
      <c r="C23" s="716">
        <v>791.25177193000002</v>
      </c>
      <c r="D23" s="716">
        <v>4809.2918443999997</v>
      </c>
      <c r="E23" s="716">
        <v>6565.9154606000002</v>
      </c>
      <c r="F23" s="716">
        <v>9269.4282134999994</v>
      </c>
      <c r="G23" s="716">
        <v>5208.8923696000002</v>
      </c>
      <c r="H23" s="716">
        <v>4670.2076537000003</v>
      </c>
      <c r="I23" s="716">
        <v>3491.0126863</v>
      </c>
      <c r="J23" s="366">
        <v>75</v>
      </c>
      <c r="K23" s="366">
        <v>17</v>
      </c>
      <c r="L23" s="366">
        <v>305</v>
      </c>
      <c r="M23" s="366">
        <v>369</v>
      </c>
      <c r="N23" s="366">
        <v>1074</v>
      </c>
      <c r="O23" s="366">
        <v>1333</v>
      </c>
      <c r="P23" s="366">
        <v>1678</v>
      </c>
      <c r="Q23" s="366">
        <v>814</v>
      </c>
      <c r="R23" s="366">
        <v>11</v>
      </c>
      <c r="S23" s="366">
        <f t="shared" si="0"/>
        <v>40482.000000029999</v>
      </c>
    </row>
    <row r="24" spans="1:19">
      <c r="A24">
        <f t="shared" si="1"/>
        <v>2010</v>
      </c>
      <c r="B24" s="2" t="s">
        <v>987</v>
      </c>
      <c r="C24" s="716">
        <v>707.57282665000002</v>
      </c>
      <c r="D24" s="716">
        <v>4638.1081430000004</v>
      </c>
      <c r="E24" s="716">
        <v>5849.2057716999998</v>
      </c>
      <c r="F24" s="716">
        <v>8935.2738012000009</v>
      </c>
      <c r="G24" s="716">
        <v>5543.2876126000001</v>
      </c>
      <c r="H24" s="716">
        <v>5126.2004962999999</v>
      </c>
      <c r="I24" s="716">
        <v>3803.3513487</v>
      </c>
      <c r="J24" s="366">
        <v>53</v>
      </c>
      <c r="K24" s="366">
        <v>12</v>
      </c>
      <c r="L24" s="366">
        <v>250</v>
      </c>
      <c r="M24" s="366">
        <v>478</v>
      </c>
      <c r="N24" s="366">
        <v>1309</v>
      </c>
      <c r="O24" s="366">
        <v>1635</v>
      </c>
      <c r="P24" s="366">
        <v>2484</v>
      </c>
      <c r="Q24" s="366">
        <v>813</v>
      </c>
      <c r="R24" s="366">
        <v>17</v>
      </c>
      <c r="S24" s="366">
        <f t="shared" si="0"/>
        <v>41654.000000150001</v>
      </c>
    </row>
    <row r="25" spans="1:19">
      <c r="A25">
        <f t="shared" si="1"/>
        <v>2010</v>
      </c>
      <c r="B25" s="2" t="s">
        <v>988</v>
      </c>
      <c r="C25" s="716">
        <v>730.17290821999995</v>
      </c>
      <c r="D25" s="716">
        <v>4836.3730796999998</v>
      </c>
      <c r="E25" s="716">
        <v>6156.3236469000003</v>
      </c>
      <c r="F25" s="716">
        <v>10052.763249</v>
      </c>
      <c r="G25" s="716">
        <v>6162.4602090999997</v>
      </c>
      <c r="H25" s="716">
        <v>5017.2248522</v>
      </c>
      <c r="I25" s="716">
        <v>3653.6820551000001</v>
      </c>
      <c r="J25" s="366">
        <v>78</v>
      </c>
      <c r="K25" s="366">
        <v>11</v>
      </c>
      <c r="L25" s="366">
        <v>333</v>
      </c>
      <c r="M25" s="366">
        <v>413</v>
      </c>
      <c r="N25" s="366">
        <v>1133</v>
      </c>
      <c r="O25" s="366">
        <v>1120</v>
      </c>
      <c r="P25" s="366">
        <v>2257</v>
      </c>
      <c r="Q25" s="366">
        <v>832</v>
      </c>
      <c r="R25" s="366">
        <v>17</v>
      </c>
      <c r="S25" s="366">
        <f t="shared" si="0"/>
        <v>42803.000000219996</v>
      </c>
    </row>
    <row r="26" spans="1:19">
      <c r="A26">
        <f t="shared" si="1"/>
        <v>2010</v>
      </c>
      <c r="B26" s="2" t="s">
        <v>989</v>
      </c>
      <c r="C26" s="716">
        <v>880.12417011000002</v>
      </c>
      <c r="D26" s="716">
        <v>4808.2497211</v>
      </c>
      <c r="E26" s="716">
        <v>6987.3532384</v>
      </c>
      <c r="F26" s="716">
        <v>9651.4115459000004</v>
      </c>
      <c r="G26" s="716">
        <v>5668.4519643000003</v>
      </c>
      <c r="H26" s="716">
        <v>5712.6153569999997</v>
      </c>
      <c r="I26" s="716">
        <v>4014.7940033</v>
      </c>
      <c r="J26" s="366">
        <v>83</v>
      </c>
      <c r="K26" s="366">
        <v>36</v>
      </c>
      <c r="L26" s="366">
        <v>168</v>
      </c>
      <c r="M26" s="366">
        <v>319</v>
      </c>
      <c r="N26" s="366">
        <v>908</v>
      </c>
      <c r="O26" s="366">
        <v>1028</v>
      </c>
      <c r="P26" s="366">
        <v>2048</v>
      </c>
      <c r="Q26" s="366">
        <v>569</v>
      </c>
      <c r="R26" s="366">
        <v>9</v>
      </c>
      <c r="S26" s="366">
        <f t="shared" si="0"/>
        <v>42891.000000110005</v>
      </c>
    </row>
    <row r="27" spans="1:19">
      <c r="A27">
        <f t="shared" si="1"/>
        <v>2011</v>
      </c>
      <c r="B27" s="203" t="s">
        <v>1043</v>
      </c>
      <c r="C27" s="716">
        <v>987.84799478000002</v>
      </c>
      <c r="D27" s="716">
        <v>5465.2994772000002</v>
      </c>
      <c r="E27" s="716">
        <v>6122.7642484999997</v>
      </c>
      <c r="F27" s="716">
        <v>9551.8519075000004</v>
      </c>
      <c r="G27" s="716">
        <v>5262.9804342999996</v>
      </c>
      <c r="H27" s="716">
        <v>4758.8264282999999</v>
      </c>
      <c r="I27" s="716">
        <v>3700.4295093999999</v>
      </c>
      <c r="J27" s="366">
        <v>114</v>
      </c>
      <c r="K27" s="366">
        <v>41</v>
      </c>
      <c r="L27" s="366">
        <v>355</v>
      </c>
      <c r="M27" s="366">
        <v>521</v>
      </c>
      <c r="N27" s="366">
        <v>1148</v>
      </c>
      <c r="O27" s="366">
        <v>1570</v>
      </c>
      <c r="P27" s="366">
        <v>2143</v>
      </c>
      <c r="Q27" s="366">
        <v>736</v>
      </c>
      <c r="R27" s="366">
        <v>9</v>
      </c>
      <c r="S27" s="366">
        <f t="shared" si="0"/>
        <v>42486.999999979998</v>
      </c>
    </row>
    <row r="28" spans="1:19">
      <c r="A28">
        <f t="shared" si="1"/>
        <v>2011</v>
      </c>
      <c r="B28" s="203" t="s">
        <v>1044</v>
      </c>
      <c r="C28" s="716">
        <v>832.25543551999999</v>
      </c>
      <c r="D28" s="716">
        <v>4943.6341767000004</v>
      </c>
      <c r="E28" s="716">
        <v>5407.6758999000003</v>
      </c>
      <c r="F28" s="716">
        <v>7840.2869920000003</v>
      </c>
      <c r="G28" s="716">
        <v>5349.4947763999999</v>
      </c>
      <c r="H28" s="716">
        <v>4017.8578499</v>
      </c>
      <c r="I28" s="716">
        <v>3352.7948695999999</v>
      </c>
      <c r="J28" s="366">
        <v>70</v>
      </c>
      <c r="K28" s="366">
        <v>62</v>
      </c>
      <c r="L28" s="366">
        <v>719</v>
      </c>
      <c r="M28" s="366">
        <v>321</v>
      </c>
      <c r="N28" s="366">
        <v>1023</v>
      </c>
      <c r="O28" s="366">
        <v>1680</v>
      </c>
      <c r="P28" s="366">
        <v>2749</v>
      </c>
      <c r="Q28" s="366">
        <v>848</v>
      </c>
      <c r="R28" s="366">
        <v>10</v>
      </c>
      <c r="S28" s="366">
        <f t="shared" si="0"/>
        <v>39226.000000019994</v>
      </c>
    </row>
    <row r="29" spans="1:19">
      <c r="A29">
        <f t="shared" si="1"/>
        <v>2011</v>
      </c>
      <c r="B29" s="203" t="s">
        <v>1045</v>
      </c>
      <c r="C29" s="716">
        <v>923.57720629999994</v>
      </c>
      <c r="D29" s="716">
        <v>5426.0744684000001</v>
      </c>
      <c r="E29" s="716">
        <v>5251.7582716999996</v>
      </c>
      <c r="F29" s="716">
        <v>8240.9859058999991</v>
      </c>
      <c r="G29" s="716">
        <v>5659.0423268000004</v>
      </c>
      <c r="H29" s="716">
        <v>4593.0884091999997</v>
      </c>
      <c r="I29" s="716">
        <v>3786.4734116</v>
      </c>
      <c r="J29" s="366">
        <v>55</v>
      </c>
      <c r="K29" s="366">
        <v>60</v>
      </c>
      <c r="L29" s="366">
        <v>630</v>
      </c>
      <c r="M29" s="366">
        <v>332</v>
      </c>
      <c r="N29" s="366">
        <v>1140</v>
      </c>
      <c r="O29" s="366">
        <v>1543</v>
      </c>
      <c r="P29" s="366">
        <v>2624</v>
      </c>
      <c r="Q29" s="366">
        <v>763</v>
      </c>
      <c r="R29" s="366">
        <v>21</v>
      </c>
      <c r="S29" s="366">
        <f t="shared" si="0"/>
        <v>41048.999999899999</v>
      </c>
    </row>
    <row r="30" spans="1:19">
      <c r="A30">
        <f t="shared" si="1"/>
        <v>2011</v>
      </c>
      <c r="B30" s="203" t="s">
        <v>1046</v>
      </c>
      <c r="C30" s="716">
        <v>862.17423308000002</v>
      </c>
      <c r="D30" s="716">
        <v>6151.6328918999998</v>
      </c>
      <c r="E30" s="716">
        <v>5933.9350585000002</v>
      </c>
      <c r="F30" s="716">
        <v>8382.4637844999997</v>
      </c>
      <c r="G30" s="716">
        <v>5429.7813784999998</v>
      </c>
      <c r="H30" s="716">
        <v>4807.209828</v>
      </c>
      <c r="I30" s="716">
        <v>3795.8028255999998</v>
      </c>
      <c r="J30" s="366">
        <v>83</v>
      </c>
      <c r="K30" s="366">
        <v>38</v>
      </c>
      <c r="L30" s="366">
        <v>415</v>
      </c>
      <c r="M30" s="366">
        <v>312</v>
      </c>
      <c r="N30" s="366">
        <v>808</v>
      </c>
      <c r="O30" s="366">
        <v>1332</v>
      </c>
      <c r="P30" s="366">
        <v>2302</v>
      </c>
      <c r="Q30" s="366">
        <v>495</v>
      </c>
      <c r="R30" s="366">
        <v>20</v>
      </c>
      <c r="S30" s="366">
        <f t="shared" si="0"/>
        <v>41168.000000079999</v>
      </c>
    </row>
    <row r="31" spans="1:19">
      <c r="A31">
        <f t="shared" si="1"/>
        <v>2012</v>
      </c>
      <c r="B31" s="450" t="s">
        <v>1145</v>
      </c>
      <c r="C31" s="716">
        <v>1189.1027274999999</v>
      </c>
      <c r="D31" s="716">
        <v>7797.6858321999998</v>
      </c>
      <c r="E31" s="716">
        <v>6191.1516850999997</v>
      </c>
      <c r="F31" s="716">
        <v>8513.3239255999997</v>
      </c>
      <c r="G31" s="716">
        <v>4830.9369094000003</v>
      </c>
      <c r="H31" s="716">
        <v>3853.6567623000001</v>
      </c>
      <c r="I31" s="716">
        <v>3270.1421578999998</v>
      </c>
      <c r="J31" s="366">
        <v>67</v>
      </c>
      <c r="K31" s="366">
        <v>131</v>
      </c>
      <c r="L31" s="366">
        <v>682</v>
      </c>
      <c r="M31" s="366">
        <v>536</v>
      </c>
      <c r="N31" s="366">
        <v>1237</v>
      </c>
      <c r="O31" s="366">
        <v>1367</v>
      </c>
      <c r="P31" s="366">
        <v>2522</v>
      </c>
      <c r="Q31" s="366">
        <v>492</v>
      </c>
      <c r="R31" s="366">
        <v>15</v>
      </c>
      <c r="S31" s="366">
        <f t="shared" si="0"/>
        <v>42695</v>
      </c>
    </row>
    <row r="32" spans="1:19">
      <c r="A32">
        <f t="shared" si="1"/>
        <v>2012</v>
      </c>
      <c r="B32" s="450" t="s">
        <v>1146</v>
      </c>
      <c r="C32" s="716">
        <v>1681.3960422</v>
      </c>
      <c r="D32" s="716">
        <v>8417.7215622000003</v>
      </c>
      <c r="E32" s="716">
        <v>5761.0695527999997</v>
      </c>
      <c r="F32" s="716">
        <v>7519.6170613000004</v>
      </c>
      <c r="G32" s="716">
        <v>4379.3075570999999</v>
      </c>
      <c r="H32" s="716">
        <v>3401.6389932000002</v>
      </c>
      <c r="I32" s="716">
        <v>3059.2492311999999</v>
      </c>
      <c r="J32" s="366">
        <v>48</v>
      </c>
      <c r="K32" s="366">
        <v>117</v>
      </c>
      <c r="L32" s="366">
        <v>880</v>
      </c>
      <c r="M32" s="366">
        <v>548</v>
      </c>
      <c r="N32" s="366">
        <v>1266</v>
      </c>
      <c r="O32" s="366">
        <v>2529</v>
      </c>
      <c r="P32" s="366">
        <v>3704</v>
      </c>
      <c r="Q32" s="366">
        <v>357</v>
      </c>
      <c r="R32" s="366">
        <v>18</v>
      </c>
      <c r="S32" s="366">
        <f t="shared" si="0"/>
        <v>43687.000000000007</v>
      </c>
    </row>
    <row r="33" spans="1:19">
      <c r="A33">
        <f t="shared" si="1"/>
        <v>2012</v>
      </c>
      <c r="B33" s="450" t="s">
        <v>1147</v>
      </c>
      <c r="C33" s="716">
        <v>1598.545292</v>
      </c>
      <c r="D33" s="716">
        <v>9037.8903984000008</v>
      </c>
      <c r="E33" s="716">
        <v>5834.5114154000003</v>
      </c>
      <c r="F33" s="716">
        <v>8242.9947193000007</v>
      </c>
      <c r="G33" s="716">
        <v>4519.8467129999999</v>
      </c>
      <c r="H33" s="716">
        <v>3609.1875675000001</v>
      </c>
      <c r="I33" s="716">
        <v>2521.0238943999998</v>
      </c>
      <c r="J33" s="366">
        <v>52</v>
      </c>
      <c r="K33" s="366">
        <v>98</v>
      </c>
      <c r="L33" s="366">
        <v>725</v>
      </c>
      <c r="M33" s="366">
        <v>483</v>
      </c>
      <c r="N33" s="366">
        <v>1249</v>
      </c>
      <c r="O33" s="366">
        <v>2671</v>
      </c>
      <c r="P33" s="366">
        <v>2992</v>
      </c>
      <c r="Q33" s="366">
        <v>317</v>
      </c>
      <c r="R33" s="366">
        <v>21</v>
      </c>
      <c r="S33" s="366">
        <f t="shared" si="0"/>
        <v>43972</v>
      </c>
    </row>
    <row r="34" spans="1:19">
      <c r="A34">
        <f t="shared" si="1"/>
        <v>2012</v>
      </c>
      <c r="B34" s="450" t="s">
        <v>1148</v>
      </c>
      <c r="C34" s="716">
        <v>1701.4586641000001</v>
      </c>
      <c r="D34" s="716">
        <v>10948.291923999999</v>
      </c>
      <c r="E34" s="716">
        <v>6474.1670135000004</v>
      </c>
      <c r="F34" s="716">
        <v>8122.0245020000002</v>
      </c>
      <c r="G34" s="716">
        <v>4597.118023</v>
      </c>
      <c r="H34" s="716">
        <v>3728.4988563000002</v>
      </c>
      <c r="I34" s="716">
        <v>2649.4410171999998</v>
      </c>
      <c r="J34" s="366">
        <v>66</v>
      </c>
      <c r="K34" s="366">
        <v>118</v>
      </c>
      <c r="L34" s="366">
        <v>789</v>
      </c>
      <c r="M34" s="366">
        <v>480</v>
      </c>
      <c r="N34" s="366">
        <v>1167</v>
      </c>
      <c r="O34" s="366">
        <v>2320</v>
      </c>
      <c r="P34" s="366">
        <v>2415</v>
      </c>
      <c r="Q34" s="366">
        <v>417</v>
      </c>
      <c r="R34" s="366">
        <v>39</v>
      </c>
      <c r="S34" s="366">
        <f t="shared" si="0"/>
        <v>46032.000000099993</v>
      </c>
    </row>
    <row r="35" spans="1:19">
      <c r="A35">
        <f t="shared" si="1"/>
        <v>2013</v>
      </c>
      <c r="B35" s="203" t="s">
        <v>1274</v>
      </c>
      <c r="C35" s="716">
        <v>2436.9231069000002</v>
      </c>
      <c r="D35" s="716">
        <v>10479.279546</v>
      </c>
      <c r="E35" s="716">
        <v>6415.8138316000004</v>
      </c>
      <c r="F35" s="716">
        <v>8815.1742940000004</v>
      </c>
      <c r="G35" s="716">
        <v>4118.7465996999999</v>
      </c>
      <c r="H35" s="716">
        <v>3663.9449940999998</v>
      </c>
      <c r="I35" s="716">
        <v>2571.1176279000001</v>
      </c>
      <c r="J35" s="366">
        <v>63</v>
      </c>
      <c r="K35" s="366">
        <v>238</v>
      </c>
      <c r="L35" s="366">
        <v>891</v>
      </c>
      <c r="M35" s="366">
        <v>681</v>
      </c>
      <c r="N35" s="366">
        <v>1491</v>
      </c>
      <c r="O35" s="366">
        <v>2658</v>
      </c>
      <c r="P35" s="366">
        <v>2965</v>
      </c>
      <c r="Q35" s="366">
        <v>459</v>
      </c>
      <c r="R35" s="366">
        <v>27</v>
      </c>
      <c r="S35" s="366">
        <f t="shared" si="0"/>
        <v>47974.000000200002</v>
      </c>
    </row>
    <row r="36" spans="1:19">
      <c r="A36">
        <f t="shared" si="1"/>
        <v>2013</v>
      </c>
      <c r="B36" s="203" t="s">
        <v>1275</v>
      </c>
      <c r="C36" s="716">
        <v>2720.5447521000001</v>
      </c>
      <c r="D36" s="716">
        <v>10238.328982999999</v>
      </c>
      <c r="E36" s="716">
        <v>6234.6372878000002</v>
      </c>
      <c r="F36" s="716">
        <v>9464.0708739000002</v>
      </c>
      <c r="G36" s="716">
        <v>4734.1059974999998</v>
      </c>
      <c r="H36" s="716">
        <v>3329.2321035999998</v>
      </c>
      <c r="I36" s="716">
        <v>2894.0800024999999</v>
      </c>
      <c r="J36" s="366">
        <v>46</v>
      </c>
      <c r="K36" s="366">
        <v>253</v>
      </c>
      <c r="L36" s="366">
        <v>843</v>
      </c>
      <c r="M36" s="366">
        <v>873</v>
      </c>
      <c r="N36" s="366">
        <v>1749</v>
      </c>
      <c r="O36" s="366">
        <v>3296</v>
      </c>
      <c r="P36" s="366">
        <v>3578</v>
      </c>
      <c r="Q36" s="366">
        <v>452</v>
      </c>
      <c r="R36" s="366">
        <v>18</v>
      </c>
      <c r="S36" s="366">
        <f t="shared" si="0"/>
        <v>50723.000000399996</v>
      </c>
    </row>
    <row r="37" spans="1:19">
      <c r="A37">
        <f t="shared" si="1"/>
        <v>2013</v>
      </c>
      <c r="B37" s="203" t="s">
        <v>1276</v>
      </c>
      <c r="C37" s="716">
        <v>3256.7328584000002</v>
      </c>
      <c r="D37" s="716">
        <v>11424.655617</v>
      </c>
      <c r="E37" s="716">
        <v>6661.5635923999998</v>
      </c>
      <c r="F37" s="716">
        <v>10785.630391000001</v>
      </c>
      <c r="G37" s="716">
        <v>5347.6919707999996</v>
      </c>
      <c r="H37" s="716">
        <v>3410.0034515000002</v>
      </c>
      <c r="I37" s="716">
        <v>3043.7221190999999</v>
      </c>
      <c r="J37" s="366">
        <v>25</v>
      </c>
      <c r="K37" s="366">
        <v>218</v>
      </c>
      <c r="L37" s="366">
        <v>791</v>
      </c>
      <c r="M37" s="366">
        <v>738</v>
      </c>
      <c r="N37" s="366">
        <v>1205</v>
      </c>
      <c r="O37" s="366">
        <v>3178</v>
      </c>
      <c r="P37" s="366">
        <v>3189</v>
      </c>
      <c r="Q37" s="366">
        <v>490</v>
      </c>
      <c r="R37" s="366">
        <v>39</v>
      </c>
      <c r="S37" s="366">
        <f t="shared" si="0"/>
        <v>53803.000000200002</v>
      </c>
    </row>
    <row r="38" spans="1:19">
      <c r="A38">
        <f t="shared" si="1"/>
        <v>2013</v>
      </c>
      <c r="B38" s="203" t="s">
        <v>1277</v>
      </c>
      <c r="C38" s="716">
        <v>3151.6552035</v>
      </c>
      <c r="D38" s="716">
        <v>12377.435156</v>
      </c>
      <c r="E38" s="716">
        <v>6774.7442318000003</v>
      </c>
      <c r="F38" s="716">
        <v>11251.774819</v>
      </c>
      <c r="G38" s="716">
        <v>5851.9148395000002</v>
      </c>
      <c r="H38" s="716">
        <v>3883.1108871000001</v>
      </c>
      <c r="I38" s="716">
        <v>3479.3648631999999</v>
      </c>
      <c r="J38" s="366">
        <v>57</v>
      </c>
      <c r="K38" s="366">
        <v>147</v>
      </c>
      <c r="L38" s="366">
        <v>624</v>
      </c>
      <c r="M38" s="366">
        <v>683</v>
      </c>
      <c r="N38" s="366">
        <v>1058</v>
      </c>
      <c r="O38" s="366">
        <v>2886</v>
      </c>
      <c r="P38" s="366">
        <v>3667</v>
      </c>
      <c r="Q38" s="366">
        <v>362</v>
      </c>
      <c r="R38" s="366">
        <v>22</v>
      </c>
      <c r="S38" s="366">
        <f t="shared" si="0"/>
        <v>56276.000000100001</v>
      </c>
    </row>
    <row r="39" spans="1:19">
      <c r="A39">
        <v>2014</v>
      </c>
      <c r="B39" s="203" t="s">
        <v>1491</v>
      </c>
      <c r="C39" s="716">
        <v>3512.8630681</v>
      </c>
      <c r="D39" s="716">
        <v>13084.521075000001</v>
      </c>
      <c r="E39" s="716">
        <v>7461.7556932999996</v>
      </c>
      <c r="F39" s="716">
        <v>11389.840485999999</v>
      </c>
      <c r="G39" s="716">
        <v>5137.4610321999999</v>
      </c>
      <c r="H39" s="716">
        <v>4304.4262634999995</v>
      </c>
      <c r="I39" s="716">
        <v>3677.1323818000001</v>
      </c>
      <c r="J39" s="366">
        <v>44</v>
      </c>
      <c r="K39" s="366">
        <v>222</v>
      </c>
      <c r="L39" s="366">
        <v>793</v>
      </c>
      <c r="M39" s="366">
        <v>862</v>
      </c>
      <c r="N39" s="366">
        <v>1512</v>
      </c>
      <c r="O39" s="366">
        <v>2795</v>
      </c>
      <c r="P39" s="366">
        <v>3674</v>
      </c>
      <c r="Q39" s="366">
        <v>413</v>
      </c>
      <c r="R39" s="366">
        <v>72</v>
      </c>
      <c r="S39" s="366">
        <f t="shared" si="0"/>
        <v>58954.999999899999</v>
      </c>
    </row>
    <row r="40" spans="1:19">
      <c r="A40">
        <v>2014</v>
      </c>
      <c r="B40" s="203" t="s">
        <v>1492</v>
      </c>
      <c r="C40" s="716">
        <v>3289.7823742</v>
      </c>
      <c r="D40" s="716">
        <v>12801.947079</v>
      </c>
      <c r="E40" s="716">
        <v>7318.4724082000002</v>
      </c>
      <c r="F40" s="716">
        <v>12513.361843000001</v>
      </c>
      <c r="G40" s="716">
        <v>5321.7879282000004</v>
      </c>
      <c r="H40" s="716">
        <v>4785.6592749000001</v>
      </c>
      <c r="I40" s="716">
        <v>3728.9890928</v>
      </c>
      <c r="J40" s="366">
        <v>51</v>
      </c>
      <c r="K40" s="366">
        <v>221</v>
      </c>
      <c r="L40" s="366">
        <v>724</v>
      </c>
      <c r="M40" s="366">
        <v>753</v>
      </c>
      <c r="N40" s="366">
        <v>1532</v>
      </c>
      <c r="O40" s="366">
        <v>3762</v>
      </c>
      <c r="P40" s="366">
        <v>4618</v>
      </c>
      <c r="Q40" s="366">
        <v>461</v>
      </c>
      <c r="R40" s="366">
        <v>113</v>
      </c>
      <c r="S40" s="366">
        <f t="shared" si="0"/>
        <v>61995.000000300002</v>
      </c>
    </row>
    <row r="41" spans="1:19">
      <c r="A41">
        <v>2014</v>
      </c>
      <c r="B41" s="203" t="s">
        <v>1493</v>
      </c>
      <c r="C41" s="716">
        <v>3261.7676133</v>
      </c>
      <c r="D41" s="716">
        <v>14630.381810999999</v>
      </c>
      <c r="E41" s="716">
        <v>7971.9248122999998</v>
      </c>
      <c r="F41" s="716">
        <v>13412.311797</v>
      </c>
      <c r="G41" s="716">
        <v>6043.1183327999997</v>
      </c>
      <c r="H41" s="716">
        <v>4978.8850124999999</v>
      </c>
      <c r="I41" s="716">
        <v>4258.6106213000003</v>
      </c>
      <c r="J41" s="366">
        <v>56</v>
      </c>
      <c r="K41" s="366">
        <v>156</v>
      </c>
      <c r="L41" s="366">
        <v>660</v>
      </c>
      <c r="M41" s="366">
        <v>840</v>
      </c>
      <c r="N41" s="366">
        <v>1469</v>
      </c>
      <c r="O41" s="366">
        <v>3011</v>
      </c>
      <c r="P41" s="366">
        <v>4620</v>
      </c>
      <c r="Q41" s="366">
        <v>433</v>
      </c>
      <c r="R41" s="366">
        <v>84</v>
      </c>
      <c r="S41" s="366">
        <f t="shared" si="0"/>
        <v>65886.000000200002</v>
      </c>
    </row>
    <row r="42" spans="1:19">
      <c r="A42">
        <v>2014</v>
      </c>
      <c r="B42" s="203" t="s">
        <v>1494</v>
      </c>
      <c r="C42" s="716">
        <v>4048.2237071</v>
      </c>
      <c r="D42" s="716">
        <v>14722.681092000001</v>
      </c>
      <c r="E42" s="716">
        <v>8367.6178347999994</v>
      </c>
      <c r="F42" s="716">
        <v>13981.629025</v>
      </c>
      <c r="G42" s="716">
        <v>6159.2426288999995</v>
      </c>
      <c r="H42" s="716">
        <v>4915.5966921999998</v>
      </c>
      <c r="I42" s="716">
        <v>4238.0090192999996</v>
      </c>
      <c r="J42" s="366">
        <v>86</v>
      </c>
      <c r="K42" s="366">
        <v>196</v>
      </c>
      <c r="L42" s="366">
        <v>522</v>
      </c>
      <c r="M42" s="366">
        <v>605</v>
      </c>
      <c r="N42" s="366">
        <v>1373</v>
      </c>
      <c r="O42" s="366">
        <v>2764</v>
      </c>
      <c r="P42" s="366">
        <v>4604</v>
      </c>
      <c r="Q42" s="366">
        <v>355</v>
      </c>
      <c r="R42" s="366">
        <v>127</v>
      </c>
      <c r="S42" s="366">
        <f t="shared" si="0"/>
        <v>67064.999999299995</v>
      </c>
    </row>
    <row r="43" spans="1:19">
      <c r="B43" s="203"/>
      <c r="C43" s="3"/>
      <c r="D43" s="3"/>
      <c r="E43" s="3"/>
      <c r="F43" s="3"/>
      <c r="G43" s="3"/>
      <c r="H43" s="3"/>
      <c r="I43" s="3"/>
    </row>
  </sheetData>
  <phoneticPr fontId="5" type="noConversion"/>
  <hyperlinks>
    <hyperlink ref="P1:Q1" location="Contents!A1" display="Back to Contents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</sheetPr>
  <dimension ref="A1:X56"/>
  <sheetViews>
    <sheetView zoomScaleNormal="100" workbookViewId="0">
      <selection activeCell="C47" sqref="C47:E56"/>
    </sheetView>
  </sheetViews>
  <sheetFormatPr defaultRowHeight="12.75"/>
  <cols>
    <col min="3" max="6" width="9.5703125" bestFit="1" customWidth="1"/>
    <col min="7" max="7" width="11.5703125" bestFit="1" customWidth="1"/>
    <col min="8" max="8" width="10.5703125" bestFit="1" customWidth="1"/>
    <col min="9" max="10" width="11.5703125" bestFit="1" customWidth="1"/>
  </cols>
  <sheetData>
    <row r="1" spans="1:24" ht="23.25" customHeight="1">
      <c r="A1" s="42" t="s">
        <v>240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227" t="s">
        <v>780</v>
      </c>
      <c r="N1" s="227"/>
      <c r="O1" s="214"/>
      <c r="P1" s="214"/>
      <c r="Q1" s="214"/>
      <c r="R1" s="214"/>
      <c r="S1" s="214"/>
      <c r="T1" s="214"/>
      <c r="U1" s="214"/>
      <c r="V1" s="214"/>
      <c r="X1" s="214"/>
    </row>
    <row r="2" spans="1:24" ht="25.5">
      <c r="B2" s="9" t="s">
        <v>239</v>
      </c>
      <c r="C2" s="4" t="s">
        <v>127</v>
      </c>
      <c r="D2" s="4" t="s">
        <v>128</v>
      </c>
      <c r="E2" s="4" t="s">
        <v>129</v>
      </c>
      <c r="F2" s="29" t="s">
        <v>130</v>
      </c>
      <c r="G2" s="4" t="s">
        <v>49</v>
      </c>
      <c r="H2" s="4" t="s">
        <v>50</v>
      </c>
      <c r="I2" s="4" t="s">
        <v>51</v>
      </c>
      <c r="J2" s="4" t="s">
        <v>52</v>
      </c>
      <c r="K2" s="4"/>
    </row>
    <row r="3" spans="1:24">
      <c r="A3" s="585">
        <v>2005</v>
      </c>
      <c r="B3" s="585" t="s">
        <v>896</v>
      </c>
      <c r="C3" s="586">
        <v>226.41338213</v>
      </c>
      <c r="D3" s="586">
        <v>242.98822698000001</v>
      </c>
      <c r="E3" s="586">
        <v>199.04939164000001</v>
      </c>
      <c r="F3" s="586">
        <v>211.49329933000001</v>
      </c>
      <c r="G3" s="585">
        <v>18629</v>
      </c>
      <c r="H3" s="585">
        <v>4784</v>
      </c>
      <c r="I3" s="585">
        <v>34444</v>
      </c>
      <c r="J3" s="585">
        <v>57857</v>
      </c>
    </row>
    <row r="4" spans="1:24">
      <c r="A4" s="585">
        <v>2005</v>
      </c>
      <c r="B4" s="585" t="s">
        <v>226</v>
      </c>
      <c r="C4" s="586">
        <v>217.25071896</v>
      </c>
      <c r="D4" s="586">
        <v>239.03295076000001</v>
      </c>
      <c r="E4" s="586">
        <v>195.96823645000001</v>
      </c>
      <c r="F4" s="586">
        <v>206.86173203000001</v>
      </c>
      <c r="G4" s="585">
        <v>20270</v>
      </c>
      <c r="H4" s="585">
        <v>5203</v>
      </c>
      <c r="I4" s="585">
        <v>34697</v>
      </c>
      <c r="J4" s="585">
        <v>60170</v>
      </c>
    </row>
    <row r="5" spans="1:24">
      <c r="A5" s="585">
        <v>2005</v>
      </c>
      <c r="B5" s="585" t="s">
        <v>227</v>
      </c>
      <c r="C5" s="586">
        <v>215.07629961000001</v>
      </c>
      <c r="D5" s="586">
        <v>235.94092082</v>
      </c>
      <c r="E5" s="586">
        <v>195.60953511</v>
      </c>
      <c r="F5" s="586">
        <v>205.09348147</v>
      </c>
      <c r="G5" s="585">
        <v>19242</v>
      </c>
      <c r="H5" s="585">
        <v>3887</v>
      </c>
      <c r="I5" s="585">
        <v>32897</v>
      </c>
      <c r="J5" s="585">
        <v>56026</v>
      </c>
    </row>
    <row r="6" spans="1:24">
      <c r="A6">
        <v>2006</v>
      </c>
      <c r="B6" s="266" t="s">
        <v>228</v>
      </c>
      <c r="C6" s="267">
        <v>217.87315627000001</v>
      </c>
      <c r="D6" s="267">
        <v>234.88392528</v>
      </c>
      <c r="E6" s="267">
        <v>196.55496456</v>
      </c>
      <c r="F6" s="267">
        <v>207.19915596000001</v>
      </c>
      <c r="G6" s="266">
        <v>18716</v>
      </c>
      <c r="H6" s="266">
        <v>4945</v>
      </c>
      <c r="I6" s="266">
        <v>31630</v>
      </c>
      <c r="J6" s="266">
        <v>55291</v>
      </c>
    </row>
    <row r="7" spans="1:24">
      <c r="A7">
        <f>A3+1</f>
        <v>2006</v>
      </c>
      <c r="B7" s="266" t="s">
        <v>900</v>
      </c>
      <c r="C7" s="267">
        <v>213.79595759</v>
      </c>
      <c r="D7" s="267">
        <v>236.58400689999999</v>
      </c>
      <c r="E7" s="267">
        <v>191.64449997</v>
      </c>
      <c r="F7" s="267">
        <v>203.72417186999999</v>
      </c>
      <c r="G7" s="266">
        <v>17012</v>
      </c>
      <c r="H7" s="266">
        <v>5481</v>
      </c>
      <c r="I7" s="266">
        <v>29094</v>
      </c>
      <c r="J7" s="266">
        <v>51587</v>
      </c>
    </row>
    <row r="8" spans="1:24">
      <c r="A8">
        <f t="shared" ref="A8:A37" si="0">A4+1</f>
        <v>2006</v>
      </c>
      <c r="B8" s="266" t="s">
        <v>230</v>
      </c>
      <c r="C8" s="267">
        <v>213.66352782000001</v>
      </c>
      <c r="D8" s="267">
        <v>231.61981531999999</v>
      </c>
      <c r="E8" s="267">
        <v>191.61784064</v>
      </c>
      <c r="F8" s="267">
        <v>203.85067916</v>
      </c>
      <c r="G8" s="266">
        <v>19349</v>
      </c>
      <c r="H8" s="266">
        <v>4976</v>
      </c>
      <c r="I8" s="266">
        <v>26817</v>
      </c>
      <c r="J8" s="266">
        <v>51142</v>
      </c>
    </row>
    <row r="9" spans="1:24">
      <c r="A9">
        <f t="shared" si="0"/>
        <v>2006</v>
      </c>
      <c r="B9" s="266" t="s">
        <v>231</v>
      </c>
      <c r="C9" s="267">
        <v>213.61410771999999</v>
      </c>
      <c r="D9" s="267">
        <v>231.77536426</v>
      </c>
      <c r="E9" s="267">
        <v>194.88472411999999</v>
      </c>
      <c r="F9" s="267">
        <v>205.36391122000001</v>
      </c>
      <c r="G9" s="266">
        <v>18792</v>
      </c>
      <c r="H9" s="266">
        <v>4672</v>
      </c>
      <c r="I9" s="266">
        <v>26570</v>
      </c>
      <c r="J9" s="266">
        <v>50034</v>
      </c>
    </row>
    <row r="10" spans="1:24">
      <c r="A10" s="585">
        <f t="shared" si="0"/>
        <v>2007</v>
      </c>
      <c r="B10" s="585" t="s">
        <v>232</v>
      </c>
      <c r="C10" s="586">
        <v>214.68949124</v>
      </c>
      <c r="D10" s="586">
        <v>226.21300393000001</v>
      </c>
      <c r="E10" s="586">
        <v>194.40952188</v>
      </c>
      <c r="F10" s="586">
        <v>205.10977348</v>
      </c>
      <c r="G10" s="585">
        <v>18181</v>
      </c>
      <c r="H10" s="585">
        <v>5942</v>
      </c>
      <c r="I10" s="585">
        <v>27996</v>
      </c>
      <c r="J10" s="585">
        <v>52119</v>
      </c>
    </row>
    <row r="11" spans="1:24">
      <c r="A11" s="585">
        <f t="shared" si="0"/>
        <v>2007</v>
      </c>
      <c r="B11" s="585" t="s">
        <v>904</v>
      </c>
      <c r="C11" s="586">
        <v>216.01545447999999</v>
      </c>
      <c r="D11" s="586">
        <v>225.89689439</v>
      </c>
      <c r="E11" s="586">
        <v>197.97087834999999</v>
      </c>
      <c r="F11" s="586">
        <v>207.22743</v>
      </c>
      <c r="G11" s="585">
        <v>16340</v>
      </c>
      <c r="H11" s="585">
        <v>6634</v>
      </c>
      <c r="I11" s="585">
        <v>28893</v>
      </c>
      <c r="J11" s="585">
        <v>51867</v>
      </c>
    </row>
    <row r="12" spans="1:24">
      <c r="A12" s="585">
        <f t="shared" si="0"/>
        <v>2007</v>
      </c>
      <c r="B12" s="585" t="s">
        <v>234</v>
      </c>
      <c r="C12" s="586">
        <v>210.84316856999999</v>
      </c>
      <c r="D12" s="586">
        <v>224.12956908999999</v>
      </c>
      <c r="E12" s="586">
        <v>199.71682873</v>
      </c>
      <c r="F12" s="586">
        <v>206.41674864999999</v>
      </c>
      <c r="G12" s="585">
        <v>18811</v>
      </c>
      <c r="H12" s="585">
        <v>6708</v>
      </c>
      <c r="I12" s="585">
        <v>30162</v>
      </c>
      <c r="J12" s="585">
        <v>55681</v>
      </c>
    </row>
    <row r="13" spans="1:24">
      <c r="A13" s="585">
        <f t="shared" si="0"/>
        <v>2007</v>
      </c>
      <c r="B13" s="585" t="s">
        <v>235</v>
      </c>
      <c r="C13" s="586">
        <v>207.83963523</v>
      </c>
      <c r="D13" s="586">
        <v>224.87950824000001</v>
      </c>
      <c r="E13" s="586">
        <v>200.76851368000001</v>
      </c>
      <c r="F13" s="586">
        <v>206.01192033999999</v>
      </c>
      <c r="G13" s="585">
        <v>19178</v>
      </c>
      <c r="H13" s="585">
        <v>5893</v>
      </c>
      <c r="I13" s="585">
        <v>27890</v>
      </c>
      <c r="J13" s="585">
        <v>52961</v>
      </c>
    </row>
    <row r="14" spans="1:24">
      <c r="A14">
        <f t="shared" si="0"/>
        <v>2008</v>
      </c>
      <c r="B14" s="266" t="s">
        <v>833</v>
      </c>
      <c r="C14" s="267">
        <v>205.43903986000001</v>
      </c>
      <c r="D14" s="267">
        <v>224.38178117999999</v>
      </c>
      <c r="E14" s="267">
        <v>199.45987582999999</v>
      </c>
      <c r="F14" s="267">
        <v>204.90149310999999</v>
      </c>
      <c r="G14" s="266">
        <v>18474</v>
      </c>
      <c r="H14" s="266">
        <v>6843</v>
      </c>
      <c r="I14" s="266">
        <v>26322</v>
      </c>
      <c r="J14" s="266">
        <v>51639</v>
      </c>
    </row>
    <row r="15" spans="1:24">
      <c r="A15">
        <f t="shared" si="0"/>
        <v>2008</v>
      </c>
      <c r="B15" s="266" t="s">
        <v>908</v>
      </c>
      <c r="C15" s="267">
        <v>201.92915619999999</v>
      </c>
      <c r="D15" s="267">
        <v>218.66588411999999</v>
      </c>
      <c r="E15" s="267">
        <v>197.61368658999999</v>
      </c>
      <c r="F15" s="267">
        <v>202.53275298</v>
      </c>
      <c r="G15" s="266">
        <v>15632</v>
      </c>
      <c r="H15" s="266">
        <v>7787</v>
      </c>
      <c r="I15" s="266">
        <v>23621</v>
      </c>
      <c r="J15" s="266">
        <v>47040</v>
      </c>
    </row>
    <row r="16" spans="1:24">
      <c r="A16">
        <f t="shared" si="0"/>
        <v>2008</v>
      </c>
      <c r="B16" s="266" t="s">
        <v>835</v>
      </c>
      <c r="C16" s="267">
        <v>202.87653197</v>
      </c>
      <c r="D16" s="267">
        <v>218.31677361999999</v>
      </c>
      <c r="E16" s="267">
        <v>197.05386772</v>
      </c>
      <c r="F16" s="267">
        <v>202.23418100999999</v>
      </c>
      <c r="G16" s="266">
        <v>15948</v>
      </c>
      <c r="H16" s="266">
        <v>6288</v>
      </c>
      <c r="I16" s="266">
        <v>21499</v>
      </c>
      <c r="J16" s="266">
        <v>43735</v>
      </c>
    </row>
    <row r="17" spans="1:10">
      <c r="A17">
        <f t="shared" si="0"/>
        <v>2008</v>
      </c>
      <c r="B17" s="266" t="s">
        <v>836</v>
      </c>
      <c r="C17" s="267">
        <v>199.25587486000001</v>
      </c>
      <c r="D17" s="267">
        <v>217.61160508</v>
      </c>
      <c r="E17" s="267">
        <v>201.91975846</v>
      </c>
      <c r="F17" s="267">
        <v>202.96618377999999</v>
      </c>
      <c r="G17" s="266">
        <v>16136</v>
      </c>
      <c r="H17" s="266">
        <v>5449</v>
      </c>
      <c r="I17" s="266">
        <v>19049</v>
      </c>
      <c r="J17" s="266">
        <v>40634</v>
      </c>
    </row>
    <row r="18" spans="1:10">
      <c r="A18" s="585">
        <f t="shared" si="0"/>
        <v>2009</v>
      </c>
      <c r="B18" s="585" t="s">
        <v>891</v>
      </c>
      <c r="C18" s="586">
        <v>200.10165868999999</v>
      </c>
      <c r="D18" s="586">
        <v>211.94491156000001</v>
      </c>
      <c r="E18" s="586">
        <v>198.85877379999999</v>
      </c>
      <c r="F18" s="586">
        <v>201.30557407000001</v>
      </c>
      <c r="G18" s="585">
        <v>12155</v>
      </c>
      <c r="H18" s="585">
        <v>4869</v>
      </c>
      <c r="I18" s="585">
        <v>15191</v>
      </c>
      <c r="J18" s="585">
        <v>32215</v>
      </c>
    </row>
    <row r="19" spans="1:10">
      <c r="A19" s="585">
        <f t="shared" si="0"/>
        <v>2009</v>
      </c>
      <c r="B19" s="585" t="s">
        <v>912</v>
      </c>
      <c r="C19" s="586">
        <v>197.8033251</v>
      </c>
      <c r="D19" s="586">
        <v>217.40930660999999</v>
      </c>
      <c r="E19" s="586">
        <v>189.81805756</v>
      </c>
      <c r="F19" s="586">
        <v>197.24304896999999</v>
      </c>
      <c r="G19" s="585">
        <v>10051</v>
      </c>
      <c r="H19" s="585">
        <v>5424</v>
      </c>
      <c r="I19" s="585">
        <v>15490</v>
      </c>
      <c r="J19" s="585">
        <v>30965</v>
      </c>
    </row>
    <row r="20" spans="1:10">
      <c r="A20" s="585">
        <f t="shared" si="0"/>
        <v>2009</v>
      </c>
      <c r="B20" s="585" t="s">
        <v>893</v>
      </c>
      <c r="C20" s="586">
        <v>197.99561933000001</v>
      </c>
      <c r="D20" s="586">
        <v>209.77955488999999</v>
      </c>
      <c r="E20" s="586">
        <v>187.90300988999999</v>
      </c>
      <c r="F20" s="586">
        <v>194.57499562000001</v>
      </c>
      <c r="G20" s="585">
        <v>12317</v>
      </c>
      <c r="H20" s="585">
        <v>5197</v>
      </c>
      <c r="I20" s="585">
        <v>18158</v>
      </c>
      <c r="J20" s="585">
        <v>35672</v>
      </c>
    </row>
    <row r="21" spans="1:10">
      <c r="A21" s="585">
        <f t="shared" si="0"/>
        <v>2009</v>
      </c>
      <c r="B21" s="585" t="s">
        <v>894</v>
      </c>
      <c r="C21" s="586">
        <v>196.17539177</v>
      </c>
      <c r="D21" s="586">
        <v>215.37917673000001</v>
      </c>
      <c r="E21" s="586">
        <v>187.35393872</v>
      </c>
      <c r="F21" s="586">
        <v>193.6720813</v>
      </c>
      <c r="G21" s="585">
        <v>12431</v>
      </c>
      <c r="H21" s="585">
        <v>4544</v>
      </c>
      <c r="I21" s="585">
        <v>20537</v>
      </c>
      <c r="J21" s="585">
        <v>37512</v>
      </c>
    </row>
    <row r="22" spans="1:10">
      <c r="A22">
        <f t="shared" si="0"/>
        <v>2010</v>
      </c>
      <c r="B22" s="266" t="s">
        <v>982</v>
      </c>
      <c r="C22" s="267">
        <v>195.14068596000001</v>
      </c>
      <c r="D22" s="267">
        <v>215.65469625</v>
      </c>
      <c r="E22" s="267">
        <v>188.44160294</v>
      </c>
      <c r="F22" s="267">
        <v>194.38941277000001</v>
      </c>
      <c r="G22" s="266">
        <v>13158</v>
      </c>
      <c r="H22" s="266">
        <v>5590</v>
      </c>
      <c r="I22" s="266">
        <v>21648</v>
      </c>
      <c r="J22" s="266">
        <v>40396</v>
      </c>
    </row>
    <row r="23" spans="1:10">
      <c r="A23">
        <f t="shared" si="0"/>
        <v>2010</v>
      </c>
      <c r="B23" s="266" t="s">
        <v>987</v>
      </c>
      <c r="C23" s="267">
        <v>197.73386375000001</v>
      </c>
      <c r="D23" s="267">
        <v>216.67303379000001</v>
      </c>
      <c r="E23" s="267">
        <v>191.47522709</v>
      </c>
      <c r="F23" s="267">
        <v>197.58322290999999</v>
      </c>
      <c r="G23" s="266">
        <v>12477</v>
      </c>
      <c r="H23" s="266">
        <v>6981</v>
      </c>
      <c r="I23" s="266">
        <v>22126</v>
      </c>
      <c r="J23" s="266">
        <v>41584</v>
      </c>
    </row>
    <row r="24" spans="1:10">
      <c r="A24">
        <f t="shared" si="0"/>
        <v>2010</v>
      </c>
      <c r="B24" s="266" t="s">
        <v>984</v>
      </c>
      <c r="C24" s="267">
        <v>192.48315450999999</v>
      </c>
      <c r="D24" s="267">
        <v>217.0654098</v>
      </c>
      <c r="E24" s="267">
        <v>192.79546522999999</v>
      </c>
      <c r="F24" s="267">
        <v>196.16300469999999</v>
      </c>
      <c r="G24" s="266">
        <v>13453</v>
      </c>
      <c r="H24" s="266">
        <v>6099</v>
      </c>
      <c r="I24" s="266">
        <v>23156</v>
      </c>
      <c r="J24" s="266">
        <v>42708</v>
      </c>
    </row>
    <row r="25" spans="1:10">
      <c r="A25">
        <f t="shared" si="0"/>
        <v>2010</v>
      </c>
      <c r="B25" s="266" t="s">
        <v>985</v>
      </c>
      <c r="C25" s="267">
        <v>191.63273316999999</v>
      </c>
      <c r="D25" s="267">
        <v>217.63243399000001</v>
      </c>
      <c r="E25" s="267">
        <v>193.43488654999999</v>
      </c>
      <c r="F25" s="267">
        <v>195.68335902000001</v>
      </c>
      <c r="G25" s="266">
        <v>14757</v>
      </c>
      <c r="H25" s="266">
        <v>5076</v>
      </c>
      <c r="I25" s="266">
        <v>22966</v>
      </c>
      <c r="J25" s="266">
        <v>42799</v>
      </c>
    </row>
    <row r="26" spans="1:10">
      <c r="A26" s="585">
        <f t="shared" si="0"/>
        <v>2011</v>
      </c>
      <c r="B26" s="585" t="s">
        <v>1039</v>
      </c>
      <c r="C26" s="586">
        <v>188.79598885999999</v>
      </c>
      <c r="D26" s="586">
        <v>214.29402833</v>
      </c>
      <c r="E26" s="586">
        <v>191.4409636</v>
      </c>
      <c r="F26" s="586">
        <v>194.02413752999999</v>
      </c>
      <c r="G26" s="585">
        <v>14908</v>
      </c>
      <c r="H26" s="585">
        <v>6514</v>
      </c>
      <c r="I26" s="585">
        <v>20942</v>
      </c>
      <c r="J26" s="585">
        <v>42364</v>
      </c>
    </row>
    <row r="27" spans="1:10">
      <c r="A27" s="585">
        <f t="shared" si="0"/>
        <v>2011</v>
      </c>
      <c r="B27" s="585" t="s">
        <v>1044</v>
      </c>
      <c r="C27" s="586">
        <v>188.12344389</v>
      </c>
      <c r="D27" s="586">
        <v>214.65296043000001</v>
      </c>
      <c r="E27" s="586">
        <v>192.54372856000001</v>
      </c>
      <c r="F27" s="586">
        <v>195.41128755</v>
      </c>
      <c r="G27" s="585">
        <v>11628</v>
      </c>
      <c r="H27" s="585">
        <v>7402</v>
      </c>
      <c r="I27" s="585">
        <v>20116</v>
      </c>
      <c r="J27" s="585">
        <v>39146</v>
      </c>
    </row>
    <row r="28" spans="1:10">
      <c r="A28" s="585">
        <f t="shared" si="0"/>
        <v>2011</v>
      </c>
      <c r="B28" s="585" t="s">
        <v>1041</v>
      </c>
      <c r="C28" s="586">
        <v>186.83735655999999</v>
      </c>
      <c r="D28" s="586">
        <v>213.88686815</v>
      </c>
      <c r="E28" s="586">
        <v>195.51095149</v>
      </c>
      <c r="F28" s="586">
        <v>195.81454586000001</v>
      </c>
      <c r="G28" s="585">
        <v>13591</v>
      </c>
      <c r="H28" s="585">
        <v>7092</v>
      </c>
      <c r="I28" s="585">
        <v>20290</v>
      </c>
      <c r="J28" s="585">
        <v>40973</v>
      </c>
    </row>
    <row r="29" spans="1:10">
      <c r="A29" s="585">
        <f t="shared" si="0"/>
        <v>2011</v>
      </c>
      <c r="B29" s="585" t="s">
        <v>1042</v>
      </c>
      <c r="C29" s="586">
        <v>185.99602852000001</v>
      </c>
      <c r="D29" s="586">
        <v>214.18701504000001</v>
      </c>
      <c r="E29" s="586">
        <v>193.43318994000001</v>
      </c>
      <c r="F29" s="586">
        <v>193.72219293000001</v>
      </c>
      <c r="G29" s="585">
        <v>14316</v>
      </c>
      <c r="H29" s="585">
        <v>5702</v>
      </c>
      <c r="I29" s="585">
        <v>21047</v>
      </c>
      <c r="J29" s="585">
        <v>41065</v>
      </c>
    </row>
    <row r="30" spans="1:10">
      <c r="A30">
        <f t="shared" si="0"/>
        <v>2012</v>
      </c>
      <c r="B30" s="266" t="s">
        <v>1141</v>
      </c>
      <c r="C30" s="267">
        <v>180.78549615</v>
      </c>
      <c r="D30" s="267">
        <v>206.89066442000001</v>
      </c>
      <c r="E30" s="267">
        <v>187.68704751000001</v>
      </c>
      <c r="F30" s="267">
        <v>188.14178387000001</v>
      </c>
      <c r="G30" s="266">
        <v>16578</v>
      </c>
      <c r="H30" s="266">
        <v>6967</v>
      </c>
      <c r="I30" s="266">
        <v>19068</v>
      </c>
      <c r="J30" s="266">
        <v>42613</v>
      </c>
    </row>
    <row r="31" spans="1:10">
      <c r="A31">
        <f t="shared" si="0"/>
        <v>2012</v>
      </c>
      <c r="B31" s="266" t="s">
        <v>1146</v>
      </c>
      <c r="C31" s="267">
        <v>180.79551192</v>
      </c>
      <c r="D31" s="267">
        <v>209.16936430000001</v>
      </c>
      <c r="E31" s="267">
        <v>181.32552440000001</v>
      </c>
      <c r="F31" s="267">
        <v>187.14201736999999</v>
      </c>
      <c r="G31" s="266">
        <v>15167</v>
      </c>
      <c r="H31" s="266">
        <v>9401</v>
      </c>
      <c r="I31" s="266">
        <v>19053</v>
      </c>
      <c r="J31" s="266">
        <v>43621</v>
      </c>
    </row>
    <row r="32" spans="1:10">
      <c r="A32">
        <f t="shared" si="0"/>
        <v>2012</v>
      </c>
      <c r="B32" s="266" t="s">
        <v>1143</v>
      </c>
      <c r="C32" s="267">
        <v>180.12218378</v>
      </c>
      <c r="D32" s="267">
        <v>209.09475186</v>
      </c>
      <c r="E32" s="267">
        <v>179.05888290999999</v>
      </c>
      <c r="F32" s="267">
        <v>185.27981043</v>
      </c>
      <c r="G32" s="266">
        <v>15740</v>
      </c>
      <c r="H32" s="266">
        <v>8535</v>
      </c>
      <c r="I32" s="266">
        <v>19624</v>
      </c>
      <c r="J32" s="266">
        <v>43899</v>
      </c>
    </row>
    <row r="33" spans="1:11">
      <c r="A33">
        <f t="shared" si="0"/>
        <v>2012</v>
      </c>
      <c r="B33" s="266" t="s">
        <v>1144</v>
      </c>
      <c r="C33" s="267">
        <v>177.03706491</v>
      </c>
      <c r="D33" s="267">
        <v>207.09271755</v>
      </c>
      <c r="E33" s="267">
        <v>178.38321214999999</v>
      </c>
      <c r="F33" s="267">
        <v>182.70098784000001</v>
      </c>
      <c r="G33" s="266">
        <v>17036</v>
      </c>
      <c r="H33" s="266">
        <v>7706</v>
      </c>
      <c r="I33" s="266">
        <v>21185</v>
      </c>
      <c r="J33" s="266">
        <v>45927</v>
      </c>
    </row>
    <row r="34" spans="1:11">
      <c r="A34" s="585">
        <f t="shared" si="0"/>
        <v>2013</v>
      </c>
      <c r="B34" s="585" t="s">
        <v>1270</v>
      </c>
      <c r="C34" s="586">
        <v>174.2727343</v>
      </c>
      <c r="D34" s="586">
        <v>205.52334053000001</v>
      </c>
      <c r="E34" s="586">
        <v>177.78428436999999</v>
      </c>
      <c r="F34" s="586">
        <v>182.01288835</v>
      </c>
      <c r="G34" s="585">
        <v>16458</v>
      </c>
      <c r="H34" s="585">
        <v>9383</v>
      </c>
      <c r="I34" s="585">
        <v>22043</v>
      </c>
      <c r="J34" s="585">
        <v>47884</v>
      </c>
    </row>
    <row r="35" spans="1:11">
      <c r="A35" s="585">
        <f t="shared" si="0"/>
        <v>2013</v>
      </c>
      <c r="B35" s="585" t="s">
        <v>1275</v>
      </c>
      <c r="C35" s="586">
        <v>173.47273390000001</v>
      </c>
      <c r="D35" s="586">
        <v>206.53803485</v>
      </c>
      <c r="E35" s="586">
        <v>179.00784247000001</v>
      </c>
      <c r="F35" s="586">
        <v>183.30053036999999</v>
      </c>
      <c r="G35" s="585">
        <v>15642</v>
      </c>
      <c r="H35" s="585">
        <v>11044</v>
      </c>
      <c r="I35" s="585">
        <v>23973</v>
      </c>
      <c r="J35" s="585">
        <v>50659</v>
      </c>
    </row>
    <row r="36" spans="1:11">
      <c r="A36" s="585">
        <f t="shared" si="0"/>
        <v>2013</v>
      </c>
      <c r="B36" s="585" t="s">
        <v>1272</v>
      </c>
      <c r="C36" s="586">
        <v>171.45959219</v>
      </c>
      <c r="D36" s="586">
        <v>207.76917678999999</v>
      </c>
      <c r="E36" s="586">
        <v>179.03633336999999</v>
      </c>
      <c r="F36" s="586">
        <v>181.75762562</v>
      </c>
      <c r="G36" s="585">
        <v>17897</v>
      </c>
      <c r="H36" s="585">
        <v>9809</v>
      </c>
      <c r="I36" s="585">
        <v>26033</v>
      </c>
      <c r="J36" s="585">
        <v>53739</v>
      </c>
    </row>
    <row r="37" spans="1:11">
      <c r="A37" s="585">
        <f t="shared" si="0"/>
        <v>2013</v>
      </c>
      <c r="B37" s="585" t="s">
        <v>1273</v>
      </c>
      <c r="C37" s="586">
        <v>175.13107496999999</v>
      </c>
      <c r="D37" s="586">
        <v>210.54525507</v>
      </c>
      <c r="E37" s="586">
        <v>178.92733964000001</v>
      </c>
      <c r="F37" s="586">
        <v>182.94318942999999</v>
      </c>
      <c r="G37" s="585">
        <v>19067</v>
      </c>
      <c r="H37" s="585">
        <v>9427</v>
      </c>
      <c r="I37" s="585">
        <v>27703</v>
      </c>
      <c r="J37" s="585">
        <v>56197</v>
      </c>
    </row>
    <row r="38" spans="1:11">
      <c r="A38" s="64">
        <v>2014</v>
      </c>
      <c r="B38" s="598" t="s">
        <v>1491</v>
      </c>
      <c r="C38" s="603">
        <v>171.83904043000001</v>
      </c>
      <c r="D38" s="603">
        <v>206.66439668000001</v>
      </c>
      <c r="E38" s="603">
        <v>178.96454628999999</v>
      </c>
      <c r="F38" s="603">
        <v>181.45775454</v>
      </c>
      <c r="G38" s="64">
        <v>19340</v>
      </c>
      <c r="H38" s="64">
        <v>10271</v>
      </c>
      <c r="I38" s="64">
        <v>29228</v>
      </c>
      <c r="J38" s="64">
        <v>58839</v>
      </c>
      <c r="K38" s="64"/>
    </row>
    <row r="39" spans="1:11">
      <c r="A39" s="64">
        <v>2014</v>
      </c>
      <c r="B39" s="598" t="s">
        <v>1492</v>
      </c>
      <c r="C39" s="603">
        <v>173.07909233000001</v>
      </c>
      <c r="D39" s="603">
        <v>210.46693619000001</v>
      </c>
      <c r="E39" s="603">
        <v>180.44706424</v>
      </c>
      <c r="F39" s="603">
        <v>184.17743639</v>
      </c>
      <c r="G39" s="64">
        <v>17877</v>
      </c>
      <c r="H39" s="64">
        <v>12071</v>
      </c>
      <c r="I39" s="64">
        <v>31883</v>
      </c>
      <c r="J39" s="64">
        <v>61831</v>
      </c>
      <c r="K39" s="64"/>
    </row>
    <row r="40" spans="1:11">
      <c r="A40" s="64">
        <v>2014</v>
      </c>
      <c r="B40" s="598" t="s">
        <v>1493</v>
      </c>
      <c r="C40" s="603">
        <v>170.2254988</v>
      </c>
      <c r="D40" s="603">
        <v>210.74918366</v>
      </c>
      <c r="E40" s="603">
        <v>182.30860494000001</v>
      </c>
      <c r="F40" s="603">
        <v>183.57305787000001</v>
      </c>
      <c r="G40" s="64">
        <v>19456</v>
      </c>
      <c r="H40" s="64">
        <v>11189</v>
      </c>
      <c r="I40" s="64">
        <v>35101</v>
      </c>
      <c r="J40" s="64">
        <v>65746</v>
      </c>
      <c r="K40" s="64"/>
    </row>
    <row r="41" spans="1:11">
      <c r="A41" s="64">
        <v>2014</v>
      </c>
      <c r="B41" s="598" t="s">
        <v>1494</v>
      </c>
      <c r="C41" s="603">
        <v>167.32209068</v>
      </c>
      <c r="D41" s="603">
        <v>212.21548999999999</v>
      </c>
      <c r="E41" s="603">
        <v>182.38823782</v>
      </c>
      <c r="F41" s="603">
        <v>182.34497841999999</v>
      </c>
      <c r="G41" s="64">
        <v>20819</v>
      </c>
      <c r="H41" s="64">
        <v>10419</v>
      </c>
      <c r="I41" s="64">
        <v>35614</v>
      </c>
      <c r="J41" s="64">
        <v>66852</v>
      </c>
      <c r="K41" s="64"/>
    </row>
    <row r="42" spans="1:11" s="64" customFormat="1">
      <c r="C42" s="603"/>
      <c r="D42" s="603"/>
      <c r="E42" s="603"/>
      <c r="F42" s="603"/>
    </row>
    <row r="43" spans="1:11" s="64" customFormat="1">
      <c r="C43" s="603"/>
      <c r="D43" s="603"/>
      <c r="E43" s="603"/>
      <c r="F43" s="603"/>
    </row>
    <row r="46" spans="1:11">
      <c r="C46" s="2" t="s">
        <v>53</v>
      </c>
      <c r="D46" s="2" t="s">
        <v>54</v>
      </c>
      <c r="E46" s="2" t="s">
        <v>130</v>
      </c>
    </row>
    <row r="47" spans="1:11">
      <c r="B47">
        <v>2005</v>
      </c>
      <c r="C47" s="716">
        <f>(SUMPRODUCT(C3:C5,G3:G5)+SUMPRODUCT(D3:D5,H3:H5))/SUM(G3:H5)</f>
        <v>223.33224475482234</v>
      </c>
      <c r="D47" s="716">
        <f>SUMPRODUCT(E3:E5,I3:I5)/SUM(I3:I5)</f>
        <v>196.89266765584864</v>
      </c>
      <c r="E47" s="716">
        <f>SUMPRODUCT(F3:F5,J3:J5)/SUM(J3:J5)</f>
        <v>207.83212945722929</v>
      </c>
    </row>
    <row r="48" spans="1:11">
      <c r="B48">
        <v>2006</v>
      </c>
      <c r="C48" s="716">
        <f>(SUMPRODUCT(C6:C9,G6:G9)+SUMPRODUCT(D6:D9,H6:H9))/SUM(G6:H9)</f>
        <v>218.8224283929336</v>
      </c>
      <c r="D48" s="716">
        <f>SUMPRODUCT(E6:E9,I6:I9)/SUM(I6:I9)</f>
        <v>193.75381307210753</v>
      </c>
      <c r="E48" s="716">
        <f>SUMPRODUCT(F6:F9,J6:J9)/SUM(J6:J9)</f>
        <v>205.07309041895013</v>
      </c>
    </row>
    <row r="49" spans="2:9">
      <c r="B49">
        <v>2007</v>
      </c>
      <c r="C49" s="716">
        <f>(SUMPRODUCT(C10:C13,G10:G13)+SUMPRODUCT(D10:D13,H10:H13))/SUM(G10:H13)</f>
        <v>215.55084395158221</v>
      </c>
      <c r="D49" s="716">
        <f>SUMPRODUCT(E10:E13,I10:I13)/SUM(I10:I13)</f>
        <v>198.24043985530389</v>
      </c>
      <c r="E49" s="716">
        <f>SUMPRODUCT(F10:F13,J10:J13)/SUM(J10:J13)</f>
        <v>206.19330328329997</v>
      </c>
    </row>
    <row r="50" spans="2:9">
      <c r="B50">
        <v>2008</v>
      </c>
      <c r="C50" s="716">
        <f>(SUMPRODUCT(C14:C17,G14:G17)+SUMPRODUCT(D14:D17,H14:H17))/SUM(G14:H17)</f>
        <v>207.43155458313493</v>
      </c>
      <c r="D50" s="716">
        <f>SUMPRODUCT(E14:E17,I14:I17)/SUM(I14:I17)</f>
        <v>198.92416177914342</v>
      </c>
      <c r="E50" s="716">
        <f>SUMPRODUCT(F14:F17,J14:J17)/SUM(J14:J17)</f>
        <v>203.22586819345395</v>
      </c>
    </row>
    <row r="51" spans="2:9">
      <c r="B51">
        <v>2009</v>
      </c>
      <c r="C51" s="716">
        <f>(SUMPRODUCT(C18:C21,G18:G21)+SUMPRODUCT(D18:D21,H18:H21))/SUM(G18:H21)</f>
        <v>202.6903385621344</v>
      </c>
      <c r="D51" s="716">
        <f>SUMPRODUCT(E18:E21,I18:I21)/SUM(I18:I21)</f>
        <v>190.56699777265135</v>
      </c>
      <c r="E51" s="716">
        <f>SUMPRODUCT(F18:F21,J18:J21)/SUM(J18:J21)</f>
        <v>196.52251648164719</v>
      </c>
    </row>
    <row r="52" spans="2:9">
      <c r="B52">
        <v>2010</v>
      </c>
      <c r="C52" s="716">
        <f>(SUMPRODUCT(C22:C25,G22:G25)+SUMPRODUCT(D22:D25,H22:H25))/SUM(G22:H25)</f>
        <v>201.03974758814911</v>
      </c>
      <c r="D52" s="716">
        <f>SUMPRODUCT(E22:E25,I22:I25)/SUM(I22:I25)</f>
        <v>191.58541083487185</v>
      </c>
      <c r="E52" s="716">
        <f>SUMPRODUCT(F22:F25,J22:J25)/SUM(J22:J25)</f>
        <v>195.96528176617255</v>
      </c>
    </row>
    <row r="53" spans="2:9">
      <c r="B53">
        <v>2011</v>
      </c>
      <c r="C53" s="716">
        <f>(SUMPRODUCT(C26:C29,G26:G29)+SUMPRODUCT(D26:D29,H26:H29))/SUM(G26:H29)</f>
        <v>196.25951236675712</v>
      </c>
      <c r="D53" s="716">
        <f>SUMPRODUCT(E26:E29,I26:I29)/SUM(I26:I29)</f>
        <v>193.22133452058304</v>
      </c>
      <c r="E53" s="716">
        <f>SUMPRODUCT(F26:F29,J26:J29)/SUM(J26:J29)</f>
        <v>194.72888732938006</v>
      </c>
    </row>
    <row r="54" spans="2:9">
      <c r="B54">
        <v>2012</v>
      </c>
      <c r="C54" s="716">
        <f>(SUMPRODUCT(C30:C33,G30:G33)+SUMPRODUCT(D30:D33,H30:H33))/SUM(G30:H33)</f>
        <v>189.21654212223967</v>
      </c>
      <c r="D54" s="716">
        <f>SUMPRODUCT(E30:E33,I30:I33)/SUM(I30:I33)</f>
        <v>181.509080272868</v>
      </c>
      <c r="E54" s="716">
        <f>SUMPRODUCT(F30:F33,J30:J33)/SUM(J30:J33)</f>
        <v>185.76118619983717</v>
      </c>
      <c r="F54" s="405" t="s">
        <v>1194</v>
      </c>
      <c r="G54" s="406"/>
      <c r="H54" s="406"/>
      <c r="I54" s="406"/>
    </row>
    <row r="55" spans="2:9">
      <c r="B55">
        <v>2013</v>
      </c>
      <c r="C55" s="716">
        <f>(SUMPRODUCT(C34:C37,G34:G37)+SUMPRODUCT(D34:D37,H34:H37))/SUM(G34:H37)</f>
        <v>185.98625206623018</v>
      </c>
      <c r="D55" s="716">
        <f>SUMPRODUCT(E34:E37,I34:I37)/SUM(I34:I37)</f>
        <v>178.72254134823712</v>
      </c>
      <c r="E55" s="716">
        <f>SUMPRODUCT(F34:F37,J34:J37)/SUM(J34:J37)</f>
        <v>182.51074771730541</v>
      </c>
    </row>
    <row r="56" spans="2:9">
      <c r="B56">
        <v>2014</v>
      </c>
      <c r="C56" s="716">
        <f>(SUMPRODUCT(C38:C41,G35:G38)+SUMPRODUCT(D38:D41,H35:H38))/SUM(G35:H38)</f>
        <v>184.72022570718613</v>
      </c>
      <c r="D56" s="716">
        <f>SUMPRODUCT(E38:E41,I38:I41)/SUM(I38:I41)</f>
        <v>181.13845942263637</v>
      </c>
      <c r="E56" s="716">
        <f>SUMPRODUCT(F38:F41,J38:J41)/SUM(J38:J41)</f>
        <v>182.90502017177067</v>
      </c>
    </row>
  </sheetData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50"/>
  </sheetPr>
  <dimension ref="A1:X21"/>
  <sheetViews>
    <sheetView workbookViewId="0">
      <selection activeCell="O20" sqref="O20"/>
    </sheetView>
  </sheetViews>
  <sheetFormatPr defaultRowHeight="12.75"/>
  <cols>
    <col min="2" max="2" width="12.85546875" customWidth="1"/>
  </cols>
  <sheetData>
    <row r="1" spans="1:24" ht="21.75" customHeight="1">
      <c r="A1" s="42" t="s">
        <v>948</v>
      </c>
      <c r="B1" s="38"/>
      <c r="C1" s="38"/>
      <c r="D1" s="38"/>
      <c r="E1" s="38"/>
      <c r="F1" s="38"/>
      <c r="G1" s="38"/>
      <c r="H1" s="38"/>
      <c r="I1" s="38"/>
      <c r="J1" s="296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38"/>
      <c r="X1" s="38"/>
    </row>
    <row r="2" spans="1:24" ht="10.5" customHeight="1">
      <c r="A2" s="164"/>
      <c r="B2" s="64"/>
      <c r="C2" s="64"/>
      <c r="D2" s="64"/>
      <c r="E2" s="64"/>
      <c r="F2" s="64"/>
      <c r="G2" s="64"/>
      <c r="H2" s="64"/>
      <c r="I2" s="64"/>
      <c r="J2" s="64"/>
      <c r="K2" s="64"/>
      <c r="L2" s="288"/>
      <c r="M2" s="289"/>
      <c r="N2" s="289"/>
      <c r="O2" s="288"/>
      <c r="P2" s="288"/>
      <c r="Q2" s="288"/>
      <c r="R2" s="288"/>
      <c r="S2" s="288"/>
      <c r="T2" s="288"/>
      <c r="U2" s="288"/>
      <c r="V2" s="288"/>
      <c r="W2" s="64"/>
      <c r="X2" s="64"/>
    </row>
    <row r="3" spans="1:24" ht="21" customHeight="1">
      <c r="C3" s="290" t="s">
        <v>952</v>
      </c>
    </row>
    <row r="4" spans="1:24" ht="19.5" customHeight="1">
      <c r="B4" s="153"/>
      <c r="C4" s="287" t="s">
        <v>643</v>
      </c>
      <c r="D4" s="286"/>
      <c r="E4" s="286"/>
      <c r="F4" s="286"/>
      <c r="G4" s="286"/>
      <c r="H4" s="286"/>
      <c r="I4" s="351"/>
      <c r="J4" s="351"/>
      <c r="K4" s="351"/>
      <c r="L4" s="351"/>
      <c r="M4" s="451" t="s">
        <v>579</v>
      </c>
      <c r="N4" s="452"/>
      <c r="O4" s="452"/>
      <c r="P4" s="452"/>
      <c r="Q4" s="453"/>
      <c r="R4" s="453"/>
      <c r="S4" s="453"/>
      <c r="T4" s="453"/>
      <c r="U4" s="453"/>
      <c r="V4" s="454"/>
    </row>
    <row r="5" spans="1:24">
      <c r="B5" s="14"/>
      <c r="C5" s="285" t="s">
        <v>951</v>
      </c>
      <c r="D5" s="284"/>
      <c r="E5" s="284"/>
      <c r="F5" s="284"/>
      <c r="G5" s="284"/>
      <c r="H5" s="284"/>
      <c r="I5" s="284"/>
      <c r="J5" s="284"/>
      <c r="K5" s="284"/>
      <c r="L5" s="284"/>
      <c r="M5" s="455" t="s">
        <v>951</v>
      </c>
      <c r="N5" s="456"/>
      <c r="O5" s="456"/>
      <c r="P5" s="456"/>
      <c r="Q5" s="456"/>
      <c r="R5" s="456"/>
      <c r="S5" s="456"/>
      <c r="T5" s="456"/>
      <c r="U5" s="456"/>
      <c r="V5" s="457"/>
    </row>
    <row r="6" spans="1:24" ht="20.25" customHeight="1">
      <c r="B6" s="14"/>
      <c r="C6" s="278">
        <v>2005</v>
      </c>
      <c r="D6" s="279">
        <v>2006</v>
      </c>
      <c r="E6" s="279">
        <v>2007</v>
      </c>
      <c r="F6" s="279">
        <v>2008</v>
      </c>
      <c r="G6" s="279">
        <v>2009</v>
      </c>
      <c r="H6" s="279">
        <v>2010</v>
      </c>
      <c r="I6" s="279">
        <v>2011</v>
      </c>
      <c r="J6" s="279">
        <v>2012</v>
      </c>
      <c r="K6" s="464">
        <v>2013</v>
      </c>
      <c r="L6" s="464">
        <v>2014</v>
      </c>
      <c r="M6" s="458">
        <v>2005</v>
      </c>
      <c r="N6" s="459">
        <v>2006</v>
      </c>
      <c r="O6" s="459">
        <v>2007</v>
      </c>
      <c r="P6" s="459">
        <v>2008</v>
      </c>
      <c r="Q6" s="459">
        <v>2009</v>
      </c>
      <c r="R6" s="459">
        <v>2010</v>
      </c>
      <c r="S6" s="459">
        <v>2011</v>
      </c>
      <c r="T6" s="459">
        <v>2012</v>
      </c>
      <c r="U6" s="459">
        <v>2013</v>
      </c>
      <c r="V6" s="465">
        <v>2014</v>
      </c>
    </row>
    <row r="7" spans="1:24">
      <c r="B7" s="349" t="s">
        <v>949</v>
      </c>
      <c r="C7" s="280">
        <v>6.1703999999999999</v>
      </c>
      <c r="D7" s="281">
        <v>6.1512000000000002</v>
      </c>
      <c r="E7" s="281">
        <v>6.1294000000000004</v>
      </c>
      <c r="F7" s="281">
        <v>6.0979000000000001</v>
      </c>
      <c r="G7" s="281">
        <v>6.2380000000000004</v>
      </c>
      <c r="H7" s="281">
        <v>6.1363000000000003</v>
      </c>
      <c r="I7" s="281">
        <v>6.0042999999999997</v>
      </c>
      <c r="J7" s="281">
        <v>5.9040999999999997</v>
      </c>
      <c r="K7" s="281">
        <v>5.6737000000000002</v>
      </c>
      <c r="L7" s="281">
        <v>5.6345000000000001</v>
      </c>
      <c r="M7" s="458"/>
      <c r="N7" s="460">
        <v>4.7032999999999996</v>
      </c>
      <c r="O7" s="460">
        <v>4.7980999999999998</v>
      </c>
      <c r="P7" s="460">
        <v>4.5217000000000001</v>
      </c>
      <c r="Q7" s="460">
        <v>4.6401000000000003</v>
      </c>
      <c r="R7" s="460">
        <v>5.7403000000000004</v>
      </c>
      <c r="S7" s="456"/>
      <c r="T7" s="460">
        <v>4.1456</v>
      </c>
      <c r="U7" s="460">
        <v>4.1398000000000001</v>
      </c>
      <c r="V7" s="466">
        <v>4.1497000000000002</v>
      </c>
    </row>
    <row r="8" spans="1:24">
      <c r="B8" s="349" t="s">
        <v>950</v>
      </c>
      <c r="C8" s="280">
        <v>6.6820000000000004</v>
      </c>
      <c r="D8" s="281">
        <v>6.6363000000000003</v>
      </c>
      <c r="E8" s="281">
        <v>6.6459999999999999</v>
      </c>
      <c r="F8" s="281">
        <v>6.5434000000000001</v>
      </c>
      <c r="G8" s="281">
        <v>6.6327999999999996</v>
      </c>
      <c r="H8" s="281">
        <v>6.5144000000000002</v>
      </c>
      <c r="I8" s="281">
        <v>6.3680000000000003</v>
      </c>
      <c r="J8" s="281">
        <v>6.2794999999999996</v>
      </c>
      <c r="K8" s="281">
        <v>6.2118000000000002</v>
      </c>
      <c r="L8" s="281">
        <v>6.1741999999999999</v>
      </c>
      <c r="M8" s="461">
        <v>4.7168999999999999</v>
      </c>
      <c r="N8" s="460">
        <v>5.4884000000000004</v>
      </c>
      <c r="O8" s="460">
        <v>4.6566999999999998</v>
      </c>
      <c r="P8" s="460">
        <v>5.0701999999999998</v>
      </c>
      <c r="Q8" s="460">
        <v>5.3094999999999999</v>
      </c>
      <c r="R8" s="460">
        <v>5.4619999999999997</v>
      </c>
      <c r="S8" s="460">
        <v>5.2428999999999997</v>
      </c>
      <c r="T8" s="460">
        <v>5.1120000000000001</v>
      </c>
      <c r="U8" s="460">
        <v>4.8916000000000004</v>
      </c>
      <c r="V8" s="466">
        <v>5.0354000000000001</v>
      </c>
    </row>
    <row r="9" spans="1:24">
      <c r="B9" s="349" t="s">
        <v>667</v>
      </c>
      <c r="C9" s="280">
        <v>8.3610000000000007</v>
      </c>
      <c r="D9" s="281">
        <v>8.3345000000000002</v>
      </c>
      <c r="E9" s="281">
        <v>8.2204999999999995</v>
      </c>
      <c r="F9" s="281">
        <v>8.1227999999999998</v>
      </c>
      <c r="G9" s="281">
        <v>7.9829999999999997</v>
      </c>
      <c r="H9" s="281">
        <v>7.8487</v>
      </c>
      <c r="I9" s="281">
        <v>7.6417999999999999</v>
      </c>
      <c r="J9" s="281">
        <v>7.3224999999999998</v>
      </c>
      <c r="K9" s="281">
        <v>7.1909999999999998</v>
      </c>
      <c r="L9" s="281">
        <v>7.0541</v>
      </c>
      <c r="M9" s="461">
        <v>6.8018000000000001</v>
      </c>
      <c r="N9" s="460">
        <v>6.7298</v>
      </c>
      <c r="O9" s="460">
        <v>6.7516999999999996</v>
      </c>
      <c r="P9" s="460">
        <v>6.8019999999999996</v>
      </c>
      <c r="Q9" s="460">
        <v>6.5804999999999998</v>
      </c>
      <c r="R9" s="460">
        <v>6.7977999999999996</v>
      </c>
      <c r="S9" s="460">
        <v>6.5952999999999999</v>
      </c>
      <c r="T9" s="460">
        <v>6.5796000000000001</v>
      </c>
      <c r="U9" s="460">
        <v>6.5869</v>
      </c>
      <c r="V9" s="466">
        <v>6.5952999999999999</v>
      </c>
    </row>
    <row r="10" spans="1:24">
      <c r="B10" s="349" t="s">
        <v>668</v>
      </c>
      <c r="C10" s="280">
        <v>9.8514999999999997</v>
      </c>
      <c r="D10" s="281">
        <v>9.7010000000000005</v>
      </c>
      <c r="E10" s="281">
        <v>9.6766000000000005</v>
      </c>
      <c r="F10" s="281">
        <v>9.5967000000000002</v>
      </c>
      <c r="G10" s="281">
        <v>9.4123999999999999</v>
      </c>
      <c r="H10" s="281">
        <v>9.2569999999999997</v>
      </c>
      <c r="I10" s="281">
        <v>9.2508999999999997</v>
      </c>
      <c r="J10" s="281">
        <v>9.1488999999999994</v>
      </c>
      <c r="K10" s="281">
        <v>8.6575000000000006</v>
      </c>
      <c r="L10" s="281">
        <v>8.4476999999999993</v>
      </c>
      <c r="M10" s="461">
        <v>9.3989999999999991</v>
      </c>
      <c r="N10" s="460">
        <v>9.2011000000000003</v>
      </c>
      <c r="O10" s="460">
        <v>8.9140999999999995</v>
      </c>
      <c r="P10" s="460">
        <v>8.8623999999999992</v>
      </c>
      <c r="Q10" s="460">
        <v>8.7988999999999997</v>
      </c>
      <c r="R10" s="460">
        <v>8.7441999999999993</v>
      </c>
      <c r="S10" s="460">
        <v>8.6537000000000006</v>
      </c>
      <c r="T10" s="460">
        <v>8.2746999999999993</v>
      </c>
      <c r="U10" s="460">
        <v>8.1369000000000007</v>
      </c>
      <c r="V10" s="466">
        <v>8.1334</v>
      </c>
    </row>
    <row r="11" spans="1:24">
      <c r="B11" s="349" t="s">
        <v>1009</v>
      </c>
      <c r="C11" s="280">
        <v>11.898099999999999</v>
      </c>
      <c r="D11" s="281">
        <v>11.568300000000001</v>
      </c>
      <c r="E11" s="281">
        <v>11.316700000000001</v>
      </c>
      <c r="F11" s="281">
        <v>11.115500000000001</v>
      </c>
      <c r="G11" s="281">
        <v>10.9566</v>
      </c>
      <c r="H11" s="281">
        <v>10.7517</v>
      </c>
      <c r="I11" s="281">
        <v>10.594799999999999</v>
      </c>
      <c r="J11" s="281">
        <v>10.4285</v>
      </c>
      <c r="K11" s="281">
        <v>10.2033</v>
      </c>
      <c r="L11" s="281">
        <v>10.092499999999999</v>
      </c>
      <c r="M11" s="461">
        <v>10.3019</v>
      </c>
      <c r="N11" s="460">
        <v>9.6846999999999994</v>
      </c>
      <c r="O11" s="460">
        <v>9.5263000000000009</v>
      </c>
      <c r="P11" s="460">
        <v>9.6388999999999996</v>
      </c>
      <c r="Q11" s="460">
        <v>9.4793000000000003</v>
      </c>
      <c r="R11" s="460">
        <v>9.5395000000000003</v>
      </c>
      <c r="S11" s="460">
        <v>9.0305999999999997</v>
      </c>
      <c r="T11" s="460">
        <v>8.9525000000000006</v>
      </c>
      <c r="U11" s="460">
        <v>8.9254999999999995</v>
      </c>
      <c r="V11" s="466">
        <v>8.9832999999999998</v>
      </c>
    </row>
    <row r="12" spans="1:24">
      <c r="B12" s="350" t="s">
        <v>1010</v>
      </c>
      <c r="C12" s="282">
        <v>14.099399999999999</v>
      </c>
      <c r="D12" s="283">
        <v>14.063700000000001</v>
      </c>
      <c r="E12" s="283">
        <v>13.998200000000001</v>
      </c>
      <c r="F12" s="283">
        <v>14.0374</v>
      </c>
      <c r="G12" s="283">
        <v>13.5761</v>
      </c>
      <c r="H12" s="283">
        <v>13.328799999999999</v>
      </c>
      <c r="I12" s="283">
        <v>13.062900000000001</v>
      </c>
      <c r="J12" s="283">
        <v>12.77</v>
      </c>
      <c r="K12" s="283">
        <v>12.4091</v>
      </c>
      <c r="L12" s="283">
        <v>12.4108</v>
      </c>
      <c r="M12" s="462">
        <v>11.6134</v>
      </c>
      <c r="N12" s="463">
        <v>11.835599999999999</v>
      </c>
      <c r="O12" s="463">
        <v>11.1243</v>
      </c>
      <c r="P12" s="463">
        <v>10.910500000000001</v>
      </c>
      <c r="Q12" s="463">
        <v>11.1214</v>
      </c>
      <c r="R12" s="463">
        <v>10.826499999999999</v>
      </c>
      <c r="S12" s="463">
        <v>10.4039</v>
      </c>
      <c r="T12" s="463">
        <v>10.447900000000001</v>
      </c>
      <c r="U12" s="463">
        <v>10.3515</v>
      </c>
      <c r="V12" s="467">
        <v>10.2384</v>
      </c>
    </row>
    <row r="14" spans="1:24">
      <c r="B14" s="291" t="s">
        <v>953</v>
      </c>
      <c r="C14" s="375"/>
      <c r="D14" s="375"/>
      <c r="E14" s="375"/>
      <c r="F14" s="375"/>
      <c r="G14" s="375"/>
      <c r="H14" s="375"/>
      <c r="I14" s="375"/>
      <c r="J14" s="375"/>
      <c r="K14" s="375"/>
      <c r="L14" s="376"/>
    </row>
    <row r="15" spans="1:24">
      <c r="B15" s="309"/>
      <c r="C15" s="606">
        <v>2005</v>
      </c>
      <c r="D15" s="604">
        <v>2006</v>
      </c>
      <c r="E15" s="604">
        <v>2007</v>
      </c>
      <c r="F15" s="604">
        <v>2008</v>
      </c>
      <c r="G15" s="604">
        <v>2009</v>
      </c>
      <c r="H15" s="604">
        <v>2010</v>
      </c>
      <c r="I15" s="605">
        <v>2011</v>
      </c>
      <c r="J15" s="605">
        <v>2012</v>
      </c>
      <c r="K15" s="605">
        <v>2013</v>
      </c>
      <c r="L15" s="607">
        <v>2014</v>
      </c>
    </row>
    <row r="16" spans="1:24">
      <c r="B16" s="313" t="s">
        <v>1011</v>
      </c>
      <c r="C16" s="292"/>
      <c r="D16" s="293">
        <f t="shared" ref="D16:H21" si="0">N7/D7</f>
        <v>0.76461503446481982</v>
      </c>
      <c r="E16" s="293">
        <f t="shared" si="0"/>
        <v>0.78280092668124113</v>
      </c>
      <c r="F16" s="293">
        <f t="shared" si="0"/>
        <v>0.74151757162301779</v>
      </c>
      <c r="G16" s="293">
        <f t="shared" si="0"/>
        <v>0.74384418082718817</v>
      </c>
      <c r="H16" s="293">
        <f t="shared" si="0"/>
        <v>0.93546599742515846</v>
      </c>
      <c r="I16" s="293"/>
      <c r="J16" s="293">
        <f t="shared" ref="J16:L21" si="1">T7/J7</f>
        <v>0.70215612879185652</v>
      </c>
      <c r="K16" s="293">
        <f t="shared" si="1"/>
        <v>0.72964732009094591</v>
      </c>
      <c r="L16" s="310">
        <f t="shared" si="1"/>
        <v>0.73648061052444758</v>
      </c>
    </row>
    <row r="17" spans="2:12">
      <c r="B17" s="309" t="s">
        <v>954</v>
      </c>
      <c r="C17" s="292">
        <f>M8/C8</f>
        <v>0.70591140377132588</v>
      </c>
      <c r="D17" s="293">
        <f t="shared" si="0"/>
        <v>0.82702710847912242</v>
      </c>
      <c r="E17" s="293">
        <f t="shared" si="0"/>
        <v>0.70067709900692143</v>
      </c>
      <c r="F17" s="293">
        <f t="shared" si="0"/>
        <v>0.7748571079255433</v>
      </c>
      <c r="G17" s="293">
        <f t="shared" si="0"/>
        <v>0.80049149680376319</v>
      </c>
      <c r="H17" s="293">
        <f t="shared" si="0"/>
        <v>0.83845020262802405</v>
      </c>
      <c r="I17" s="293">
        <f>S8/I8</f>
        <v>0.82331972361809036</v>
      </c>
      <c r="J17" s="293">
        <f t="shared" si="1"/>
        <v>0.81407755394537784</v>
      </c>
      <c r="K17" s="293">
        <f t="shared" si="1"/>
        <v>0.78746901059274288</v>
      </c>
      <c r="L17" s="310">
        <f t="shared" si="1"/>
        <v>0.81555505166661268</v>
      </c>
    </row>
    <row r="18" spans="2:12">
      <c r="B18" s="309" t="s">
        <v>536</v>
      </c>
      <c r="C18" s="292">
        <f>M9/C9</f>
        <v>0.81351512976916629</v>
      </c>
      <c r="D18" s="293">
        <f t="shared" si="0"/>
        <v>0.80746295518627387</v>
      </c>
      <c r="E18" s="293">
        <f t="shared" si="0"/>
        <v>0.82132473693814245</v>
      </c>
      <c r="F18" s="293">
        <f t="shared" si="0"/>
        <v>0.83739597183237302</v>
      </c>
      <c r="G18" s="293">
        <f t="shared" si="0"/>
        <v>0.82431416760616316</v>
      </c>
      <c r="H18" s="293">
        <f t="shared" si="0"/>
        <v>0.86610521487634895</v>
      </c>
      <c r="I18" s="293">
        <f>S9/I9</f>
        <v>0.86305582454395557</v>
      </c>
      <c r="J18" s="293">
        <f t="shared" si="1"/>
        <v>0.89854557869580065</v>
      </c>
      <c r="K18" s="293">
        <f t="shared" si="1"/>
        <v>0.91599221248783202</v>
      </c>
      <c r="L18" s="310">
        <f t="shared" si="1"/>
        <v>0.93495981060659761</v>
      </c>
    </row>
    <row r="19" spans="2:12">
      <c r="B19" s="309" t="s">
        <v>537</v>
      </c>
      <c r="C19" s="292">
        <f>M10/C10</f>
        <v>0.95406790844033895</v>
      </c>
      <c r="D19" s="293">
        <f t="shared" si="0"/>
        <v>0.94846922997629113</v>
      </c>
      <c r="E19" s="293">
        <f t="shared" si="0"/>
        <v>0.92120166174069396</v>
      </c>
      <c r="F19" s="293">
        <f t="shared" si="0"/>
        <v>0.92348411433096778</v>
      </c>
      <c r="G19" s="293">
        <f t="shared" si="0"/>
        <v>0.93482002464833625</v>
      </c>
      <c r="H19" s="293">
        <f t="shared" si="0"/>
        <v>0.94460408339634871</v>
      </c>
      <c r="I19" s="293">
        <f>S10/I10</f>
        <v>0.93544411895058865</v>
      </c>
      <c r="J19" s="293">
        <f t="shared" si="1"/>
        <v>0.904447529211162</v>
      </c>
      <c r="K19" s="293">
        <f t="shared" si="1"/>
        <v>0.93986716719607277</v>
      </c>
      <c r="L19" s="310">
        <f t="shared" si="1"/>
        <v>0.96279460681605655</v>
      </c>
    </row>
    <row r="20" spans="2:12">
      <c r="B20" s="309" t="s">
        <v>1009</v>
      </c>
      <c r="C20" s="292">
        <f>M11/C11</f>
        <v>0.86584412637311847</v>
      </c>
      <c r="D20" s="293">
        <f t="shared" si="0"/>
        <v>0.83717573022829617</v>
      </c>
      <c r="E20" s="293">
        <f t="shared" si="0"/>
        <v>0.84179133492979408</v>
      </c>
      <c r="F20" s="293">
        <f t="shared" si="0"/>
        <v>0.8671584724034006</v>
      </c>
      <c r="G20" s="293">
        <f t="shared" si="0"/>
        <v>0.86516802657758796</v>
      </c>
      <c r="H20" s="293">
        <f t="shared" si="0"/>
        <v>0.88725503873806011</v>
      </c>
      <c r="I20" s="293">
        <f>S11/I11</f>
        <v>0.85236153584777441</v>
      </c>
      <c r="J20" s="293">
        <f t="shared" si="1"/>
        <v>0.85846478400536996</v>
      </c>
      <c r="K20" s="293">
        <f t="shared" si="1"/>
        <v>0.87476600707614194</v>
      </c>
      <c r="L20" s="310">
        <f t="shared" si="1"/>
        <v>0.89009660639088439</v>
      </c>
    </row>
    <row r="21" spans="2:12">
      <c r="B21" s="311" t="s">
        <v>539</v>
      </c>
      <c r="C21" s="294">
        <f>M12/C12</f>
        <v>0.82368044030242427</v>
      </c>
      <c r="D21" s="295">
        <f t="shared" si="0"/>
        <v>0.84157085262057629</v>
      </c>
      <c r="E21" s="295">
        <f t="shared" si="0"/>
        <v>0.79469503221842808</v>
      </c>
      <c r="F21" s="295">
        <f t="shared" si="0"/>
        <v>0.77724507387407926</v>
      </c>
      <c r="G21" s="295">
        <f t="shared" si="0"/>
        <v>0.81918960526218865</v>
      </c>
      <c r="H21" s="295">
        <f t="shared" si="0"/>
        <v>0.81226366964768015</v>
      </c>
      <c r="I21" s="295">
        <f>S12/I12</f>
        <v>0.79644642460709336</v>
      </c>
      <c r="J21" s="295">
        <f t="shared" si="1"/>
        <v>0.8181597494126861</v>
      </c>
      <c r="K21" s="295">
        <f t="shared" si="1"/>
        <v>0.83418620206139038</v>
      </c>
      <c r="L21" s="312">
        <f t="shared" si="1"/>
        <v>0.8249589067586296</v>
      </c>
    </row>
  </sheetData>
  <mergeCells count="1">
    <mergeCell ref="M1:N1"/>
  </mergeCells>
  <hyperlinks>
    <hyperlink ref="M1:N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2"/>
  <sheetViews>
    <sheetView workbookViewId="0">
      <selection activeCell="C5" sqref="C5:J122"/>
    </sheetView>
  </sheetViews>
  <sheetFormatPr defaultColWidth="8.85546875" defaultRowHeight="12.75"/>
  <cols>
    <col min="1" max="1" width="7.28515625" customWidth="1"/>
  </cols>
  <sheetData>
    <row r="1" spans="1:22" ht="24" customHeight="1">
      <c r="A1" s="42" t="s">
        <v>732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</row>
    <row r="2" spans="1:22">
      <c r="B2" s="10" t="s">
        <v>632</v>
      </c>
    </row>
    <row r="3" spans="1:22">
      <c r="A3" t="s">
        <v>595</v>
      </c>
      <c r="C3" s="14"/>
      <c r="D3" t="s">
        <v>633</v>
      </c>
      <c r="F3" s="14"/>
      <c r="G3" s="60" t="s">
        <v>749</v>
      </c>
      <c r="I3" s="14"/>
    </row>
    <row r="4" spans="1:22" ht="51">
      <c r="B4" t="s">
        <v>689</v>
      </c>
      <c r="C4" s="65" t="s">
        <v>696</v>
      </c>
      <c r="D4" s="9" t="s">
        <v>697</v>
      </c>
      <c r="E4" s="9" t="s">
        <v>698</v>
      </c>
      <c r="F4" s="65" t="s">
        <v>634</v>
      </c>
      <c r="G4" s="66" t="s">
        <v>635</v>
      </c>
      <c r="H4" s="9" t="s">
        <v>671</v>
      </c>
      <c r="I4" s="65" t="s">
        <v>636</v>
      </c>
      <c r="J4" s="9" t="s">
        <v>637</v>
      </c>
      <c r="K4" s="9"/>
    </row>
    <row r="5" spans="1:22">
      <c r="A5" s="13" t="s">
        <v>588</v>
      </c>
      <c r="B5">
        <v>200503</v>
      </c>
      <c r="C5" s="483">
        <v>5.1437889100000002E-2</v>
      </c>
      <c r="D5" s="756">
        <v>0.89045360210000002</v>
      </c>
      <c r="E5" s="677">
        <v>0.94189149130000005</v>
      </c>
      <c r="F5" s="483">
        <v>2.9776247799999999E-2</v>
      </c>
      <c r="G5" s="756">
        <v>8.6058500000000003E-5</v>
      </c>
      <c r="H5" s="677">
        <v>2.98623064E-2</v>
      </c>
      <c r="I5" s="366">
        <v>6746</v>
      </c>
      <c r="J5" s="366">
        <v>11620</v>
      </c>
    </row>
    <row r="6" spans="1:22">
      <c r="B6">
        <v>200504</v>
      </c>
      <c r="C6" s="483">
        <v>4.5158959499999998E-2</v>
      </c>
      <c r="D6" s="756">
        <v>0.89721820809999997</v>
      </c>
      <c r="E6" s="677">
        <v>0.94237716760000001</v>
      </c>
      <c r="F6" s="483">
        <v>6.3306699399999999E-2</v>
      </c>
      <c r="G6" s="756">
        <v>0</v>
      </c>
      <c r="H6" s="677">
        <v>6.3306699399999999E-2</v>
      </c>
      <c r="I6" s="366">
        <v>5536</v>
      </c>
      <c r="J6" s="366">
        <v>11389</v>
      </c>
    </row>
    <row r="7" spans="1:22">
      <c r="B7">
        <v>200505</v>
      </c>
      <c r="C7" s="483">
        <v>4.5461873299999997E-2</v>
      </c>
      <c r="D7" s="756">
        <v>0.91036595200000003</v>
      </c>
      <c r="E7" s="677">
        <v>0.95582782519999998</v>
      </c>
      <c r="F7" s="483">
        <v>7.8839938799999995E-2</v>
      </c>
      <c r="G7" s="756">
        <v>4.2524240000000002E-4</v>
      </c>
      <c r="H7" s="677">
        <v>7.9265181200000007E-2</v>
      </c>
      <c r="I7" s="366">
        <v>6203</v>
      </c>
      <c r="J7" s="366">
        <v>11758</v>
      </c>
    </row>
    <row r="8" spans="1:22">
      <c r="A8" s="13" t="s">
        <v>589</v>
      </c>
      <c r="B8">
        <v>200506</v>
      </c>
      <c r="C8" s="483">
        <v>4.6905537499999997E-2</v>
      </c>
      <c r="D8" s="756">
        <v>0.92807817589999997</v>
      </c>
      <c r="E8" s="677">
        <v>0.97498371340000001</v>
      </c>
      <c r="F8" s="483">
        <v>9.1794281699999994E-2</v>
      </c>
      <c r="G8" s="756">
        <v>4.4259539999999997E-4</v>
      </c>
      <c r="H8" s="677">
        <v>9.2236876999999995E-2</v>
      </c>
      <c r="I8" s="366">
        <v>7675</v>
      </c>
      <c r="J8" s="366">
        <v>11297</v>
      </c>
    </row>
    <row r="9" spans="1:22">
      <c r="B9">
        <v>200507</v>
      </c>
      <c r="C9" s="483">
        <v>4.27046263E-2</v>
      </c>
      <c r="D9" s="756">
        <v>0.93497250080000005</v>
      </c>
      <c r="E9" s="677">
        <v>0.97767712709999999</v>
      </c>
      <c r="F9" s="483">
        <v>0.1058942746</v>
      </c>
      <c r="G9" s="756">
        <v>4.2222599999999999E-4</v>
      </c>
      <c r="H9" s="677">
        <v>0.1063165006</v>
      </c>
      <c r="I9" s="366">
        <v>6182</v>
      </c>
      <c r="J9" s="366">
        <v>11842</v>
      </c>
    </row>
    <row r="10" spans="1:22">
      <c r="B10">
        <v>200508</v>
      </c>
      <c r="C10" s="483">
        <v>4.3197755999999997E-2</v>
      </c>
      <c r="D10" s="756">
        <v>0.93366058910000005</v>
      </c>
      <c r="E10" s="677">
        <v>0.97685834500000002</v>
      </c>
      <c r="F10" s="483">
        <v>0.1132106609</v>
      </c>
      <c r="G10" s="756">
        <v>1.4852711000000001E-3</v>
      </c>
      <c r="H10" s="677">
        <v>0.114695932</v>
      </c>
      <c r="I10" s="366">
        <v>7130</v>
      </c>
      <c r="J10" s="366">
        <v>12119</v>
      </c>
    </row>
    <row r="11" spans="1:22">
      <c r="A11" s="13" t="s">
        <v>626</v>
      </c>
      <c r="B11">
        <v>200509</v>
      </c>
      <c r="C11" s="483">
        <v>3.0163668300000002E-2</v>
      </c>
      <c r="D11" s="756">
        <v>0.9519816042</v>
      </c>
      <c r="E11" s="677">
        <v>0.98214527259999995</v>
      </c>
      <c r="F11" s="483">
        <v>0.1131583845</v>
      </c>
      <c r="G11" s="756">
        <v>1.0236367000000001E-3</v>
      </c>
      <c r="H11" s="677">
        <v>0.1141820212</v>
      </c>
      <c r="I11" s="366">
        <v>7393</v>
      </c>
      <c r="J11" s="366">
        <v>10746</v>
      </c>
    </row>
    <row r="12" spans="1:22">
      <c r="B12">
        <v>200510</v>
      </c>
      <c r="C12" s="483">
        <v>2.3777895899999998E-2</v>
      </c>
      <c r="D12" s="756">
        <v>0.95735919229999999</v>
      </c>
      <c r="E12" s="677">
        <v>0.98113708820000001</v>
      </c>
      <c r="F12" s="483">
        <v>0.127618496</v>
      </c>
      <c r="G12" s="756">
        <v>1.2549474000000001E-3</v>
      </c>
      <c r="H12" s="677">
        <v>0.12887344340000001</v>
      </c>
      <c r="I12" s="366">
        <v>7528</v>
      </c>
      <c r="J12" s="366">
        <v>10359</v>
      </c>
    </row>
    <row r="13" spans="1:22">
      <c r="B13">
        <v>200511</v>
      </c>
      <c r="C13" s="483">
        <v>1.7825879400000001E-2</v>
      </c>
      <c r="D13" s="756">
        <v>0.9678497533</v>
      </c>
      <c r="E13" s="677">
        <v>0.98567563270000003</v>
      </c>
      <c r="F13" s="483">
        <v>0.13967558090000001</v>
      </c>
      <c r="G13" s="756">
        <v>1.3152126000000001E-3</v>
      </c>
      <c r="H13" s="677">
        <v>0.14099079349999999</v>
      </c>
      <c r="I13" s="366">
        <v>6283</v>
      </c>
      <c r="J13" s="366">
        <v>11405</v>
      </c>
    </row>
    <row r="14" spans="1:22">
      <c r="A14" s="13" t="s">
        <v>591</v>
      </c>
      <c r="B14">
        <v>200512</v>
      </c>
      <c r="C14" s="483">
        <v>2.6485450399999999E-2</v>
      </c>
      <c r="D14" s="756">
        <v>0.96027182440000003</v>
      </c>
      <c r="E14" s="677">
        <v>0.98675727479999997</v>
      </c>
      <c r="F14" s="483">
        <v>0.14578280790000001</v>
      </c>
      <c r="G14" s="756">
        <v>2.8743376E-3</v>
      </c>
      <c r="H14" s="677">
        <v>0.1486571454</v>
      </c>
      <c r="I14" s="366">
        <v>5739</v>
      </c>
      <c r="J14" s="366">
        <v>11133</v>
      </c>
    </row>
    <row r="15" spans="1:22">
      <c r="B15">
        <v>200601</v>
      </c>
      <c r="C15" s="483">
        <v>2.3194168300000002E-2</v>
      </c>
      <c r="D15" s="756">
        <v>0.96554009279999997</v>
      </c>
      <c r="E15" s="677">
        <v>0.98873426109999996</v>
      </c>
      <c r="F15" s="483">
        <v>0.1566653636</v>
      </c>
      <c r="G15" s="756">
        <v>2.4433151000000002E-3</v>
      </c>
      <c r="H15" s="677">
        <v>0.15910867870000001</v>
      </c>
      <c r="I15" s="366">
        <v>6036</v>
      </c>
      <c r="J15" s="366">
        <v>10232</v>
      </c>
    </row>
    <row r="16" spans="1:22">
      <c r="B16">
        <v>200602</v>
      </c>
      <c r="C16" s="483">
        <v>2.63691684E-2</v>
      </c>
      <c r="D16" s="756">
        <v>0.96416497629999998</v>
      </c>
      <c r="E16" s="677">
        <v>0.99053414470000001</v>
      </c>
      <c r="F16" s="483">
        <v>0.14614703279999999</v>
      </c>
      <c r="G16" s="756">
        <v>3.9366204000000002E-3</v>
      </c>
      <c r="H16" s="677">
        <v>0.1500836532</v>
      </c>
      <c r="I16" s="366">
        <v>5916</v>
      </c>
      <c r="J16" s="366">
        <v>10161</v>
      </c>
    </row>
    <row r="17" spans="1:10">
      <c r="A17" s="13" t="s">
        <v>592</v>
      </c>
      <c r="B17">
        <v>200603</v>
      </c>
      <c r="C17" s="483">
        <v>3.5621947700000003E-2</v>
      </c>
      <c r="D17" s="756">
        <v>0.9537489227</v>
      </c>
      <c r="E17" s="677">
        <v>0.98937087040000005</v>
      </c>
      <c r="F17" s="483">
        <v>0.1611640117</v>
      </c>
      <c r="G17" s="756">
        <v>4.8055531000000002E-3</v>
      </c>
      <c r="H17" s="677">
        <v>0.1659695648</v>
      </c>
      <c r="I17" s="366">
        <v>6962</v>
      </c>
      <c r="J17" s="366">
        <v>11237</v>
      </c>
    </row>
    <row r="18" spans="1:10">
      <c r="B18">
        <v>200604</v>
      </c>
      <c r="C18" s="483">
        <v>3.42717258E-2</v>
      </c>
      <c r="D18" s="756">
        <v>0.9579763362</v>
      </c>
      <c r="E18" s="677">
        <v>0.99224806200000004</v>
      </c>
      <c r="F18" s="483">
        <v>0.16955170880000001</v>
      </c>
      <c r="G18" s="756">
        <v>3.1069685000000001E-3</v>
      </c>
      <c r="H18" s="677">
        <v>0.17265867730000001</v>
      </c>
      <c r="I18" s="366">
        <v>4902</v>
      </c>
      <c r="J18" s="366">
        <v>9012</v>
      </c>
    </row>
    <row r="19" spans="1:10">
      <c r="B19">
        <v>200605</v>
      </c>
      <c r="C19" s="483">
        <v>4.9611377499999998E-2</v>
      </c>
      <c r="D19" s="756">
        <v>0.9441045146</v>
      </c>
      <c r="E19" s="677">
        <v>0.99371589220000001</v>
      </c>
      <c r="F19" s="483">
        <v>0.16829085460000001</v>
      </c>
      <c r="G19" s="756">
        <v>2.4362819000000001E-3</v>
      </c>
      <c r="H19" s="677">
        <v>0.17072713640000001</v>
      </c>
      <c r="I19" s="366">
        <v>6047</v>
      </c>
      <c r="J19" s="366">
        <v>10672</v>
      </c>
    </row>
    <row r="20" spans="1:10">
      <c r="A20" s="13" t="s">
        <v>593</v>
      </c>
      <c r="B20">
        <v>200606</v>
      </c>
      <c r="C20" s="483">
        <v>7.5578572600000005E-2</v>
      </c>
      <c r="D20" s="756">
        <v>0.91794788800000005</v>
      </c>
      <c r="E20" s="677">
        <v>0.99352646060000005</v>
      </c>
      <c r="F20" s="483">
        <v>0.15632306060000001</v>
      </c>
      <c r="G20" s="756">
        <v>2.1253984999999999E-3</v>
      </c>
      <c r="H20" s="677">
        <v>0.15844845909999999</v>
      </c>
      <c r="I20" s="366">
        <v>6179</v>
      </c>
      <c r="J20" s="366">
        <v>9410</v>
      </c>
    </row>
    <row r="21" spans="1:10">
      <c r="B21">
        <v>200607</v>
      </c>
      <c r="C21" s="483">
        <v>7.4254837000000004E-2</v>
      </c>
      <c r="D21" s="756">
        <v>0.92260763469999996</v>
      </c>
      <c r="E21" s="677">
        <v>0.99686247169999997</v>
      </c>
      <c r="F21" s="483">
        <v>0.16160350770000001</v>
      </c>
      <c r="G21" s="756">
        <v>2.4010857000000001E-3</v>
      </c>
      <c r="H21" s="677">
        <v>0.16400459340000001</v>
      </c>
      <c r="I21" s="366">
        <v>5737</v>
      </c>
      <c r="J21" s="366">
        <v>9579</v>
      </c>
    </row>
    <row r="22" spans="1:10">
      <c r="B22">
        <v>200608</v>
      </c>
      <c r="C22" s="483">
        <v>5.9620174300000002E-2</v>
      </c>
      <c r="D22" s="756">
        <v>0.93711083439999998</v>
      </c>
      <c r="E22" s="677">
        <v>0.99673100869999998</v>
      </c>
      <c r="F22" s="483">
        <v>0.16045780970000001</v>
      </c>
      <c r="G22" s="756">
        <v>3.2540395E-3</v>
      </c>
      <c r="H22" s="677">
        <v>0.16371184920000001</v>
      </c>
      <c r="I22" s="366">
        <v>6424</v>
      </c>
      <c r="J22" s="366">
        <v>8912</v>
      </c>
    </row>
    <row r="23" spans="1:10">
      <c r="A23" s="13" t="s">
        <v>627</v>
      </c>
      <c r="B23">
        <v>200609</v>
      </c>
      <c r="C23" s="483">
        <v>6.1016013299999998E-2</v>
      </c>
      <c r="D23" s="756">
        <v>0.93663721700000002</v>
      </c>
      <c r="E23" s="677">
        <v>0.99765323029999997</v>
      </c>
      <c r="F23" s="483">
        <v>0.1462682985</v>
      </c>
      <c r="G23" s="756">
        <v>4.0796736E-3</v>
      </c>
      <c r="H23" s="677">
        <v>0.15034797220000001</v>
      </c>
      <c r="I23" s="366">
        <v>7244</v>
      </c>
      <c r="J23" s="366">
        <v>8334</v>
      </c>
    </row>
    <row r="24" spans="1:10">
      <c r="B24">
        <v>200610</v>
      </c>
      <c r="C24" s="483">
        <v>5.46585495E-2</v>
      </c>
      <c r="D24" s="756">
        <v>0.94335627320000004</v>
      </c>
      <c r="E24" s="677">
        <v>0.99801482269999997</v>
      </c>
      <c r="F24" s="483">
        <v>0.14894630310000001</v>
      </c>
      <c r="G24" s="756">
        <v>3.8099774000000001E-3</v>
      </c>
      <c r="H24" s="677">
        <v>0.15275628050000001</v>
      </c>
      <c r="I24" s="366">
        <v>7556</v>
      </c>
      <c r="J24" s="366">
        <v>8399</v>
      </c>
    </row>
    <row r="25" spans="1:10">
      <c r="B25">
        <v>200611</v>
      </c>
      <c r="C25" s="483">
        <v>5.2116182599999998E-2</v>
      </c>
      <c r="D25" s="756">
        <v>0.94423236509999997</v>
      </c>
      <c r="E25" s="677">
        <v>0.99634854770000003</v>
      </c>
      <c r="F25" s="483">
        <v>0.1702150654</v>
      </c>
      <c r="G25" s="756">
        <v>3.5664109000000002E-3</v>
      </c>
      <c r="H25" s="677">
        <v>0.17378147629999999</v>
      </c>
      <c r="I25" s="366">
        <v>6025</v>
      </c>
      <c r="J25" s="366">
        <v>9253</v>
      </c>
    </row>
    <row r="26" spans="1:10">
      <c r="A26" s="13" t="s">
        <v>628</v>
      </c>
      <c r="B26">
        <v>200612</v>
      </c>
      <c r="C26" s="483">
        <v>4.4980072099999997E-2</v>
      </c>
      <c r="D26" s="756">
        <v>0.95103435189999996</v>
      </c>
      <c r="E26" s="677">
        <v>0.99601442399999995</v>
      </c>
      <c r="F26" s="483">
        <v>0.15821933169999999</v>
      </c>
      <c r="G26" s="756">
        <v>4.1489122999999999E-3</v>
      </c>
      <c r="H26" s="677">
        <v>0.16236824399999999</v>
      </c>
      <c r="I26" s="366">
        <v>5269</v>
      </c>
      <c r="J26" s="366">
        <v>8918</v>
      </c>
    </row>
    <row r="27" spans="1:10">
      <c r="B27">
        <v>200701</v>
      </c>
      <c r="C27" s="483">
        <v>5.7205376699999998E-2</v>
      </c>
      <c r="D27" s="756">
        <v>0.93966864650000004</v>
      </c>
      <c r="E27" s="677">
        <v>0.99687402309999995</v>
      </c>
      <c r="F27" s="483">
        <v>0.18811241519999999</v>
      </c>
      <c r="G27" s="756">
        <v>3.1226446000000001E-3</v>
      </c>
      <c r="H27" s="677">
        <v>0.1912350598</v>
      </c>
      <c r="I27" s="366">
        <v>6398</v>
      </c>
      <c r="J27" s="366">
        <v>9287</v>
      </c>
    </row>
    <row r="28" spans="1:10">
      <c r="B28" s="64">
        <v>200702</v>
      </c>
      <c r="C28" s="757">
        <v>5.3446369299999998E-2</v>
      </c>
      <c r="D28" s="758">
        <v>0.94323626979999997</v>
      </c>
      <c r="E28" s="759">
        <v>0.99668263909999999</v>
      </c>
      <c r="F28" s="757">
        <v>0.1959954233</v>
      </c>
      <c r="G28" s="758">
        <v>2.0594965999999998E-3</v>
      </c>
      <c r="H28" s="759">
        <v>0.19805491989999999</v>
      </c>
      <c r="I28" s="640">
        <v>5426</v>
      </c>
      <c r="J28" s="366">
        <v>8740</v>
      </c>
    </row>
    <row r="29" spans="1:10">
      <c r="A29" s="13" t="s">
        <v>147</v>
      </c>
      <c r="B29">
        <v>200703</v>
      </c>
      <c r="C29" s="483">
        <v>6.3571206000000005E-2</v>
      </c>
      <c r="D29" s="756">
        <v>0.93284512310000001</v>
      </c>
      <c r="E29" s="677">
        <v>0.9964163291</v>
      </c>
      <c r="F29" s="483">
        <v>0.21847727959999999</v>
      </c>
      <c r="G29" s="756">
        <v>2.3071521999999999E-3</v>
      </c>
      <c r="H29" s="677">
        <v>0.22078443170000001</v>
      </c>
      <c r="I29" s="366">
        <v>6418</v>
      </c>
      <c r="J29" s="366">
        <v>9969</v>
      </c>
    </row>
    <row r="30" spans="1:10">
      <c r="B30">
        <v>200704</v>
      </c>
      <c r="C30" s="483">
        <v>5.9770622000000002E-2</v>
      </c>
      <c r="D30" s="756">
        <v>0.93537715040000002</v>
      </c>
      <c r="E30" s="677">
        <v>0.99514777239999996</v>
      </c>
      <c r="F30" s="483">
        <v>0.2371830986</v>
      </c>
      <c r="G30" s="756">
        <v>1.8028168999999999E-3</v>
      </c>
      <c r="H30" s="677">
        <v>0.23898591550000001</v>
      </c>
      <c r="I30" s="366">
        <v>4534</v>
      </c>
      <c r="J30" s="366">
        <v>8875</v>
      </c>
    </row>
    <row r="31" spans="1:10">
      <c r="B31">
        <v>200705</v>
      </c>
      <c r="C31" s="483">
        <v>4.35949027E-2</v>
      </c>
      <c r="D31" s="756">
        <v>0.95338698860000004</v>
      </c>
      <c r="E31" s="677">
        <v>0.99698189130000003</v>
      </c>
      <c r="F31" s="483">
        <v>0.24083071349999999</v>
      </c>
      <c r="G31" s="756">
        <v>2.1911022E-3</v>
      </c>
      <c r="H31" s="677">
        <v>0.24302181580000001</v>
      </c>
      <c r="I31" s="366">
        <v>5964</v>
      </c>
      <c r="J31" s="366">
        <v>10497</v>
      </c>
    </row>
    <row r="32" spans="1:10">
      <c r="A32" s="13" t="s">
        <v>148</v>
      </c>
      <c r="B32">
        <v>200706</v>
      </c>
      <c r="C32" s="483">
        <v>6.09197353E-2</v>
      </c>
      <c r="D32" s="756">
        <v>0.93721364330000001</v>
      </c>
      <c r="E32" s="677">
        <v>0.99813337859999995</v>
      </c>
      <c r="F32" s="483">
        <v>0.26131708850000002</v>
      </c>
      <c r="G32" s="756">
        <v>1.0503098E-3</v>
      </c>
      <c r="H32" s="677">
        <v>0.26236739840000001</v>
      </c>
      <c r="I32" s="366">
        <v>5893</v>
      </c>
      <c r="J32" s="366">
        <v>9521</v>
      </c>
    </row>
    <row r="33" spans="1:10">
      <c r="B33">
        <v>200707</v>
      </c>
      <c r="C33" s="483">
        <v>5.1583248200000001E-2</v>
      </c>
      <c r="D33" s="756">
        <v>0.94535240040000001</v>
      </c>
      <c r="E33" s="677">
        <v>0.99693564859999995</v>
      </c>
      <c r="F33" s="483">
        <v>0.2715839243</v>
      </c>
      <c r="G33" s="756">
        <v>1.9858155999999999E-3</v>
      </c>
      <c r="H33" s="677">
        <v>0.27356974000000001</v>
      </c>
      <c r="I33" s="366">
        <v>5874</v>
      </c>
      <c r="J33" s="366">
        <v>10575</v>
      </c>
    </row>
    <row r="34" spans="1:10">
      <c r="B34">
        <v>200708</v>
      </c>
      <c r="C34" s="483">
        <v>4.5182619600000001E-2</v>
      </c>
      <c r="D34" s="756">
        <v>0.95245591939999996</v>
      </c>
      <c r="E34" s="677">
        <v>0.99763853899999999</v>
      </c>
      <c r="F34" s="483">
        <v>0.28201799129999999</v>
      </c>
      <c r="G34" s="756">
        <v>7.4190859999999999E-4</v>
      </c>
      <c r="H34" s="677">
        <v>0.28275989979999999</v>
      </c>
      <c r="I34" s="366">
        <v>6352</v>
      </c>
      <c r="J34" s="366">
        <v>10783</v>
      </c>
    </row>
    <row r="35" spans="1:10">
      <c r="A35" s="13" t="s">
        <v>149</v>
      </c>
      <c r="B35">
        <v>200709</v>
      </c>
      <c r="C35" s="483">
        <v>5.2623642900000003E-2</v>
      </c>
      <c r="D35" s="756">
        <v>0.94526538000000004</v>
      </c>
      <c r="E35" s="677">
        <v>0.99788902290000003</v>
      </c>
      <c r="F35" s="483">
        <v>0.28873239439999998</v>
      </c>
      <c r="G35" s="756">
        <v>1.5901863E-3</v>
      </c>
      <c r="H35" s="677">
        <v>0.29032258059999999</v>
      </c>
      <c r="I35" s="366">
        <v>6632</v>
      </c>
      <c r="J35" s="366">
        <v>8804</v>
      </c>
    </row>
    <row r="36" spans="1:10">
      <c r="B36">
        <v>200710</v>
      </c>
      <c r="C36" s="483">
        <v>5.4848445099999997E-2</v>
      </c>
      <c r="D36" s="756">
        <v>0.94239601100000003</v>
      </c>
      <c r="E36" s="677">
        <v>0.99724445610000001</v>
      </c>
      <c r="F36" s="483">
        <v>0.27731546530000001</v>
      </c>
      <c r="G36" s="756">
        <v>1.2968767E-3</v>
      </c>
      <c r="H36" s="677">
        <v>0.2786123419</v>
      </c>
      <c r="I36" s="366">
        <v>7621</v>
      </c>
      <c r="J36" s="366">
        <v>9253</v>
      </c>
    </row>
    <row r="37" spans="1:10">
      <c r="B37">
        <v>200711</v>
      </c>
      <c r="C37" s="483">
        <v>2.8740220300000001E-2</v>
      </c>
      <c r="D37" s="756">
        <v>0.96758741820000005</v>
      </c>
      <c r="E37" s="677">
        <v>0.99632763849999995</v>
      </c>
      <c r="F37" s="483">
        <v>0.27795459369999997</v>
      </c>
      <c r="G37" s="756">
        <v>1.0608954E-3</v>
      </c>
      <c r="H37" s="677">
        <v>0.27901548910000001</v>
      </c>
      <c r="I37" s="366">
        <v>6263</v>
      </c>
      <c r="J37" s="366">
        <v>9426</v>
      </c>
    </row>
    <row r="38" spans="1:10">
      <c r="A38" s="13" t="s">
        <v>150</v>
      </c>
      <c r="B38">
        <v>200712</v>
      </c>
      <c r="C38" s="483">
        <v>2.4240164099999999E-2</v>
      </c>
      <c r="D38" s="756">
        <v>0.97109826590000003</v>
      </c>
      <c r="E38" s="677">
        <v>0.99533843</v>
      </c>
      <c r="F38" s="483">
        <v>0.3021387472</v>
      </c>
      <c r="G38" s="756">
        <v>9.7709259999999992E-4</v>
      </c>
      <c r="H38" s="677">
        <v>0.30311583980000001</v>
      </c>
      <c r="I38" s="366">
        <v>5363</v>
      </c>
      <c r="J38" s="366">
        <v>9211</v>
      </c>
    </row>
    <row r="39" spans="1:10">
      <c r="B39">
        <v>200801</v>
      </c>
      <c r="C39" s="483">
        <v>3.3228750699999997E-2</v>
      </c>
      <c r="D39" s="756">
        <v>0.96520251000000001</v>
      </c>
      <c r="E39" s="677">
        <v>0.99843126069999999</v>
      </c>
      <c r="F39" s="483">
        <v>0.29122574959999997</v>
      </c>
      <c r="G39" s="756">
        <v>1.7636684000000001E-3</v>
      </c>
      <c r="H39" s="677">
        <v>0.292989418</v>
      </c>
      <c r="I39" s="366">
        <v>7012</v>
      </c>
      <c r="J39" s="366">
        <v>9072</v>
      </c>
    </row>
    <row r="40" spans="1:10">
      <c r="B40">
        <v>200802</v>
      </c>
      <c r="C40" s="483">
        <v>3.9894086500000002E-2</v>
      </c>
      <c r="D40" s="756">
        <v>0.9562224184</v>
      </c>
      <c r="E40" s="677">
        <v>0.99611650490000003</v>
      </c>
      <c r="F40" s="483">
        <v>0.2905351665</v>
      </c>
      <c r="G40" s="756">
        <v>1.7043518000000001E-3</v>
      </c>
      <c r="H40" s="677">
        <v>0.29223951819999999</v>
      </c>
      <c r="I40" s="366">
        <v>5665</v>
      </c>
      <c r="J40" s="366">
        <v>8801</v>
      </c>
    </row>
    <row r="41" spans="1:10">
      <c r="A41" s="240" t="s">
        <v>828</v>
      </c>
      <c r="B41">
        <v>200803</v>
      </c>
      <c r="C41" s="483">
        <v>4.9043062200000001E-2</v>
      </c>
      <c r="D41" s="756">
        <v>0.94719753929999995</v>
      </c>
      <c r="E41" s="677">
        <v>0.99624060150000004</v>
      </c>
      <c r="F41" s="483">
        <v>0.30559829570000002</v>
      </c>
      <c r="G41" s="756">
        <v>1.5386435999999999E-3</v>
      </c>
      <c r="H41" s="677">
        <v>0.30713693930000002</v>
      </c>
      <c r="I41" s="366">
        <v>5852</v>
      </c>
      <c r="J41" s="366">
        <v>8449</v>
      </c>
    </row>
    <row r="42" spans="1:10">
      <c r="B42">
        <v>200804</v>
      </c>
      <c r="C42" s="483">
        <v>6.17359413E-2</v>
      </c>
      <c r="D42" s="756">
        <v>0.93561532189999996</v>
      </c>
      <c r="E42" s="677">
        <v>0.9973512632</v>
      </c>
      <c r="F42" s="483">
        <v>0.34241847180000001</v>
      </c>
      <c r="G42" s="756">
        <v>1.5472507E-3</v>
      </c>
      <c r="H42" s="677">
        <v>0.34396572240000001</v>
      </c>
      <c r="I42" s="366">
        <v>4908</v>
      </c>
      <c r="J42" s="366">
        <v>8402</v>
      </c>
    </row>
    <row r="43" spans="1:10">
      <c r="B43">
        <v>200805</v>
      </c>
      <c r="C43" s="483">
        <v>3.8523274500000003E-2</v>
      </c>
      <c r="D43" s="756">
        <v>0.95947030499999997</v>
      </c>
      <c r="E43" s="677">
        <v>0.99799357950000001</v>
      </c>
      <c r="F43" s="483">
        <v>0.35676604099999998</v>
      </c>
      <c r="G43" s="756">
        <v>2.0856337000000002E-3</v>
      </c>
      <c r="H43" s="677">
        <v>0.3588516746</v>
      </c>
      <c r="I43" s="366">
        <v>4984</v>
      </c>
      <c r="J43" s="366">
        <v>8151</v>
      </c>
    </row>
    <row r="44" spans="1:10">
      <c r="A44" s="240" t="s">
        <v>829</v>
      </c>
      <c r="B44">
        <v>200806</v>
      </c>
      <c r="C44" s="483">
        <v>3.3927644100000001E-2</v>
      </c>
      <c r="D44" s="756">
        <v>0.96364895269999995</v>
      </c>
      <c r="E44" s="677">
        <v>0.99757659679999999</v>
      </c>
      <c r="F44" s="483">
        <v>0.37761743069999998</v>
      </c>
      <c r="G44" s="756">
        <v>5.6593099999999999E-4</v>
      </c>
      <c r="H44" s="677">
        <v>0.37818336159999999</v>
      </c>
      <c r="I44" s="366">
        <v>5777</v>
      </c>
      <c r="J44" s="366">
        <v>7068</v>
      </c>
    </row>
    <row r="45" spans="1:10">
      <c r="B45">
        <v>200807</v>
      </c>
      <c r="C45" s="483">
        <v>3.99668668E-2</v>
      </c>
      <c r="D45" s="756">
        <v>0.95589148889999997</v>
      </c>
      <c r="E45" s="677">
        <v>0.99585835580000004</v>
      </c>
      <c r="F45" s="483">
        <v>0.40095173350000002</v>
      </c>
      <c r="G45" s="756">
        <v>1.3596192999999999E-3</v>
      </c>
      <c r="H45" s="677">
        <v>0.40231135280000002</v>
      </c>
      <c r="I45" s="366">
        <v>4829</v>
      </c>
      <c r="J45" s="366">
        <v>7355</v>
      </c>
    </row>
    <row r="46" spans="1:10">
      <c r="B46">
        <v>200808</v>
      </c>
      <c r="C46" s="483">
        <v>4.29387434E-2</v>
      </c>
      <c r="D46" s="756">
        <v>0.95489462280000004</v>
      </c>
      <c r="E46" s="677">
        <v>0.99783336619999996</v>
      </c>
      <c r="F46" s="483">
        <v>0.3926769497</v>
      </c>
      <c r="G46" s="756">
        <v>1.8740089E-3</v>
      </c>
      <c r="H46" s="677">
        <v>0.3945509586</v>
      </c>
      <c r="I46" s="366">
        <v>5077</v>
      </c>
      <c r="J46" s="366">
        <v>6937</v>
      </c>
    </row>
    <row r="47" spans="1:10">
      <c r="A47" s="240" t="s">
        <v>830</v>
      </c>
      <c r="B47">
        <v>200809</v>
      </c>
      <c r="C47" s="483">
        <v>4.50065703E-2</v>
      </c>
      <c r="D47" s="756">
        <v>0.95252956639999997</v>
      </c>
      <c r="E47" s="677">
        <v>0.99753613669999996</v>
      </c>
      <c r="F47" s="483">
        <v>0.43291244620000002</v>
      </c>
      <c r="G47" s="756">
        <v>1.2487859E-3</v>
      </c>
      <c r="H47" s="677">
        <v>0.43416123210000002</v>
      </c>
      <c r="I47" s="366">
        <v>6088</v>
      </c>
      <c r="J47" s="366">
        <v>7207</v>
      </c>
    </row>
    <row r="48" spans="1:10">
      <c r="B48">
        <v>200810</v>
      </c>
      <c r="C48" s="483">
        <v>4.0378006899999999E-2</v>
      </c>
      <c r="D48" s="756">
        <v>0.95675830470000001</v>
      </c>
      <c r="E48" s="677">
        <v>0.99713631160000005</v>
      </c>
      <c r="F48" s="483">
        <v>0.41550341549999997</v>
      </c>
      <c r="G48" s="756">
        <v>2.0790021E-3</v>
      </c>
      <c r="H48" s="677">
        <v>0.41758241759999998</v>
      </c>
      <c r="I48" s="366">
        <v>6984</v>
      </c>
      <c r="J48" s="366">
        <v>6734</v>
      </c>
    </row>
    <row r="49" spans="1:10">
      <c r="B49">
        <v>200811</v>
      </c>
      <c r="C49" s="483">
        <v>2.9777777799999999E-2</v>
      </c>
      <c r="D49" s="756">
        <v>0.96644444439999999</v>
      </c>
      <c r="E49" s="677">
        <v>0.99622222220000001</v>
      </c>
      <c r="F49" s="483">
        <v>0.45038422989999999</v>
      </c>
      <c r="G49" s="756">
        <v>1.6705647000000001E-3</v>
      </c>
      <c r="H49" s="677">
        <v>0.45205479450000002</v>
      </c>
      <c r="I49" s="366">
        <v>4500</v>
      </c>
      <c r="J49" s="366">
        <v>5986</v>
      </c>
    </row>
    <row r="50" spans="1:10">
      <c r="A50" s="240" t="s">
        <v>831</v>
      </c>
      <c r="B50">
        <v>200812</v>
      </c>
      <c r="C50" s="483">
        <v>4.0322580599999998E-2</v>
      </c>
      <c r="D50" s="756">
        <v>0.95479626490000002</v>
      </c>
      <c r="E50" s="677">
        <v>0.99511884549999996</v>
      </c>
      <c r="F50" s="483">
        <v>0.43434981830000002</v>
      </c>
      <c r="G50" s="756">
        <v>1.1060199000000001E-3</v>
      </c>
      <c r="H50" s="677">
        <v>0.4354558382</v>
      </c>
      <c r="I50" s="366">
        <v>4712</v>
      </c>
      <c r="J50" s="366">
        <v>6329</v>
      </c>
    </row>
    <row r="51" spans="1:10">
      <c r="B51">
        <v>200901</v>
      </c>
      <c r="C51" s="366">
        <v>2.9891304300000001E-2</v>
      </c>
      <c r="D51" s="366">
        <v>0.96718227420000003</v>
      </c>
      <c r="E51" s="366">
        <v>0.99707357860000001</v>
      </c>
      <c r="F51" s="366">
        <v>0.46212121210000001</v>
      </c>
      <c r="G51" s="366">
        <v>1.8477458000000001E-3</v>
      </c>
      <c r="H51" s="366">
        <v>0.46396895789999998</v>
      </c>
      <c r="I51" s="366">
        <v>4784</v>
      </c>
      <c r="J51" s="366">
        <v>5412</v>
      </c>
    </row>
    <row r="52" spans="1:10">
      <c r="B52">
        <v>200902</v>
      </c>
      <c r="C52" s="366">
        <v>4.8707155699999997E-2</v>
      </c>
      <c r="D52" s="366">
        <v>0.94558027659999999</v>
      </c>
      <c r="E52" s="366">
        <v>0.99428743239999995</v>
      </c>
      <c r="F52" s="366">
        <v>0.48895625809999999</v>
      </c>
      <c r="G52" s="366">
        <v>4.7639670999999996E-3</v>
      </c>
      <c r="H52" s="366">
        <v>0.49372022519999997</v>
      </c>
      <c r="I52" s="366">
        <v>3326</v>
      </c>
      <c r="J52" s="366">
        <v>4618</v>
      </c>
    </row>
    <row r="53" spans="1:10">
      <c r="A53" s="240" t="s">
        <v>886</v>
      </c>
      <c r="B53">
        <v>200903</v>
      </c>
      <c r="C53" s="366">
        <v>6.0258599699999998E-2</v>
      </c>
      <c r="D53" s="366">
        <v>0.93461819960000003</v>
      </c>
      <c r="E53" s="366">
        <v>0.99487679920000005</v>
      </c>
      <c r="F53" s="366">
        <v>0.54253051730000001</v>
      </c>
      <c r="G53" s="366">
        <v>3.2939353000000001E-3</v>
      </c>
      <c r="H53" s="366">
        <v>0.54582445260000001</v>
      </c>
      <c r="I53" s="366">
        <v>4099</v>
      </c>
      <c r="J53" s="366">
        <v>5161</v>
      </c>
    </row>
    <row r="54" spans="1:10">
      <c r="B54">
        <v>200904</v>
      </c>
      <c r="C54" s="366">
        <v>5.7692307700000001E-2</v>
      </c>
      <c r="D54" s="366">
        <v>0.93832891249999995</v>
      </c>
      <c r="E54" s="366">
        <v>0.99602122019999995</v>
      </c>
      <c r="F54" s="366">
        <v>0.6044620517</v>
      </c>
      <c r="G54" s="366">
        <v>3.3361134000000001E-3</v>
      </c>
      <c r="H54" s="366">
        <v>0.60779816509999995</v>
      </c>
      <c r="I54" s="366">
        <v>3016</v>
      </c>
      <c r="J54" s="366">
        <v>4796</v>
      </c>
    </row>
    <row r="55" spans="1:10">
      <c r="B55">
        <v>200905</v>
      </c>
      <c r="C55" s="366">
        <v>4.16064721E-2</v>
      </c>
      <c r="D55" s="366">
        <v>0.95348165269999996</v>
      </c>
      <c r="E55" s="366">
        <v>0.99508812479999997</v>
      </c>
      <c r="F55" s="366">
        <v>0.65871804649999999</v>
      </c>
      <c r="G55" s="366">
        <v>5.9137733999999999E-3</v>
      </c>
      <c r="H55" s="366">
        <v>0.66463181989999998</v>
      </c>
      <c r="I55" s="366">
        <v>3461</v>
      </c>
      <c r="J55" s="366">
        <v>5242</v>
      </c>
    </row>
    <row r="56" spans="1:10">
      <c r="A56" s="240" t="s">
        <v>887</v>
      </c>
      <c r="B56">
        <v>200906</v>
      </c>
      <c r="C56" s="366">
        <v>5.0800662599999998E-2</v>
      </c>
      <c r="D56" s="366">
        <v>0.94395361680000001</v>
      </c>
      <c r="E56" s="366">
        <v>0.99475427940000005</v>
      </c>
      <c r="F56" s="366">
        <v>0.6969919296</v>
      </c>
      <c r="G56" s="366">
        <v>6.0528246999999999E-3</v>
      </c>
      <c r="H56" s="366">
        <v>0.70304475420000001</v>
      </c>
      <c r="I56" s="366">
        <v>3622</v>
      </c>
      <c r="J56" s="366">
        <v>5452</v>
      </c>
    </row>
    <row r="57" spans="1:10">
      <c r="B57">
        <v>200907</v>
      </c>
      <c r="C57" s="366">
        <v>5.0013372600000001E-2</v>
      </c>
      <c r="D57" s="366">
        <v>0.94142818939999995</v>
      </c>
      <c r="E57" s="366">
        <v>0.99144156189999999</v>
      </c>
      <c r="F57" s="366">
        <v>0.72517358310000002</v>
      </c>
      <c r="G57" s="366">
        <v>3.8753430999999999E-3</v>
      </c>
      <c r="H57" s="366">
        <v>0.72904892619999995</v>
      </c>
      <c r="I57" s="366">
        <v>3739</v>
      </c>
      <c r="J57" s="366">
        <v>6193</v>
      </c>
    </row>
    <row r="58" spans="1:10">
      <c r="B58">
        <v>200908</v>
      </c>
      <c r="C58" s="366">
        <v>4.1644132E-2</v>
      </c>
      <c r="D58" s="366">
        <v>0.95159545700000003</v>
      </c>
      <c r="E58" s="366">
        <v>0.99323958899999998</v>
      </c>
      <c r="F58" s="366">
        <v>0.73969375739999998</v>
      </c>
      <c r="G58" s="366">
        <v>2.5239778E-3</v>
      </c>
      <c r="H58" s="366">
        <v>0.74221773520000001</v>
      </c>
      <c r="I58" s="366">
        <v>3698</v>
      </c>
      <c r="J58" s="366">
        <v>5943</v>
      </c>
    </row>
    <row r="59" spans="1:10">
      <c r="A59" s="240" t="s">
        <v>888</v>
      </c>
      <c r="B59">
        <v>200909</v>
      </c>
      <c r="C59" s="366">
        <v>4.3993571699999998E-2</v>
      </c>
      <c r="D59" s="366">
        <v>0.94777018879999997</v>
      </c>
      <c r="E59" s="366">
        <v>0.99176376050000004</v>
      </c>
      <c r="F59" s="366">
        <v>0.72467618730000005</v>
      </c>
      <c r="G59" s="366">
        <v>3.1550979999999998E-3</v>
      </c>
      <c r="H59" s="366">
        <v>0.72783128529999996</v>
      </c>
      <c r="I59" s="366">
        <v>4978</v>
      </c>
      <c r="J59" s="366">
        <v>6022</v>
      </c>
    </row>
    <row r="60" spans="1:10">
      <c r="B60">
        <v>200910</v>
      </c>
      <c r="C60" s="366">
        <v>3.4737046399999999E-2</v>
      </c>
      <c r="D60" s="366">
        <v>0.95905297879999996</v>
      </c>
      <c r="E60" s="366">
        <v>0.99379002520000004</v>
      </c>
      <c r="F60" s="366">
        <v>0.73523654159999996</v>
      </c>
      <c r="G60" s="366">
        <v>3.7520392000000001E-3</v>
      </c>
      <c r="H60" s="366">
        <v>0.73898858079999996</v>
      </c>
      <c r="I60" s="366">
        <v>5153</v>
      </c>
      <c r="J60" s="366">
        <v>6130</v>
      </c>
    </row>
    <row r="61" spans="1:10">
      <c r="B61">
        <v>200911</v>
      </c>
      <c r="C61" s="366">
        <v>3.3591731299999997E-2</v>
      </c>
      <c r="D61" s="366">
        <v>0.96072351420000002</v>
      </c>
      <c r="E61" s="366">
        <v>0.99431524549999994</v>
      </c>
      <c r="F61" s="366">
        <v>0.76402147970000001</v>
      </c>
      <c r="G61" s="366">
        <v>2.6849641999999998E-3</v>
      </c>
      <c r="H61" s="366">
        <v>0.76670644389999998</v>
      </c>
      <c r="I61" s="366">
        <v>3870</v>
      </c>
      <c r="J61" s="366">
        <v>6704</v>
      </c>
    </row>
    <row r="62" spans="1:10">
      <c r="A62" s="240" t="s">
        <v>889</v>
      </c>
      <c r="B62">
        <v>200912</v>
      </c>
      <c r="C62" s="366">
        <v>3.3772180899999997E-2</v>
      </c>
      <c r="D62" s="366">
        <v>0.95706926160000005</v>
      </c>
      <c r="E62" s="366">
        <v>0.99084144249999995</v>
      </c>
      <c r="F62" s="366">
        <v>0.77839802670000002</v>
      </c>
      <c r="G62" s="366">
        <v>1.2981955E-3</v>
      </c>
      <c r="H62" s="366">
        <v>0.77969622230000002</v>
      </c>
      <c r="I62" s="366">
        <v>3494</v>
      </c>
      <c r="J62" s="366">
        <v>7703</v>
      </c>
    </row>
    <row r="63" spans="1:10">
      <c r="B63">
        <v>201001</v>
      </c>
      <c r="C63" s="366">
        <v>2.46397995E-2</v>
      </c>
      <c r="D63" s="366">
        <v>0.97160158699999999</v>
      </c>
      <c r="E63" s="366">
        <v>0.99624138650000005</v>
      </c>
      <c r="F63" s="366">
        <v>0.77277335260000002</v>
      </c>
      <c r="G63" s="366">
        <v>1.5930485000000001E-3</v>
      </c>
      <c r="H63" s="366">
        <v>0.7743664012</v>
      </c>
      <c r="I63" s="366">
        <v>4789</v>
      </c>
      <c r="J63" s="366">
        <v>6905</v>
      </c>
    </row>
    <row r="64" spans="1:10">
      <c r="B64">
        <v>201002</v>
      </c>
      <c r="C64" s="366">
        <v>4.2384105999999998E-2</v>
      </c>
      <c r="D64" s="366">
        <v>0.95178807949999999</v>
      </c>
      <c r="E64" s="366">
        <v>0.99417218539999996</v>
      </c>
      <c r="F64" s="366">
        <v>0.76541045870000002</v>
      </c>
      <c r="G64" s="366">
        <v>2.3371312000000002E-3</v>
      </c>
      <c r="H64" s="366">
        <v>0.76774758980000002</v>
      </c>
      <c r="I64" s="366">
        <v>3775</v>
      </c>
      <c r="J64" s="366">
        <v>6846</v>
      </c>
    </row>
    <row r="65" spans="1:10">
      <c r="A65" s="300" t="s">
        <v>977</v>
      </c>
      <c r="B65">
        <v>201003</v>
      </c>
      <c r="C65" s="366">
        <v>4.4549154000000001E-2</v>
      </c>
      <c r="D65" s="366">
        <v>0.94795459410000005</v>
      </c>
      <c r="E65" s="366">
        <v>0.99250374809999997</v>
      </c>
      <c r="F65" s="366">
        <v>0.76826643029999997</v>
      </c>
      <c r="G65" s="366">
        <v>1.1396733E-3</v>
      </c>
      <c r="H65" s="366">
        <v>0.76940610359999995</v>
      </c>
      <c r="I65" s="366">
        <v>4669</v>
      </c>
      <c r="J65" s="366">
        <v>7897</v>
      </c>
    </row>
    <row r="66" spans="1:10">
      <c r="B66">
        <v>201004</v>
      </c>
      <c r="C66" s="366">
        <v>4.28422153E-2</v>
      </c>
      <c r="D66" s="366">
        <v>0.95271682339999997</v>
      </c>
      <c r="E66" s="366">
        <v>0.99555903869999995</v>
      </c>
      <c r="F66" s="366">
        <v>0.77606069119999999</v>
      </c>
      <c r="G66" s="366">
        <v>1.6858667999999999E-3</v>
      </c>
      <c r="H66" s="366">
        <v>0.77774655800000003</v>
      </c>
      <c r="I66" s="366">
        <v>3828</v>
      </c>
      <c r="J66" s="366">
        <v>7118</v>
      </c>
    </row>
    <row r="67" spans="1:10">
      <c r="B67">
        <v>201005</v>
      </c>
      <c r="C67" s="366">
        <v>2.8294672399999998E-2</v>
      </c>
      <c r="D67" s="366">
        <v>0.96788172319999999</v>
      </c>
      <c r="E67" s="366">
        <v>0.99617639560000004</v>
      </c>
      <c r="F67" s="366">
        <v>0.78542834269999995</v>
      </c>
      <c r="G67" s="366">
        <v>1.8681612E-3</v>
      </c>
      <c r="H67" s="366">
        <v>0.78729650390000006</v>
      </c>
      <c r="I67" s="366">
        <v>3923</v>
      </c>
      <c r="J67" s="366">
        <v>7494</v>
      </c>
    </row>
    <row r="68" spans="1:10">
      <c r="A68" s="300" t="s">
        <v>978</v>
      </c>
      <c r="B68">
        <v>201006</v>
      </c>
      <c r="C68" s="366">
        <v>4.7708725700000003E-2</v>
      </c>
      <c r="D68" s="366">
        <v>0.94789704959999999</v>
      </c>
      <c r="E68" s="366">
        <v>0.99560577530000005</v>
      </c>
      <c r="F68" s="366">
        <v>0.8003726377</v>
      </c>
      <c r="G68" s="366">
        <v>2.3955283000000002E-3</v>
      </c>
      <c r="H68" s="366">
        <v>0.80276816610000001</v>
      </c>
      <c r="I68" s="366">
        <v>4779</v>
      </c>
      <c r="J68" s="366">
        <v>7514</v>
      </c>
    </row>
    <row r="69" spans="1:10">
      <c r="B69">
        <v>201007</v>
      </c>
      <c r="C69" s="366">
        <v>4.0607807199999998E-2</v>
      </c>
      <c r="D69" s="366">
        <v>0.9528425465</v>
      </c>
      <c r="E69" s="366">
        <v>0.99345035370000001</v>
      </c>
      <c r="F69" s="366">
        <v>0.79185973700000001</v>
      </c>
      <c r="G69" s="366">
        <v>3.38134E-3</v>
      </c>
      <c r="H69" s="366">
        <v>0.79524107700000002</v>
      </c>
      <c r="I69" s="366">
        <v>3817</v>
      </c>
      <c r="J69" s="366">
        <v>7985</v>
      </c>
    </row>
    <row r="70" spans="1:10">
      <c r="B70">
        <v>201008</v>
      </c>
      <c r="C70" s="366">
        <v>4.3656536400000001E-2</v>
      </c>
      <c r="D70" s="366">
        <v>0.95151953690000002</v>
      </c>
      <c r="E70" s="366">
        <v>0.99517607330000002</v>
      </c>
      <c r="F70" s="366">
        <v>0.7944720985</v>
      </c>
      <c r="G70" s="366">
        <v>1.9648939E-3</v>
      </c>
      <c r="H70" s="366">
        <v>0.79643699239999999</v>
      </c>
      <c r="I70" s="366">
        <v>4146</v>
      </c>
      <c r="J70" s="366">
        <v>7634</v>
      </c>
    </row>
    <row r="71" spans="1:10">
      <c r="A71" s="300" t="s">
        <v>979</v>
      </c>
      <c r="B71">
        <v>201009</v>
      </c>
      <c r="C71" s="366">
        <v>4.31034483E-2</v>
      </c>
      <c r="D71" s="366">
        <v>0.95096982760000004</v>
      </c>
      <c r="E71" s="366">
        <v>0.99407327590000005</v>
      </c>
      <c r="F71" s="366">
        <v>0.8057582593</v>
      </c>
      <c r="G71" s="366">
        <v>2.5208969000000002E-3</v>
      </c>
      <c r="H71" s="366">
        <v>0.80827915620000002</v>
      </c>
      <c r="I71" s="366">
        <v>5568</v>
      </c>
      <c r="J71" s="366">
        <v>7537</v>
      </c>
    </row>
    <row r="72" spans="1:10">
      <c r="B72">
        <v>201010</v>
      </c>
      <c r="C72" s="366">
        <v>2.7022024799999999E-2</v>
      </c>
      <c r="D72" s="366">
        <v>0.96779566910000003</v>
      </c>
      <c r="E72" s="366">
        <v>0.99481769389999997</v>
      </c>
      <c r="F72" s="366">
        <v>0.80028328609999999</v>
      </c>
      <c r="G72" s="366">
        <v>4.6742210000000001E-3</v>
      </c>
      <c r="H72" s="366">
        <v>0.80495750710000002</v>
      </c>
      <c r="I72" s="366">
        <v>5403</v>
      </c>
      <c r="J72" s="366">
        <v>7060</v>
      </c>
    </row>
    <row r="73" spans="1:10">
      <c r="B73">
        <v>201011</v>
      </c>
      <c r="C73" s="366">
        <v>2.9808773899999998E-2</v>
      </c>
      <c r="D73" s="366">
        <v>0.96606674169999995</v>
      </c>
      <c r="E73" s="366">
        <v>0.99587551559999998</v>
      </c>
      <c r="F73" s="366">
        <v>0.8127195183</v>
      </c>
      <c r="G73" s="366">
        <v>2.2579026999999998E-3</v>
      </c>
      <c r="H73" s="366">
        <v>0.81497742100000004</v>
      </c>
      <c r="I73" s="366">
        <v>5334</v>
      </c>
      <c r="J73" s="366">
        <v>7972</v>
      </c>
    </row>
    <row r="74" spans="1:10">
      <c r="A74" s="300" t="s">
        <v>980</v>
      </c>
      <c r="B74">
        <v>201012</v>
      </c>
      <c r="C74" s="366">
        <v>6.5318059999999997E-2</v>
      </c>
      <c r="D74" s="366">
        <v>0.92663904460000002</v>
      </c>
      <c r="E74" s="366">
        <v>0.99195710459999997</v>
      </c>
      <c r="F74" s="366">
        <v>0.7864885304</v>
      </c>
      <c r="G74" s="366">
        <v>3.4030753999999999E-3</v>
      </c>
      <c r="H74" s="366">
        <v>0.78989160570000005</v>
      </c>
      <c r="I74" s="366">
        <v>4103</v>
      </c>
      <c r="J74" s="366">
        <v>7934</v>
      </c>
    </row>
    <row r="75" spans="1:10">
      <c r="B75">
        <v>201101</v>
      </c>
      <c r="C75" s="366">
        <v>2.65682657E-2</v>
      </c>
      <c r="D75" s="366">
        <v>0.96955719559999998</v>
      </c>
      <c r="E75" s="366">
        <v>0.99612546130000001</v>
      </c>
      <c r="F75" s="366">
        <v>0.79846368720000005</v>
      </c>
      <c r="G75" s="366">
        <v>3.2122905000000002E-3</v>
      </c>
      <c r="H75" s="366">
        <v>0.80167597769999999</v>
      </c>
      <c r="I75" s="366">
        <v>5420</v>
      </c>
      <c r="J75" s="366">
        <v>7160</v>
      </c>
    </row>
    <row r="76" spans="1:10">
      <c r="B76">
        <v>201102</v>
      </c>
      <c r="C76" s="366">
        <v>2.6839426199999999E-2</v>
      </c>
      <c r="D76" s="366">
        <v>0.96321147620000003</v>
      </c>
      <c r="E76" s="366">
        <v>0.99005090240000004</v>
      </c>
      <c r="F76" s="366">
        <v>0.79498347849999995</v>
      </c>
      <c r="G76" s="366">
        <v>2.8537098000000001E-3</v>
      </c>
      <c r="H76" s="366">
        <v>0.79783718830000006</v>
      </c>
      <c r="I76" s="366">
        <v>4322</v>
      </c>
      <c r="J76" s="366">
        <v>6658</v>
      </c>
    </row>
    <row r="77" spans="1:10">
      <c r="A77" s="300" t="s">
        <v>1034</v>
      </c>
      <c r="B77">
        <v>201103</v>
      </c>
      <c r="C77" s="366">
        <v>5.0189393899999997E-2</v>
      </c>
      <c r="D77" s="366">
        <v>0.94034090910000001</v>
      </c>
      <c r="E77" s="366">
        <v>0.990530303</v>
      </c>
      <c r="F77" s="366">
        <v>0.78495227400000001</v>
      </c>
      <c r="G77" s="366">
        <v>3.2285233000000002E-3</v>
      </c>
      <c r="H77" s="366">
        <v>0.78818079730000001</v>
      </c>
      <c r="I77" s="366">
        <v>5280</v>
      </c>
      <c r="J77" s="366">
        <v>7124</v>
      </c>
    </row>
    <row r="78" spans="1:10">
      <c r="B78">
        <v>201104</v>
      </c>
      <c r="C78" s="366">
        <v>2.9592406500000001E-2</v>
      </c>
      <c r="D78" s="366">
        <v>0.96119486320000003</v>
      </c>
      <c r="E78" s="366">
        <v>0.99078726969999997</v>
      </c>
      <c r="F78" s="366">
        <v>0.7871460388</v>
      </c>
      <c r="G78" s="366">
        <v>3.3407571999999998E-3</v>
      </c>
      <c r="H78" s="366">
        <v>0.79048679610000006</v>
      </c>
      <c r="I78" s="366">
        <v>3582</v>
      </c>
      <c r="J78" s="366">
        <v>6286</v>
      </c>
    </row>
    <row r="79" spans="1:10">
      <c r="B79">
        <v>201105</v>
      </c>
      <c r="C79" s="366">
        <v>2.5880469600000001E-2</v>
      </c>
      <c r="D79" s="366">
        <v>0.96878335110000002</v>
      </c>
      <c r="E79" s="366">
        <v>0.99466382070000003</v>
      </c>
      <c r="F79" s="366">
        <v>0.80719686359999998</v>
      </c>
      <c r="G79" s="366">
        <v>2.5203024E-3</v>
      </c>
      <c r="H79" s="366">
        <v>0.8097171661</v>
      </c>
      <c r="I79" s="366">
        <v>3748</v>
      </c>
      <c r="J79" s="366">
        <v>7142</v>
      </c>
    </row>
    <row r="80" spans="1:10">
      <c r="A80" s="300" t="s">
        <v>1035</v>
      </c>
      <c r="B80">
        <v>201106</v>
      </c>
      <c r="C80" s="366">
        <v>2.63278388E-2</v>
      </c>
      <c r="D80" s="366">
        <v>0.96978021979999995</v>
      </c>
      <c r="E80" s="366">
        <v>0.99610805859999996</v>
      </c>
      <c r="F80" s="366">
        <v>0.79261363640000004</v>
      </c>
      <c r="G80" s="366">
        <v>1.7942584000000001E-3</v>
      </c>
      <c r="H80" s="366">
        <v>0.79440789469999995</v>
      </c>
      <c r="I80" s="366">
        <v>4368</v>
      </c>
      <c r="J80" s="366">
        <v>6688</v>
      </c>
    </row>
    <row r="81" spans="1:10">
      <c r="B81">
        <v>201107</v>
      </c>
      <c r="C81" s="366">
        <v>3.3666748000000003E-2</v>
      </c>
      <c r="D81" s="366">
        <v>0.96169797509999999</v>
      </c>
      <c r="E81" s="366">
        <v>0.99536472310000002</v>
      </c>
      <c r="F81" s="366">
        <v>0.79804179450000001</v>
      </c>
      <c r="G81" s="366">
        <v>1.4613473999999999E-3</v>
      </c>
      <c r="H81" s="366">
        <v>0.79950314190000005</v>
      </c>
      <c r="I81" s="366">
        <v>4099</v>
      </c>
      <c r="J81" s="366">
        <v>6843</v>
      </c>
    </row>
    <row r="82" spans="1:10">
      <c r="B82">
        <v>201108</v>
      </c>
      <c r="C82" s="366">
        <v>2.8309919100000001E-2</v>
      </c>
      <c r="D82" s="366">
        <v>0.96913580249999998</v>
      </c>
      <c r="E82" s="366">
        <v>0.9974457216</v>
      </c>
      <c r="F82" s="366">
        <v>0.79189580319999997</v>
      </c>
      <c r="G82" s="366">
        <v>2.6049203999999999E-3</v>
      </c>
      <c r="H82" s="366">
        <v>0.79450072360000001</v>
      </c>
      <c r="I82" s="366">
        <v>4698</v>
      </c>
      <c r="J82" s="366">
        <v>6910</v>
      </c>
    </row>
    <row r="83" spans="1:10">
      <c r="A83" s="300" t="s">
        <v>1036</v>
      </c>
      <c r="B83">
        <v>201109</v>
      </c>
      <c r="C83" s="366">
        <v>3.5058775E-2</v>
      </c>
      <c r="D83" s="366">
        <v>0.9599917509</v>
      </c>
      <c r="E83" s="366">
        <v>0.99505052589999998</v>
      </c>
      <c r="F83" s="366">
        <v>0.80312069760000004</v>
      </c>
      <c r="G83" s="366">
        <v>2.9065319999999999E-3</v>
      </c>
      <c r="H83" s="366">
        <v>0.80602722959999995</v>
      </c>
      <c r="I83" s="366">
        <v>4849</v>
      </c>
      <c r="J83" s="366">
        <v>6537</v>
      </c>
    </row>
    <row r="84" spans="1:10">
      <c r="B84">
        <v>201110</v>
      </c>
      <c r="C84" s="366">
        <v>2.7090443700000001E-2</v>
      </c>
      <c r="D84" s="366">
        <v>0.96800341300000003</v>
      </c>
      <c r="E84" s="366">
        <v>0.99509385669999995</v>
      </c>
      <c r="F84" s="366">
        <v>0.80460495190000003</v>
      </c>
      <c r="G84" s="366">
        <v>3.9425958000000004E-3</v>
      </c>
      <c r="H84" s="366">
        <v>0.80854754770000004</v>
      </c>
      <c r="I84" s="366">
        <v>4688</v>
      </c>
      <c r="J84" s="366">
        <v>6341</v>
      </c>
    </row>
    <row r="85" spans="1:10">
      <c r="B85">
        <v>201111</v>
      </c>
      <c r="C85" s="366">
        <v>3.8178848500000001E-2</v>
      </c>
      <c r="D85" s="366">
        <v>0.95630869740000002</v>
      </c>
      <c r="E85" s="366">
        <v>0.99448754589999999</v>
      </c>
      <c r="F85" s="366">
        <v>0.80463669780000002</v>
      </c>
      <c r="G85" s="366">
        <v>5.7958721999999997E-3</v>
      </c>
      <c r="H85" s="366">
        <v>0.81043257000000002</v>
      </c>
      <c r="I85" s="366">
        <v>4898</v>
      </c>
      <c r="J85" s="366">
        <v>7074</v>
      </c>
    </row>
    <row r="86" spans="1:10">
      <c r="A86" s="300" t="s">
        <v>1037</v>
      </c>
      <c r="B86">
        <v>201112</v>
      </c>
      <c r="C86" s="366">
        <v>2.4724703899999999E-2</v>
      </c>
      <c r="D86" s="366">
        <v>0.96841886560000001</v>
      </c>
      <c r="E86" s="366">
        <v>0.99314356950000005</v>
      </c>
      <c r="F86" s="366">
        <v>0.80830712790000003</v>
      </c>
      <c r="G86" s="366">
        <v>6.4203354000000002E-3</v>
      </c>
      <c r="H86" s="366">
        <v>0.81472746330000001</v>
      </c>
      <c r="I86" s="366">
        <v>4813</v>
      </c>
      <c r="J86" s="366">
        <v>7632</v>
      </c>
    </row>
    <row r="87" spans="1:10">
      <c r="B87">
        <v>201201</v>
      </c>
      <c r="C87" s="366">
        <v>1.9254658399999999E-2</v>
      </c>
      <c r="D87" s="366">
        <v>0.97810559009999998</v>
      </c>
      <c r="E87" s="366">
        <v>0.99736024840000004</v>
      </c>
      <c r="F87" s="366">
        <v>0.82075471700000002</v>
      </c>
      <c r="G87" s="366">
        <v>6.9594803999999998E-3</v>
      </c>
      <c r="H87" s="366">
        <v>0.82771419729999995</v>
      </c>
      <c r="I87" s="366">
        <v>6440</v>
      </c>
      <c r="J87" s="366">
        <v>6466</v>
      </c>
    </row>
    <row r="88" spans="1:10">
      <c r="B88">
        <v>201202</v>
      </c>
      <c r="C88" s="366">
        <v>2.99808633E-2</v>
      </c>
      <c r="D88" s="366">
        <v>0.9666170529</v>
      </c>
      <c r="E88" s="366">
        <v>0.99659791620000004</v>
      </c>
      <c r="F88" s="366">
        <v>0.81279815759999996</v>
      </c>
      <c r="G88" s="366">
        <v>8.5540384999999997E-3</v>
      </c>
      <c r="H88" s="366">
        <v>0.82135219609999999</v>
      </c>
      <c r="I88" s="366">
        <v>4703</v>
      </c>
      <c r="J88" s="366">
        <v>6079</v>
      </c>
    </row>
    <row r="89" spans="1:10">
      <c r="A89" s="300" t="s">
        <v>1137</v>
      </c>
      <c r="B89">
        <v>201203</v>
      </c>
      <c r="C89" s="366">
        <v>2.4173027999999999E-2</v>
      </c>
      <c r="D89" s="366">
        <v>0.96964740090000001</v>
      </c>
      <c r="E89" s="366">
        <v>0.9938204289</v>
      </c>
      <c r="F89" s="366">
        <v>0.81572895909999998</v>
      </c>
      <c r="G89" s="366">
        <v>9.1982217000000002E-3</v>
      </c>
      <c r="H89" s="366">
        <v>0.82492718070000004</v>
      </c>
      <c r="I89" s="366">
        <v>5502</v>
      </c>
      <c r="J89" s="366">
        <v>6523</v>
      </c>
    </row>
    <row r="90" spans="1:10">
      <c r="B90">
        <v>201204</v>
      </c>
      <c r="C90" s="366">
        <v>2.2849462399999999E-2</v>
      </c>
      <c r="D90" s="366">
        <v>0.97446236559999999</v>
      </c>
      <c r="E90" s="366">
        <v>0.99731182799999996</v>
      </c>
      <c r="F90" s="366">
        <v>0.83981885270000001</v>
      </c>
      <c r="G90" s="366">
        <v>7.7155317000000001E-3</v>
      </c>
      <c r="H90" s="366">
        <v>0.84753438439999995</v>
      </c>
      <c r="I90" s="366">
        <v>4464</v>
      </c>
      <c r="J90" s="366">
        <v>5962</v>
      </c>
    </row>
    <row r="91" spans="1:10">
      <c r="B91">
        <v>201205</v>
      </c>
      <c r="C91" s="366">
        <v>4.03559603E-2</v>
      </c>
      <c r="D91" s="366">
        <v>0.95426324500000004</v>
      </c>
      <c r="E91" s="366">
        <v>0.99461920530000003</v>
      </c>
      <c r="F91" s="366">
        <v>0.83158201980000002</v>
      </c>
      <c r="G91" s="366">
        <v>1.10916521E-2</v>
      </c>
      <c r="H91" s="366">
        <v>0.84267367189999998</v>
      </c>
      <c r="I91" s="366">
        <v>4832</v>
      </c>
      <c r="J91" s="366">
        <v>6852</v>
      </c>
    </row>
    <row r="92" spans="1:10">
      <c r="A92" s="300" t="s">
        <v>1134</v>
      </c>
      <c r="B92">
        <v>201206</v>
      </c>
      <c r="C92" s="366">
        <v>2.5004223700000001E-2</v>
      </c>
      <c r="D92" s="366">
        <v>0.97330630169999999</v>
      </c>
      <c r="E92" s="366">
        <v>0.99831052539999998</v>
      </c>
      <c r="F92" s="366">
        <v>0.82577336109999999</v>
      </c>
      <c r="G92" s="366">
        <v>7.0524122000000002E-3</v>
      </c>
      <c r="H92" s="366">
        <v>0.83282577339999997</v>
      </c>
      <c r="I92" s="366">
        <v>5919</v>
      </c>
      <c r="J92" s="366">
        <v>6239</v>
      </c>
    </row>
    <row r="93" spans="1:10">
      <c r="B93">
        <v>201207</v>
      </c>
      <c r="C93" s="366">
        <v>3.6113837099999997E-2</v>
      </c>
      <c r="D93" s="366">
        <v>0.96074582919999996</v>
      </c>
      <c r="E93" s="366">
        <v>0.9968596663</v>
      </c>
      <c r="F93" s="366">
        <v>0.84844404549999997</v>
      </c>
      <c r="G93" s="366">
        <v>8.8270497000000007E-3</v>
      </c>
      <c r="H93" s="366">
        <v>0.8572710952</v>
      </c>
      <c r="I93" s="366">
        <v>5095</v>
      </c>
      <c r="J93" s="366">
        <v>6684</v>
      </c>
    </row>
    <row r="94" spans="1:10">
      <c r="B94">
        <v>201208</v>
      </c>
      <c r="C94" s="366">
        <v>2.8588807800000001E-2</v>
      </c>
      <c r="D94" s="366">
        <v>0.96735604220000004</v>
      </c>
      <c r="E94" s="366">
        <v>0.99594484999999999</v>
      </c>
      <c r="F94" s="366">
        <v>0.83903390339999995</v>
      </c>
      <c r="G94" s="366">
        <v>7.9507950999999997E-3</v>
      </c>
      <c r="H94" s="366">
        <v>0.84698469850000002</v>
      </c>
      <c r="I94" s="366">
        <v>4932</v>
      </c>
      <c r="J94" s="366">
        <v>6666</v>
      </c>
    </row>
    <row r="95" spans="1:10">
      <c r="A95" s="300" t="s">
        <v>1138</v>
      </c>
      <c r="B95">
        <v>201209</v>
      </c>
      <c r="C95" s="366">
        <v>3.0355594100000001E-2</v>
      </c>
      <c r="D95" s="366">
        <v>0.96686903729999996</v>
      </c>
      <c r="E95" s="366">
        <v>0.99722463139999995</v>
      </c>
      <c r="F95" s="366">
        <v>0.85097226650000002</v>
      </c>
      <c r="G95" s="366">
        <v>1.03602168E-2</v>
      </c>
      <c r="H95" s="366">
        <v>0.86133248330000001</v>
      </c>
      <c r="I95" s="366">
        <v>5765</v>
      </c>
      <c r="J95" s="366">
        <v>6274</v>
      </c>
    </row>
    <row r="96" spans="1:10">
      <c r="B96">
        <v>201210</v>
      </c>
      <c r="C96" s="366">
        <v>1.9943907800000001E-2</v>
      </c>
      <c r="D96" s="366">
        <v>0.97584917419999995</v>
      </c>
      <c r="E96" s="366">
        <v>0.99579308200000005</v>
      </c>
      <c r="F96" s="366">
        <v>0.83236574750000003</v>
      </c>
      <c r="G96" s="366">
        <v>8.5631349999999995E-3</v>
      </c>
      <c r="H96" s="366">
        <v>0.84092888239999997</v>
      </c>
      <c r="I96" s="366">
        <v>6418</v>
      </c>
      <c r="J96" s="366">
        <v>6890</v>
      </c>
    </row>
    <row r="97" spans="1:10">
      <c r="B97">
        <v>201211</v>
      </c>
      <c r="C97" s="366">
        <v>2.0365435899999999E-2</v>
      </c>
      <c r="D97" s="366">
        <v>0.9758279406</v>
      </c>
      <c r="E97" s="366">
        <v>0.99619337649999995</v>
      </c>
      <c r="F97" s="366">
        <v>0.84259646190000004</v>
      </c>
      <c r="G97" s="366">
        <v>7.5219390000000001E-3</v>
      </c>
      <c r="H97" s="366">
        <v>0.85011840090000002</v>
      </c>
      <c r="I97" s="366">
        <v>5254</v>
      </c>
      <c r="J97" s="366">
        <v>7179</v>
      </c>
    </row>
    <row r="98" spans="1:10">
      <c r="A98" s="300" t="s">
        <v>1136</v>
      </c>
      <c r="B98">
        <v>201212</v>
      </c>
      <c r="C98" s="366">
        <v>1.23388582E-2</v>
      </c>
      <c r="D98" s="366">
        <v>0.98416206260000005</v>
      </c>
      <c r="E98" s="366">
        <v>0.99650092079999997</v>
      </c>
      <c r="F98" s="366">
        <v>0.83361439010000005</v>
      </c>
      <c r="G98" s="366">
        <v>7.3074760999999998E-3</v>
      </c>
      <c r="H98" s="366">
        <v>0.84092186619999998</v>
      </c>
      <c r="I98" s="366">
        <v>5430</v>
      </c>
      <c r="J98" s="366">
        <v>7116</v>
      </c>
    </row>
    <row r="99" spans="1:10">
      <c r="A99" s="300"/>
      <c r="B99">
        <v>201301</v>
      </c>
      <c r="C99" s="366">
        <v>1.14341718E-2</v>
      </c>
      <c r="D99" s="366">
        <v>0.98578895789999998</v>
      </c>
      <c r="E99" s="366">
        <v>0.99722312970000004</v>
      </c>
      <c r="F99" s="366">
        <v>0.82639169700000004</v>
      </c>
      <c r="G99" s="366">
        <v>8.4917104999999993E-3</v>
      </c>
      <c r="H99" s="366">
        <v>0.83488340750000001</v>
      </c>
      <c r="I99" s="366">
        <v>6122</v>
      </c>
      <c r="J99" s="366">
        <v>7419</v>
      </c>
    </row>
    <row r="100" spans="1:10">
      <c r="A100" s="300"/>
      <c r="B100">
        <v>201302</v>
      </c>
      <c r="C100" s="366">
        <v>1.5157894700000001E-2</v>
      </c>
      <c r="D100" s="366">
        <v>0.98042105260000001</v>
      </c>
      <c r="E100" s="366">
        <v>0.99557894739999997</v>
      </c>
      <c r="F100" s="366">
        <v>0.81451149430000003</v>
      </c>
      <c r="G100" s="366">
        <v>7.6149425000000001E-3</v>
      </c>
      <c r="H100" s="366">
        <v>0.82212643679999997</v>
      </c>
      <c r="I100" s="366">
        <v>4750</v>
      </c>
      <c r="J100" s="366">
        <v>6960</v>
      </c>
    </row>
    <row r="101" spans="1:10">
      <c r="A101" s="300" t="s">
        <v>1265</v>
      </c>
      <c r="B101">
        <v>201303</v>
      </c>
      <c r="C101" s="366">
        <v>1.36307311E-2</v>
      </c>
      <c r="D101" s="366">
        <v>0.98194370689999999</v>
      </c>
      <c r="E101" s="366">
        <v>0.99557443800000001</v>
      </c>
      <c r="F101" s="366">
        <v>0.8057150313</v>
      </c>
      <c r="G101" s="366">
        <v>8.0897703999999997E-3</v>
      </c>
      <c r="H101" s="366">
        <v>0.81380480170000002</v>
      </c>
      <c r="I101" s="366">
        <v>5649</v>
      </c>
      <c r="J101" s="366">
        <v>7664</v>
      </c>
    </row>
    <row r="102" spans="1:10">
      <c r="B102">
        <v>201304</v>
      </c>
      <c r="C102" s="366">
        <v>1.9133725800000001E-2</v>
      </c>
      <c r="D102" s="366">
        <v>0.97539949540000004</v>
      </c>
      <c r="E102" s="366">
        <v>0.99453322119999998</v>
      </c>
      <c r="F102" s="366">
        <v>0.81589791310000004</v>
      </c>
      <c r="G102" s="366">
        <v>6.2475075999999996E-3</v>
      </c>
      <c r="H102" s="366">
        <v>0.82214542069999996</v>
      </c>
      <c r="I102" s="366">
        <v>4756</v>
      </c>
      <c r="J102" s="366">
        <v>7523</v>
      </c>
    </row>
    <row r="103" spans="1:10">
      <c r="B103">
        <v>201305</v>
      </c>
      <c r="C103" s="366">
        <v>1.25862769E-2</v>
      </c>
      <c r="D103" s="366">
        <v>0.98477466499999999</v>
      </c>
      <c r="E103" s="366">
        <v>0.99736094190000002</v>
      </c>
      <c r="F103" s="366">
        <v>0.80875980790000002</v>
      </c>
      <c r="G103" s="366">
        <v>7.1436935999999998E-3</v>
      </c>
      <c r="H103" s="366">
        <v>0.81590350160000003</v>
      </c>
      <c r="I103" s="366">
        <v>4926</v>
      </c>
      <c r="J103" s="366">
        <v>8539</v>
      </c>
    </row>
    <row r="104" spans="1:10">
      <c r="A104" s="300" t="s">
        <v>1266</v>
      </c>
      <c r="B104">
        <v>201306</v>
      </c>
      <c r="C104" s="366">
        <v>8.3250083000000006E-3</v>
      </c>
      <c r="D104" s="366">
        <v>0.99050949050000003</v>
      </c>
      <c r="E104" s="366">
        <v>0.99883449879999997</v>
      </c>
      <c r="F104" s="366">
        <v>0.82315762859999997</v>
      </c>
      <c r="G104" s="366">
        <v>7.7107825E-3</v>
      </c>
      <c r="H104" s="366">
        <v>0.83086841109999998</v>
      </c>
      <c r="I104" s="366">
        <v>6006</v>
      </c>
      <c r="J104" s="366">
        <v>7911</v>
      </c>
    </row>
    <row r="105" spans="1:10">
      <c r="B105">
        <v>201307</v>
      </c>
      <c r="C105" s="366">
        <v>1.23285293E-2</v>
      </c>
      <c r="D105" s="366">
        <v>0.98593505820000005</v>
      </c>
      <c r="E105" s="366">
        <v>0.99826358739999999</v>
      </c>
      <c r="F105" s="366">
        <v>0.81848184820000003</v>
      </c>
      <c r="G105" s="366">
        <v>7.7351484999999996E-3</v>
      </c>
      <c r="H105" s="366">
        <v>0.82621699670000004</v>
      </c>
      <c r="I105" s="366">
        <v>5759</v>
      </c>
      <c r="J105" s="366">
        <v>9696</v>
      </c>
    </row>
    <row r="106" spans="1:10">
      <c r="B106">
        <v>201308</v>
      </c>
      <c r="C106" s="366">
        <v>1.1151140800000001E-2</v>
      </c>
      <c r="D106" s="366">
        <v>0.98730485499999998</v>
      </c>
      <c r="E106" s="366">
        <v>0.9984559959</v>
      </c>
      <c r="F106" s="366">
        <v>0.81585323639999996</v>
      </c>
      <c r="G106" s="366">
        <v>8.8842737000000005E-3</v>
      </c>
      <c r="H106" s="366">
        <v>0.82473751009999996</v>
      </c>
      <c r="I106" s="366">
        <v>5829</v>
      </c>
      <c r="J106" s="366">
        <v>8667</v>
      </c>
    </row>
    <row r="107" spans="1:10">
      <c r="A107" s="300" t="s">
        <v>1267</v>
      </c>
      <c r="B107">
        <v>201309</v>
      </c>
      <c r="C107" s="366">
        <v>1.21566151E-2</v>
      </c>
      <c r="D107" s="366">
        <v>0.98705399429999996</v>
      </c>
      <c r="E107" s="366">
        <v>0.99921060939999995</v>
      </c>
      <c r="F107" s="366">
        <v>0.81082138199999998</v>
      </c>
      <c r="G107" s="366">
        <v>8.2138200999999997E-3</v>
      </c>
      <c r="H107" s="366">
        <v>0.81903520210000003</v>
      </c>
      <c r="I107" s="366">
        <v>6334</v>
      </c>
      <c r="J107" s="366">
        <v>7670</v>
      </c>
    </row>
    <row r="108" spans="1:10">
      <c r="B108">
        <v>201310</v>
      </c>
      <c r="C108" s="366">
        <v>7.4021351999999999E-3</v>
      </c>
      <c r="D108" s="366">
        <v>0.99060498220000004</v>
      </c>
      <c r="E108" s="366">
        <v>0.99800711740000003</v>
      </c>
      <c r="F108" s="366">
        <v>0.81479768789999996</v>
      </c>
      <c r="G108" s="366">
        <v>1.13294798E-2</v>
      </c>
      <c r="H108" s="366">
        <v>0.82612716760000005</v>
      </c>
      <c r="I108" s="366">
        <v>7025</v>
      </c>
      <c r="J108" s="366">
        <v>8650</v>
      </c>
    </row>
    <row r="109" spans="1:10">
      <c r="B109">
        <v>201311</v>
      </c>
      <c r="C109" s="366">
        <v>5.4406964000000002E-3</v>
      </c>
      <c r="D109" s="366">
        <v>0.99129488570000002</v>
      </c>
      <c r="E109" s="366">
        <v>0.99673558220000003</v>
      </c>
      <c r="F109" s="366">
        <v>0.82372917329999995</v>
      </c>
      <c r="G109" s="366">
        <v>5.4122891000000003E-3</v>
      </c>
      <c r="H109" s="366">
        <v>0.82914146239999997</v>
      </c>
      <c r="I109" s="366">
        <v>6433</v>
      </c>
      <c r="J109" s="366">
        <v>9423</v>
      </c>
    </row>
    <row r="110" spans="1:10">
      <c r="A110" s="300" t="s">
        <v>1268</v>
      </c>
      <c r="B110">
        <v>201312</v>
      </c>
      <c r="C110" s="366">
        <v>7.0596540999999999E-3</v>
      </c>
      <c r="D110" s="366">
        <v>0.98905753620000003</v>
      </c>
      <c r="E110" s="366">
        <v>0.99611719030000001</v>
      </c>
      <c r="F110" s="366">
        <v>0.80841121500000002</v>
      </c>
      <c r="G110" s="366">
        <v>6.6458982E-3</v>
      </c>
      <c r="H110" s="366">
        <v>0.81505711319999996</v>
      </c>
      <c r="I110" s="366">
        <v>5666</v>
      </c>
      <c r="J110" s="366">
        <v>9630</v>
      </c>
    </row>
    <row r="111" spans="1:10">
      <c r="B111">
        <v>201401</v>
      </c>
      <c r="C111" s="366">
        <v>9.1394826000000002E-3</v>
      </c>
      <c r="D111" s="366">
        <v>0.98847019120000001</v>
      </c>
      <c r="E111" s="366">
        <v>0.99760967379999999</v>
      </c>
      <c r="F111" s="366">
        <v>0.80540766259999996</v>
      </c>
      <c r="G111" s="366">
        <v>7.3076521999999996E-3</v>
      </c>
      <c r="H111" s="366">
        <v>0.81271531480000003</v>
      </c>
      <c r="I111" s="366">
        <v>7112</v>
      </c>
      <c r="J111" s="366">
        <v>9579</v>
      </c>
    </row>
    <row r="112" spans="1:10">
      <c r="B112">
        <v>201402</v>
      </c>
      <c r="C112" s="366">
        <v>1.2413289500000001E-2</v>
      </c>
      <c r="D112" s="366">
        <v>0.98448338810000002</v>
      </c>
      <c r="E112" s="366">
        <v>0.9968966776</v>
      </c>
      <c r="F112" s="366">
        <v>0.80806555960000004</v>
      </c>
      <c r="G112" s="366">
        <v>9.5967220000000002E-3</v>
      </c>
      <c r="H112" s="366">
        <v>0.81766228159999998</v>
      </c>
      <c r="I112" s="366">
        <v>5478</v>
      </c>
      <c r="J112" s="366">
        <v>9274</v>
      </c>
    </row>
    <row r="113" spans="1:10">
      <c r="B113">
        <v>201403</v>
      </c>
      <c r="C113" s="366">
        <v>1.7662643499999998E-2</v>
      </c>
      <c r="D113" s="366">
        <v>0.98086546949999998</v>
      </c>
      <c r="E113" s="366">
        <v>0.99852811299999999</v>
      </c>
      <c r="F113" s="366">
        <v>0.80597590360000004</v>
      </c>
      <c r="G113" s="366">
        <v>6.7469879999999998E-3</v>
      </c>
      <c r="H113" s="366">
        <v>0.8127228916</v>
      </c>
      <c r="I113" s="366">
        <v>6794</v>
      </c>
      <c r="J113" s="366">
        <v>10375</v>
      </c>
    </row>
    <row r="114" spans="1:10">
      <c r="B114">
        <v>201404</v>
      </c>
      <c r="C114" s="366">
        <v>1.3294797699999999E-2</v>
      </c>
      <c r="D114" s="366">
        <v>0.98420038539999999</v>
      </c>
      <c r="E114" s="366">
        <v>0.99749518299999995</v>
      </c>
      <c r="F114" s="366">
        <v>0.80468262229999998</v>
      </c>
      <c r="G114" s="366">
        <v>4.6826222999999997E-3</v>
      </c>
      <c r="H114" s="366">
        <v>0.80936524450000003</v>
      </c>
      <c r="I114" s="366">
        <v>5190</v>
      </c>
      <c r="J114" s="366">
        <v>9610</v>
      </c>
    </row>
    <row r="115" spans="1:10">
      <c r="B115">
        <v>201405</v>
      </c>
      <c r="C115" s="366">
        <v>1.3487134E-2</v>
      </c>
      <c r="D115" s="366">
        <v>0.98349600709999996</v>
      </c>
      <c r="E115" s="366">
        <v>0.99698314109999997</v>
      </c>
      <c r="F115" s="366">
        <v>0.80366422969999995</v>
      </c>
      <c r="G115" s="366">
        <v>6.1657711999999996E-3</v>
      </c>
      <c r="H115" s="366">
        <v>0.80983000090000001</v>
      </c>
      <c r="I115" s="366">
        <v>5635</v>
      </c>
      <c r="J115" s="366">
        <v>11353</v>
      </c>
    </row>
    <row r="116" spans="1:10">
      <c r="B116">
        <v>201406</v>
      </c>
      <c r="C116" s="366">
        <v>7.4616359000000002E-3</v>
      </c>
      <c r="D116" s="366">
        <v>0.98958186680000004</v>
      </c>
      <c r="E116" s="366">
        <v>0.99704350269999997</v>
      </c>
      <c r="F116" s="366">
        <v>0.81245421250000005</v>
      </c>
      <c r="G116" s="366">
        <v>5.9523809999999996E-3</v>
      </c>
      <c r="H116" s="366">
        <v>0.81840659339999999</v>
      </c>
      <c r="I116" s="366">
        <v>7103</v>
      </c>
      <c r="J116" s="366">
        <v>10920</v>
      </c>
    </row>
    <row r="117" spans="1:10">
      <c r="B117">
        <v>201407</v>
      </c>
      <c r="C117" s="366">
        <v>6.1143984200000001E-2</v>
      </c>
      <c r="D117" s="366">
        <v>0.93721236029999999</v>
      </c>
      <c r="E117" s="366">
        <v>0.99835634449999999</v>
      </c>
      <c r="F117" s="366">
        <v>0.81639156719999995</v>
      </c>
      <c r="G117" s="366">
        <v>4.5759110999999998E-3</v>
      </c>
      <c r="H117" s="366">
        <v>0.82096747830000005</v>
      </c>
      <c r="I117" s="366">
        <v>6084</v>
      </c>
      <c r="J117" s="366">
        <v>12238</v>
      </c>
    </row>
    <row r="118" spans="1:10">
      <c r="B118">
        <v>201408</v>
      </c>
      <c r="C118" s="366">
        <v>5.4333552200000003E-2</v>
      </c>
      <c r="D118" s="366">
        <v>0.94386080110000004</v>
      </c>
      <c r="E118" s="366">
        <v>0.99819435329999995</v>
      </c>
      <c r="F118" s="366">
        <v>0.81282118280000004</v>
      </c>
      <c r="G118" s="366">
        <v>5.1389252E-3</v>
      </c>
      <c r="H118" s="366">
        <v>0.81796010799999996</v>
      </c>
      <c r="I118" s="366">
        <v>6092</v>
      </c>
      <c r="J118" s="366">
        <v>11481</v>
      </c>
    </row>
    <row r="119" spans="1:10">
      <c r="B119">
        <v>201409</v>
      </c>
      <c r="C119" s="366">
        <v>4.1848418800000002E-2</v>
      </c>
      <c r="D119" s="366">
        <v>0.95338058889999999</v>
      </c>
      <c r="E119" s="366">
        <v>0.99522900759999999</v>
      </c>
      <c r="F119" s="366">
        <v>0.80442804430000003</v>
      </c>
      <c r="G119" s="366">
        <v>4.3929010999999999E-3</v>
      </c>
      <c r="H119" s="366">
        <v>0.80882094540000005</v>
      </c>
      <c r="I119" s="366">
        <v>7336</v>
      </c>
      <c r="J119" s="366">
        <v>11382</v>
      </c>
    </row>
    <row r="120" spans="1:10">
      <c r="B120">
        <v>201410</v>
      </c>
      <c r="C120" s="366">
        <v>3.7423625299999999E-2</v>
      </c>
      <c r="D120" s="366">
        <v>0.95837576369999999</v>
      </c>
      <c r="E120" s="366">
        <v>0.99579938899999998</v>
      </c>
      <c r="F120" s="366">
        <v>0.79987591950000003</v>
      </c>
      <c r="G120" s="366">
        <v>6.2040237999999998E-3</v>
      </c>
      <c r="H120" s="366">
        <v>0.80607994329999999</v>
      </c>
      <c r="I120" s="366">
        <v>7856</v>
      </c>
      <c r="J120" s="366">
        <v>11283</v>
      </c>
    </row>
    <row r="121" spans="1:10">
      <c r="B121">
        <v>201411</v>
      </c>
      <c r="C121" s="366">
        <v>5.2372685199999998E-2</v>
      </c>
      <c r="D121" s="366">
        <v>0.94415509259999997</v>
      </c>
      <c r="E121" s="366">
        <v>0.99652777780000001</v>
      </c>
      <c r="F121" s="366">
        <v>0.8155678435</v>
      </c>
      <c r="G121" s="366">
        <v>3.9132283999999996E-3</v>
      </c>
      <c r="H121" s="366">
        <v>0.81948107189999997</v>
      </c>
      <c r="I121" s="366">
        <v>6912</v>
      </c>
      <c r="J121" s="366">
        <v>11755</v>
      </c>
    </row>
    <row r="122" spans="1:10">
      <c r="A122" s="300" t="s">
        <v>1489</v>
      </c>
      <c r="B122">
        <v>201412</v>
      </c>
      <c r="C122" s="366">
        <v>2.6071370399999998E-2</v>
      </c>
      <c r="D122" s="366">
        <v>0.96920319369999997</v>
      </c>
      <c r="E122" s="366">
        <v>0.99527456410000004</v>
      </c>
      <c r="F122" s="366">
        <v>0.80216284989999997</v>
      </c>
      <c r="G122" s="366">
        <v>5.7251908000000001E-3</v>
      </c>
      <c r="H122" s="366">
        <v>0.80788804069999998</v>
      </c>
      <c r="I122" s="366">
        <v>6137</v>
      </c>
      <c r="J122" s="366">
        <v>12576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00B050"/>
  </sheetPr>
  <dimension ref="A1:W122"/>
  <sheetViews>
    <sheetView workbookViewId="0">
      <selection activeCell="C5" sqref="C5:J122"/>
    </sheetView>
  </sheetViews>
  <sheetFormatPr defaultColWidth="8.85546875" defaultRowHeight="12.75"/>
  <sheetData>
    <row r="1" spans="1:23" ht="27" customHeight="1">
      <c r="A1" s="42" t="s">
        <v>733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</row>
    <row r="2" spans="1:23">
      <c r="B2" s="10" t="s">
        <v>638</v>
      </c>
    </row>
    <row r="3" spans="1:23">
      <c r="A3" t="s">
        <v>595</v>
      </c>
      <c r="C3" s="14"/>
      <c r="D3" t="s">
        <v>633</v>
      </c>
      <c r="F3" s="14"/>
      <c r="G3" t="s">
        <v>749</v>
      </c>
      <c r="I3" s="14"/>
    </row>
    <row r="4" spans="1:23" ht="51">
      <c r="B4" t="s">
        <v>689</v>
      </c>
      <c r="C4" s="65" t="s">
        <v>696</v>
      </c>
      <c r="D4" s="9" t="s">
        <v>697</v>
      </c>
      <c r="E4" s="9" t="s">
        <v>698</v>
      </c>
      <c r="F4" s="65" t="s">
        <v>634</v>
      </c>
      <c r="G4" s="9" t="s">
        <v>635</v>
      </c>
      <c r="H4" s="9" t="s">
        <v>639</v>
      </c>
      <c r="I4" s="65" t="s">
        <v>633</v>
      </c>
      <c r="J4" s="9" t="s">
        <v>703</v>
      </c>
    </row>
    <row r="5" spans="1:23">
      <c r="A5" s="13" t="s">
        <v>588</v>
      </c>
      <c r="B5">
        <v>200503</v>
      </c>
      <c r="C5" s="483">
        <v>0</v>
      </c>
      <c r="D5" s="756">
        <v>0.8380503145</v>
      </c>
      <c r="E5" s="677">
        <v>0.8380503145</v>
      </c>
      <c r="F5" s="483">
        <v>6.4075182000000001E-3</v>
      </c>
      <c r="G5" s="756">
        <v>4.2716789999999998E-4</v>
      </c>
      <c r="H5" s="677">
        <v>6.8346860000000004E-3</v>
      </c>
      <c r="I5" s="366">
        <v>1908</v>
      </c>
      <c r="J5" s="366">
        <v>2341</v>
      </c>
    </row>
    <row r="6" spans="1:23">
      <c r="B6">
        <v>200504</v>
      </c>
      <c r="C6" s="483">
        <v>0</v>
      </c>
      <c r="D6" s="756">
        <v>0.83388266320000004</v>
      </c>
      <c r="E6" s="677">
        <v>0.83388266320000004</v>
      </c>
      <c r="F6" s="483">
        <v>7.2463768E-3</v>
      </c>
      <c r="G6" s="756">
        <v>9.0579709999999999E-4</v>
      </c>
      <c r="H6" s="677">
        <v>8.1521739000000003E-3</v>
      </c>
      <c r="I6" s="366">
        <v>1517</v>
      </c>
      <c r="J6" s="366">
        <v>2208</v>
      </c>
    </row>
    <row r="7" spans="1:23">
      <c r="B7">
        <v>200505</v>
      </c>
      <c r="C7" s="483">
        <v>0</v>
      </c>
      <c r="D7" s="756">
        <v>0.828125</v>
      </c>
      <c r="E7" s="677">
        <v>0.828125</v>
      </c>
      <c r="F7" s="483">
        <v>1.1994668999999999E-2</v>
      </c>
      <c r="G7" s="756">
        <v>8.8849399999999998E-4</v>
      </c>
      <c r="H7" s="677">
        <v>1.2883163E-2</v>
      </c>
      <c r="I7" s="366">
        <v>1792</v>
      </c>
      <c r="J7" s="366">
        <v>2251</v>
      </c>
    </row>
    <row r="8" spans="1:23">
      <c r="A8" s="13" t="s">
        <v>589</v>
      </c>
      <c r="B8">
        <v>200506</v>
      </c>
      <c r="C8" s="483">
        <v>0</v>
      </c>
      <c r="D8" s="756">
        <v>0.89020122479999997</v>
      </c>
      <c r="E8" s="677">
        <v>0.89020122479999997</v>
      </c>
      <c r="F8" s="483">
        <v>1.34408602E-2</v>
      </c>
      <c r="G8" s="756">
        <v>4.4802870000000002E-4</v>
      </c>
      <c r="H8" s="677">
        <v>1.38888889E-2</v>
      </c>
      <c r="I8" s="366">
        <v>2286</v>
      </c>
      <c r="J8" s="366">
        <v>2232</v>
      </c>
    </row>
    <row r="9" spans="1:23">
      <c r="B9">
        <v>200507</v>
      </c>
      <c r="C9" s="483">
        <v>0</v>
      </c>
      <c r="D9" s="756">
        <v>0.88634146339999997</v>
      </c>
      <c r="E9" s="677">
        <v>0.88634146339999997</v>
      </c>
      <c r="F9" s="483">
        <v>1.30866426E-2</v>
      </c>
      <c r="G9" s="756">
        <v>0</v>
      </c>
      <c r="H9" s="677">
        <v>1.30866426E-2</v>
      </c>
      <c r="I9" s="366">
        <v>2050</v>
      </c>
      <c r="J9" s="366">
        <v>2216</v>
      </c>
    </row>
    <row r="10" spans="1:23">
      <c r="B10">
        <v>200508</v>
      </c>
      <c r="C10" s="483">
        <v>0</v>
      </c>
      <c r="D10" s="756">
        <v>0.87712082260000002</v>
      </c>
      <c r="E10" s="677">
        <v>0.87712082260000002</v>
      </c>
      <c r="F10" s="483">
        <v>1.28314799E-2</v>
      </c>
      <c r="G10" s="756">
        <v>1.283148E-3</v>
      </c>
      <c r="H10" s="677">
        <v>1.4114627899999999E-2</v>
      </c>
      <c r="I10" s="366">
        <v>1945</v>
      </c>
      <c r="J10" s="366">
        <v>2338</v>
      </c>
    </row>
    <row r="11" spans="1:23">
      <c r="A11" s="13" t="s">
        <v>626</v>
      </c>
      <c r="B11">
        <v>200509</v>
      </c>
      <c r="C11" s="483">
        <v>0</v>
      </c>
      <c r="D11" s="756">
        <v>0.87182148420000005</v>
      </c>
      <c r="E11" s="677">
        <v>0.87182148420000005</v>
      </c>
      <c r="F11" s="483">
        <v>1.20428189E-2</v>
      </c>
      <c r="G11" s="756">
        <v>4.4603029999999998E-4</v>
      </c>
      <c r="H11" s="677">
        <v>1.2488849200000001E-2</v>
      </c>
      <c r="I11" s="366">
        <v>1927</v>
      </c>
      <c r="J11" s="366">
        <v>2242</v>
      </c>
    </row>
    <row r="12" spans="1:23">
      <c r="B12">
        <v>200510</v>
      </c>
      <c r="C12" s="483">
        <v>0</v>
      </c>
      <c r="D12" s="756">
        <v>0.88235294119999996</v>
      </c>
      <c r="E12" s="677">
        <v>0.88235294119999996</v>
      </c>
      <c r="F12" s="483">
        <v>1.2301383900000001E-2</v>
      </c>
      <c r="G12" s="756">
        <v>5.1255769999999999E-4</v>
      </c>
      <c r="H12" s="677">
        <v>1.28139416E-2</v>
      </c>
      <c r="I12" s="366">
        <v>1496</v>
      </c>
      <c r="J12" s="366">
        <v>1951</v>
      </c>
    </row>
    <row r="13" spans="1:23">
      <c r="B13">
        <v>200511</v>
      </c>
      <c r="C13" s="483">
        <v>0</v>
      </c>
      <c r="D13" s="756">
        <v>0.88367729829999997</v>
      </c>
      <c r="E13" s="677">
        <v>0.88367729829999997</v>
      </c>
      <c r="F13" s="483">
        <v>1.3306038900000001E-2</v>
      </c>
      <c r="G13" s="756">
        <v>2.0470828999999999E-3</v>
      </c>
      <c r="H13" s="677">
        <v>1.5353121799999999E-2</v>
      </c>
      <c r="I13" s="366">
        <v>1599</v>
      </c>
      <c r="J13" s="366">
        <v>1954</v>
      </c>
    </row>
    <row r="14" spans="1:23">
      <c r="A14" s="13" t="s">
        <v>591</v>
      </c>
      <c r="B14">
        <v>200512</v>
      </c>
      <c r="C14" s="483">
        <v>0</v>
      </c>
      <c r="D14" s="756">
        <v>0.90509803919999998</v>
      </c>
      <c r="E14" s="677">
        <v>0.90509803919999998</v>
      </c>
      <c r="F14" s="483">
        <v>9.6878364000000002E-3</v>
      </c>
      <c r="G14" s="756">
        <v>5.3821309999999999E-4</v>
      </c>
      <c r="H14" s="677">
        <v>1.0226049500000001E-2</v>
      </c>
      <c r="I14" s="366">
        <v>1275</v>
      </c>
      <c r="J14" s="366">
        <v>1858</v>
      </c>
    </row>
    <row r="15" spans="1:23">
      <c r="B15">
        <v>200601</v>
      </c>
      <c r="C15" s="483">
        <v>0</v>
      </c>
      <c r="D15" s="756">
        <v>0.91782637509999998</v>
      </c>
      <c r="E15" s="677">
        <v>0.91782637509999998</v>
      </c>
      <c r="F15" s="483">
        <v>1.7467248899999999E-2</v>
      </c>
      <c r="G15" s="756">
        <v>6.2383030000000002E-4</v>
      </c>
      <c r="H15" s="677">
        <v>1.8091079199999999E-2</v>
      </c>
      <c r="I15" s="366">
        <v>1509</v>
      </c>
      <c r="J15" s="366">
        <v>1603</v>
      </c>
    </row>
    <row r="16" spans="1:23">
      <c r="B16">
        <v>200602</v>
      </c>
      <c r="C16" s="483">
        <v>0</v>
      </c>
      <c r="D16" s="756">
        <v>0.90590525629999996</v>
      </c>
      <c r="E16" s="677">
        <v>0.90590525629999996</v>
      </c>
      <c r="F16" s="483">
        <v>2.55204835E-2</v>
      </c>
      <c r="G16" s="756">
        <v>0</v>
      </c>
      <c r="H16" s="677">
        <v>2.55204835E-2</v>
      </c>
      <c r="I16" s="366">
        <v>1541</v>
      </c>
      <c r="J16" s="366">
        <v>1489</v>
      </c>
    </row>
    <row r="17" spans="1:10">
      <c r="A17" s="13" t="s">
        <v>592</v>
      </c>
      <c r="B17">
        <v>200603</v>
      </c>
      <c r="C17" s="483">
        <v>0</v>
      </c>
      <c r="D17" s="756">
        <v>0.91346559729999999</v>
      </c>
      <c r="E17" s="677">
        <v>0.91346559729999999</v>
      </c>
      <c r="F17" s="483">
        <v>1.47754137E-2</v>
      </c>
      <c r="G17" s="756">
        <v>2.3640661999999998E-3</v>
      </c>
      <c r="H17" s="677">
        <v>1.7139479900000001E-2</v>
      </c>
      <c r="I17" s="366">
        <v>2369</v>
      </c>
      <c r="J17" s="366">
        <v>1692</v>
      </c>
    </row>
    <row r="18" spans="1:10">
      <c r="B18">
        <v>200604</v>
      </c>
      <c r="C18" s="483">
        <v>0</v>
      </c>
      <c r="D18" s="756">
        <v>0.91172316379999996</v>
      </c>
      <c r="E18" s="677">
        <v>0.91172316379999996</v>
      </c>
      <c r="F18" s="483">
        <v>2.04700531E-2</v>
      </c>
      <c r="G18" s="756">
        <v>3.0326005E-3</v>
      </c>
      <c r="H18" s="677">
        <v>2.3502653500000002E-2</v>
      </c>
      <c r="I18" s="366">
        <v>1416</v>
      </c>
      <c r="J18" s="366">
        <v>1319</v>
      </c>
    </row>
    <row r="19" spans="1:10">
      <c r="B19">
        <v>200605</v>
      </c>
      <c r="C19" s="483">
        <v>0</v>
      </c>
      <c r="D19" s="756">
        <v>0.93756194250000002</v>
      </c>
      <c r="E19" s="677">
        <v>0.93756194250000002</v>
      </c>
      <c r="F19" s="483">
        <v>1.50281778E-2</v>
      </c>
      <c r="G19" s="756">
        <v>1.8785221999999999E-3</v>
      </c>
      <c r="H19" s="677">
        <v>1.6906700100000002E-2</v>
      </c>
      <c r="I19" s="366">
        <v>2018</v>
      </c>
      <c r="J19" s="366">
        <v>1597</v>
      </c>
    </row>
    <row r="20" spans="1:10">
      <c r="A20" s="13" t="s">
        <v>593</v>
      </c>
      <c r="B20">
        <v>200606</v>
      </c>
      <c r="C20" s="483">
        <v>0</v>
      </c>
      <c r="D20" s="756">
        <v>0.92698668819999996</v>
      </c>
      <c r="E20" s="677">
        <v>0.92698668819999996</v>
      </c>
      <c r="F20" s="483">
        <v>1.72661871E-2</v>
      </c>
      <c r="G20" s="756">
        <v>1.4388489E-3</v>
      </c>
      <c r="H20" s="677">
        <v>1.8705036000000001E-2</v>
      </c>
      <c r="I20" s="366">
        <v>2479</v>
      </c>
      <c r="J20" s="366">
        <v>1390</v>
      </c>
    </row>
    <row r="21" spans="1:10">
      <c r="B21">
        <v>200607</v>
      </c>
      <c r="C21" s="483">
        <v>0</v>
      </c>
      <c r="D21" s="756">
        <v>0.89673340359999998</v>
      </c>
      <c r="E21" s="677">
        <v>0.89673340359999998</v>
      </c>
      <c r="F21" s="483">
        <v>1.65354331E-2</v>
      </c>
      <c r="G21" s="756">
        <v>7.8740159999999995E-4</v>
      </c>
      <c r="H21" s="677">
        <v>1.73228346E-2</v>
      </c>
      <c r="I21" s="366">
        <v>1898</v>
      </c>
      <c r="J21" s="366">
        <v>1270</v>
      </c>
    </row>
    <row r="22" spans="1:10">
      <c r="B22">
        <v>200608</v>
      </c>
      <c r="C22" s="483">
        <v>0</v>
      </c>
      <c r="D22" s="756">
        <v>0.93079019070000002</v>
      </c>
      <c r="E22" s="677">
        <v>0.93079019070000002</v>
      </c>
      <c r="F22" s="483">
        <v>2.1909233199999999E-2</v>
      </c>
      <c r="G22" s="756">
        <v>0</v>
      </c>
      <c r="H22" s="677">
        <v>2.1909233199999999E-2</v>
      </c>
      <c r="I22" s="366">
        <v>1835</v>
      </c>
      <c r="J22" s="366">
        <v>1278</v>
      </c>
    </row>
    <row r="23" spans="1:10">
      <c r="A23" s="13" t="s">
        <v>627</v>
      </c>
      <c r="B23">
        <v>200609</v>
      </c>
      <c r="C23" s="483">
        <v>0</v>
      </c>
      <c r="D23" s="756">
        <v>0.917936694</v>
      </c>
      <c r="E23" s="677">
        <v>0.917936694</v>
      </c>
      <c r="F23" s="483">
        <v>2.0942408400000001E-2</v>
      </c>
      <c r="G23" s="756">
        <v>0</v>
      </c>
      <c r="H23" s="677">
        <v>2.0942408400000001E-2</v>
      </c>
      <c r="I23" s="366">
        <v>1706</v>
      </c>
      <c r="J23" s="366">
        <v>1146</v>
      </c>
    </row>
    <row r="24" spans="1:10">
      <c r="B24">
        <v>200610</v>
      </c>
      <c r="C24" s="483">
        <v>0</v>
      </c>
      <c r="D24" s="756">
        <v>0.97097625330000004</v>
      </c>
      <c r="E24" s="677">
        <v>0.97097625330000004</v>
      </c>
      <c r="F24" s="483">
        <v>1.82133565E-2</v>
      </c>
      <c r="G24" s="756">
        <v>8.6730270000000005E-4</v>
      </c>
      <c r="H24" s="677">
        <v>1.9080659199999999E-2</v>
      </c>
      <c r="I24" s="366">
        <v>1516</v>
      </c>
      <c r="J24" s="366">
        <v>1153</v>
      </c>
    </row>
    <row r="25" spans="1:10">
      <c r="B25">
        <v>200611</v>
      </c>
      <c r="C25" s="483">
        <v>5.4975260000000002E-4</v>
      </c>
      <c r="D25" s="756">
        <v>0.96096756459999999</v>
      </c>
      <c r="E25" s="677">
        <v>0.9615173172</v>
      </c>
      <c r="F25" s="483">
        <v>1.15606936E-2</v>
      </c>
      <c r="G25" s="756">
        <v>1.6515277000000001E-3</v>
      </c>
      <c r="H25" s="677">
        <v>1.32122213E-2</v>
      </c>
      <c r="I25" s="366">
        <v>1819</v>
      </c>
      <c r="J25" s="366">
        <v>1211</v>
      </c>
    </row>
    <row r="26" spans="1:10">
      <c r="A26" s="13" t="s">
        <v>628</v>
      </c>
      <c r="B26">
        <v>200612</v>
      </c>
      <c r="C26" s="483">
        <v>0</v>
      </c>
      <c r="D26" s="756">
        <v>0.96540252829999995</v>
      </c>
      <c r="E26" s="677">
        <v>0.96540252829999995</v>
      </c>
      <c r="F26" s="483">
        <v>1.6901408499999999E-2</v>
      </c>
      <c r="G26" s="756">
        <v>5.6338027999999997E-3</v>
      </c>
      <c r="H26" s="677">
        <v>2.25352113E-2</v>
      </c>
      <c r="I26" s="366">
        <v>1503</v>
      </c>
      <c r="J26" s="366">
        <v>1065</v>
      </c>
    </row>
    <row r="27" spans="1:10">
      <c r="B27">
        <v>200701</v>
      </c>
      <c r="C27" s="483">
        <v>0</v>
      </c>
      <c r="D27" s="756">
        <v>0.97983651230000002</v>
      </c>
      <c r="E27" s="677">
        <v>0.97983651230000002</v>
      </c>
      <c r="F27" s="483">
        <v>1.35658915E-2</v>
      </c>
      <c r="G27" s="756">
        <v>9.6899219999999997E-4</v>
      </c>
      <c r="H27" s="677">
        <v>1.4534883700000001E-2</v>
      </c>
      <c r="I27" s="366">
        <v>1835</v>
      </c>
      <c r="J27" s="366">
        <v>1032</v>
      </c>
    </row>
    <row r="28" spans="1:10">
      <c r="B28">
        <v>200702</v>
      </c>
      <c r="C28" s="483">
        <v>0</v>
      </c>
      <c r="D28" s="756">
        <v>0.9770308123</v>
      </c>
      <c r="E28" s="677">
        <v>0.9770308123</v>
      </c>
      <c r="F28" s="483">
        <v>1.7951425600000001E-2</v>
      </c>
      <c r="G28" s="756">
        <v>0</v>
      </c>
      <c r="H28" s="677">
        <v>1.7951425600000001E-2</v>
      </c>
      <c r="I28" s="366">
        <v>1785</v>
      </c>
      <c r="J28" s="366">
        <v>947</v>
      </c>
    </row>
    <row r="29" spans="1:10">
      <c r="A29" s="13" t="s">
        <v>147</v>
      </c>
      <c r="B29">
        <v>200703</v>
      </c>
      <c r="C29" s="483">
        <v>0</v>
      </c>
      <c r="D29" s="756">
        <v>0.98159509199999995</v>
      </c>
      <c r="E29" s="677">
        <v>0.98159509199999995</v>
      </c>
      <c r="F29" s="483">
        <v>2.5886864799999999E-2</v>
      </c>
      <c r="G29" s="756">
        <v>0</v>
      </c>
      <c r="H29" s="677">
        <v>2.5886864799999999E-2</v>
      </c>
      <c r="I29" s="366">
        <v>2445</v>
      </c>
      <c r="J29" s="366">
        <v>1043</v>
      </c>
    </row>
    <row r="30" spans="1:10">
      <c r="B30">
        <v>200704</v>
      </c>
      <c r="C30" s="483">
        <v>0</v>
      </c>
      <c r="D30" s="756">
        <v>0.98758769560000004</v>
      </c>
      <c r="E30" s="677">
        <v>0.98758769560000004</v>
      </c>
      <c r="F30" s="483">
        <v>3.3003300300000003E-2</v>
      </c>
      <c r="G30" s="756">
        <v>0</v>
      </c>
      <c r="H30" s="677">
        <v>3.3003300300000003E-2</v>
      </c>
      <c r="I30" s="366">
        <v>1853</v>
      </c>
      <c r="J30" s="366">
        <v>909</v>
      </c>
    </row>
    <row r="31" spans="1:10">
      <c r="B31">
        <v>200705</v>
      </c>
      <c r="C31" s="483">
        <v>0</v>
      </c>
      <c r="D31" s="756">
        <v>0.98495533619999998</v>
      </c>
      <c r="E31" s="677">
        <v>0.98495533619999998</v>
      </c>
      <c r="F31" s="483">
        <v>4.27046263E-2</v>
      </c>
      <c r="G31" s="756">
        <v>8.8967970000000001E-4</v>
      </c>
      <c r="H31" s="677">
        <v>4.3594305999999999E-2</v>
      </c>
      <c r="I31" s="366">
        <v>2127</v>
      </c>
      <c r="J31" s="366">
        <v>1124</v>
      </c>
    </row>
    <row r="32" spans="1:10">
      <c r="A32" s="13" t="s">
        <v>148</v>
      </c>
      <c r="B32">
        <v>200706</v>
      </c>
      <c r="C32" s="483">
        <v>0</v>
      </c>
      <c r="D32" s="756">
        <v>0.99121844130000003</v>
      </c>
      <c r="E32" s="677">
        <v>0.99121844130000003</v>
      </c>
      <c r="F32" s="483">
        <v>3.6889331999999997E-2</v>
      </c>
      <c r="G32" s="756">
        <v>0</v>
      </c>
      <c r="H32" s="677">
        <v>3.6889331999999997E-2</v>
      </c>
      <c r="I32" s="366">
        <v>2733</v>
      </c>
      <c r="J32" s="366">
        <v>1003</v>
      </c>
    </row>
    <row r="33" spans="1:10">
      <c r="B33">
        <v>200707</v>
      </c>
      <c r="C33" s="483">
        <v>0</v>
      </c>
      <c r="D33" s="756">
        <v>0.99188562599999996</v>
      </c>
      <c r="E33" s="677">
        <v>0.99188562599999996</v>
      </c>
      <c r="F33" s="483">
        <v>4.2358804E-2</v>
      </c>
      <c r="G33" s="756">
        <v>0</v>
      </c>
      <c r="H33" s="677">
        <v>4.2358804E-2</v>
      </c>
      <c r="I33" s="366">
        <v>2588</v>
      </c>
      <c r="J33" s="366">
        <v>1204</v>
      </c>
    </row>
    <row r="34" spans="1:10">
      <c r="B34">
        <v>200708</v>
      </c>
      <c r="C34" s="483">
        <v>0</v>
      </c>
      <c r="D34" s="756">
        <v>0.99433962259999997</v>
      </c>
      <c r="E34" s="677">
        <v>0.99433962259999997</v>
      </c>
      <c r="F34" s="483">
        <v>4.05405405E-2</v>
      </c>
      <c r="G34" s="756">
        <v>1.5898251E-3</v>
      </c>
      <c r="H34" s="677">
        <v>4.2130365699999998E-2</v>
      </c>
      <c r="I34" s="366">
        <v>2120</v>
      </c>
      <c r="J34" s="366">
        <v>1258</v>
      </c>
    </row>
    <row r="35" spans="1:10">
      <c r="A35" s="13" t="s">
        <v>149</v>
      </c>
      <c r="B35">
        <v>200709</v>
      </c>
      <c r="C35" s="483">
        <v>0</v>
      </c>
      <c r="D35" s="756">
        <v>0.99608227230000002</v>
      </c>
      <c r="E35" s="677">
        <v>0.99608227230000002</v>
      </c>
      <c r="F35" s="483">
        <v>5.3144375600000002E-2</v>
      </c>
      <c r="G35" s="756">
        <v>8.8573959999999996E-4</v>
      </c>
      <c r="H35" s="677">
        <v>5.4030115099999998E-2</v>
      </c>
      <c r="I35" s="366">
        <v>2042</v>
      </c>
      <c r="J35" s="366">
        <v>1129</v>
      </c>
    </row>
    <row r="36" spans="1:10">
      <c r="B36">
        <v>200710</v>
      </c>
      <c r="C36" s="483">
        <v>0</v>
      </c>
      <c r="D36" s="756">
        <v>0.99553571429999999</v>
      </c>
      <c r="E36" s="677">
        <v>0.99553571429999999</v>
      </c>
      <c r="F36" s="483">
        <v>4.0627885500000002E-2</v>
      </c>
      <c r="G36" s="756">
        <v>0</v>
      </c>
      <c r="H36" s="677">
        <v>4.0627885500000002E-2</v>
      </c>
      <c r="I36" s="366">
        <v>2016</v>
      </c>
      <c r="J36" s="366">
        <v>1083</v>
      </c>
    </row>
    <row r="37" spans="1:10">
      <c r="B37">
        <v>200711</v>
      </c>
      <c r="C37" s="483">
        <v>0</v>
      </c>
      <c r="D37" s="756">
        <v>0.99779929580000004</v>
      </c>
      <c r="E37" s="677">
        <v>0.99779929580000004</v>
      </c>
      <c r="F37" s="483">
        <v>3.9447731799999997E-2</v>
      </c>
      <c r="G37" s="756">
        <v>1.9723865999999998E-3</v>
      </c>
      <c r="H37" s="677">
        <v>4.1420118300000003E-2</v>
      </c>
      <c r="I37" s="366">
        <v>2272</v>
      </c>
      <c r="J37" s="366">
        <v>1014</v>
      </c>
    </row>
    <row r="38" spans="1:10">
      <c r="A38" s="13" t="s">
        <v>150</v>
      </c>
      <c r="B38">
        <v>200712</v>
      </c>
      <c r="C38" s="483">
        <v>0</v>
      </c>
      <c r="D38" s="756">
        <v>0.99753542819999996</v>
      </c>
      <c r="E38" s="677">
        <v>0.99753542819999996</v>
      </c>
      <c r="F38" s="483">
        <v>3.3437826499999997E-2</v>
      </c>
      <c r="G38" s="756">
        <v>7.3145246000000004E-3</v>
      </c>
      <c r="H38" s="677">
        <v>4.07523511E-2</v>
      </c>
      <c r="I38" s="366">
        <v>1623</v>
      </c>
      <c r="J38" s="366">
        <v>957</v>
      </c>
    </row>
    <row r="39" spans="1:10">
      <c r="B39">
        <v>200801</v>
      </c>
      <c r="C39" s="483">
        <v>1.14285714E-2</v>
      </c>
      <c r="D39" s="756">
        <v>0.98523809520000005</v>
      </c>
      <c r="E39" s="677">
        <v>0.99666666670000004</v>
      </c>
      <c r="F39" s="483">
        <v>2.7060270599999998E-2</v>
      </c>
      <c r="G39" s="756">
        <v>1.2300123E-3</v>
      </c>
      <c r="H39" s="677">
        <v>2.8290282900000002E-2</v>
      </c>
      <c r="I39" s="366">
        <v>2100</v>
      </c>
      <c r="J39" s="366">
        <v>813</v>
      </c>
    </row>
    <row r="40" spans="1:10">
      <c r="B40">
        <v>200802</v>
      </c>
      <c r="C40" s="483">
        <v>1.8072289200000001E-2</v>
      </c>
      <c r="D40" s="756">
        <v>0.98146431879999996</v>
      </c>
      <c r="E40" s="677">
        <v>0.99953660799999999</v>
      </c>
      <c r="F40" s="483">
        <v>4.4471153800000003E-2</v>
      </c>
      <c r="G40" s="756">
        <v>3.6057692000000001E-3</v>
      </c>
      <c r="H40" s="677">
        <v>4.8076923100000002E-2</v>
      </c>
      <c r="I40" s="366">
        <v>2158</v>
      </c>
      <c r="J40" s="366">
        <v>832</v>
      </c>
    </row>
    <row r="41" spans="1:10">
      <c r="A41" s="240" t="s">
        <v>828</v>
      </c>
      <c r="B41">
        <v>200803</v>
      </c>
      <c r="C41" s="483">
        <v>3.8505967999999998E-3</v>
      </c>
      <c r="D41" s="756">
        <v>0.99499422410000005</v>
      </c>
      <c r="E41" s="677">
        <v>0.99884482090000004</v>
      </c>
      <c r="F41" s="483">
        <v>4.1474654399999998E-2</v>
      </c>
      <c r="G41" s="756">
        <v>4.6082948999999996E-3</v>
      </c>
      <c r="H41" s="677">
        <v>4.6082949300000002E-2</v>
      </c>
      <c r="I41" s="366">
        <v>2597</v>
      </c>
      <c r="J41" s="366">
        <v>651</v>
      </c>
    </row>
    <row r="42" spans="1:10">
      <c r="B42">
        <v>200804</v>
      </c>
      <c r="C42" s="483">
        <v>9.4501718000000005E-3</v>
      </c>
      <c r="D42" s="756">
        <v>0.99054982820000004</v>
      </c>
      <c r="E42" s="677">
        <v>1</v>
      </c>
      <c r="F42" s="483">
        <v>5.4409005599999997E-2</v>
      </c>
      <c r="G42" s="756">
        <v>3.7523451999999999E-3</v>
      </c>
      <c r="H42" s="677">
        <v>5.8161350799999997E-2</v>
      </c>
      <c r="I42" s="366">
        <v>2328</v>
      </c>
      <c r="J42" s="366">
        <v>533</v>
      </c>
    </row>
    <row r="43" spans="1:10">
      <c r="B43">
        <v>200805</v>
      </c>
      <c r="C43" s="483">
        <v>1.79372197E-2</v>
      </c>
      <c r="D43" s="756">
        <v>0.98071748879999998</v>
      </c>
      <c r="E43" s="677">
        <v>0.99865470850000004</v>
      </c>
      <c r="F43" s="483">
        <v>2.8503562900000001E-2</v>
      </c>
      <c r="G43" s="756">
        <v>0</v>
      </c>
      <c r="H43" s="677">
        <v>2.8503562900000001E-2</v>
      </c>
      <c r="I43" s="366">
        <v>2230</v>
      </c>
      <c r="J43" s="366">
        <v>421</v>
      </c>
    </row>
    <row r="44" spans="1:10">
      <c r="A44" s="240" t="s">
        <v>829</v>
      </c>
      <c r="B44">
        <v>200806</v>
      </c>
      <c r="C44" s="483">
        <v>8.9727722999999992E-3</v>
      </c>
      <c r="D44" s="756">
        <v>0.99102722769999996</v>
      </c>
      <c r="E44" s="677">
        <v>1</v>
      </c>
      <c r="F44" s="483">
        <v>3.3536585399999999E-2</v>
      </c>
      <c r="G44" s="756">
        <v>0</v>
      </c>
      <c r="H44" s="677">
        <v>3.3536585399999999E-2</v>
      </c>
      <c r="I44" s="366">
        <v>3232</v>
      </c>
      <c r="J44" s="366">
        <v>328</v>
      </c>
    </row>
    <row r="45" spans="1:10">
      <c r="B45">
        <v>200807</v>
      </c>
      <c r="C45" s="483">
        <v>4.2426814E-3</v>
      </c>
      <c r="D45" s="756">
        <v>0.99406024609999999</v>
      </c>
      <c r="E45" s="677">
        <v>0.99830292750000005</v>
      </c>
      <c r="F45" s="483">
        <v>5.6074766400000003E-2</v>
      </c>
      <c r="G45" s="756">
        <v>6.2305295999999996E-3</v>
      </c>
      <c r="H45" s="677">
        <v>6.2305296000000003E-2</v>
      </c>
      <c r="I45" s="366">
        <v>2357</v>
      </c>
      <c r="J45" s="366">
        <v>321</v>
      </c>
    </row>
    <row r="46" spans="1:10">
      <c r="B46">
        <v>200808</v>
      </c>
      <c r="C46" s="483">
        <v>6.1506920000000001E-3</v>
      </c>
      <c r="D46" s="756">
        <v>0.99128651970000004</v>
      </c>
      <c r="E46" s="677">
        <v>0.99743721169999999</v>
      </c>
      <c r="F46" s="483">
        <v>6.3122923600000005E-2</v>
      </c>
      <c r="G46" s="756">
        <v>9.9667773999999997E-3</v>
      </c>
      <c r="H46" s="677">
        <v>7.3089701000000007E-2</v>
      </c>
      <c r="I46" s="366">
        <v>1951</v>
      </c>
      <c r="J46" s="366">
        <v>301</v>
      </c>
    </row>
    <row r="47" spans="1:10">
      <c r="A47" s="240" t="s">
        <v>830</v>
      </c>
      <c r="B47">
        <v>200809</v>
      </c>
      <c r="C47" s="483">
        <v>8.5384229000000002E-3</v>
      </c>
      <c r="D47" s="756">
        <v>0.99045705679999996</v>
      </c>
      <c r="E47" s="677">
        <v>0.99899547970000002</v>
      </c>
      <c r="F47" s="483">
        <v>4.21455939E-2</v>
      </c>
      <c r="G47" s="756">
        <v>1.14942529E-2</v>
      </c>
      <c r="H47" s="677">
        <v>5.36398467E-2</v>
      </c>
      <c r="I47" s="366">
        <v>1991</v>
      </c>
      <c r="J47" s="366">
        <v>261</v>
      </c>
    </row>
    <row r="48" spans="1:10">
      <c r="B48">
        <v>200810</v>
      </c>
      <c r="C48" s="483">
        <v>4.9925111999999999E-3</v>
      </c>
      <c r="D48" s="756">
        <v>0.99400898650000002</v>
      </c>
      <c r="E48" s="677">
        <v>0.99900149780000003</v>
      </c>
      <c r="F48" s="483">
        <v>2.6431718100000001E-2</v>
      </c>
      <c r="G48" s="756">
        <v>2.2026431700000002E-2</v>
      </c>
      <c r="H48" s="677">
        <v>4.8458149800000003E-2</v>
      </c>
      <c r="I48" s="366">
        <v>2003</v>
      </c>
      <c r="J48" s="366">
        <v>227</v>
      </c>
    </row>
    <row r="49" spans="1:10">
      <c r="B49">
        <v>200811</v>
      </c>
      <c r="C49" s="483">
        <v>0.01</v>
      </c>
      <c r="D49" s="756">
        <v>0.98823529409999999</v>
      </c>
      <c r="E49" s="677">
        <v>0.9982352941</v>
      </c>
      <c r="F49" s="483">
        <v>3.6363636400000003E-2</v>
      </c>
      <c r="G49" s="756">
        <v>1.36363636E-2</v>
      </c>
      <c r="H49" s="677">
        <v>0.05</v>
      </c>
      <c r="I49" s="366">
        <v>1700</v>
      </c>
      <c r="J49" s="366">
        <v>220</v>
      </c>
    </row>
    <row r="50" spans="1:10">
      <c r="A50" s="240" t="s">
        <v>831</v>
      </c>
      <c r="B50">
        <v>200812</v>
      </c>
      <c r="C50" s="483">
        <v>1.0838562499999999E-2</v>
      </c>
      <c r="D50" s="756">
        <v>0.98802053619999997</v>
      </c>
      <c r="E50" s="677">
        <v>0.9988590987</v>
      </c>
      <c r="F50" s="483">
        <v>3.4482758600000003E-2</v>
      </c>
      <c r="G50" s="756">
        <v>2.6819923400000001E-2</v>
      </c>
      <c r="H50" s="677">
        <v>6.1302681999999997E-2</v>
      </c>
      <c r="I50" s="366">
        <v>1753</v>
      </c>
      <c r="J50" s="366">
        <v>261</v>
      </c>
    </row>
    <row r="51" spans="1:10">
      <c r="B51">
        <v>200901</v>
      </c>
      <c r="C51" s="366">
        <v>3.6205648E-3</v>
      </c>
      <c r="D51" s="366">
        <v>0.99420709630000004</v>
      </c>
      <c r="E51" s="366">
        <v>0.99782766109999999</v>
      </c>
      <c r="F51" s="366">
        <v>4.6875E-2</v>
      </c>
      <c r="G51" s="366">
        <v>1.04166667E-2</v>
      </c>
      <c r="H51" s="366">
        <v>5.72916667E-2</v>
      </c>
      <c r="I51" s="366">
        <v>1381</v>
      </c>
      <c r="J51" s="366">
        <v>192</v>
      </c>
    </row>
    <row r="52" spans="1:10">
      <c r="B52">
        <v>200902</v>
      </c>
      <c r="C52" s="366">
        <v>2.7853260899999999E-2</v>
      </c>
      <c r="D52" s="366">
        <v>0.97214673910000005</v>
      </c>
      <c r="E52" s="366">
        <v>1</v>
      </c>
      <c r="F52" s="366">
        <v>2.9411764699999999E-2</v>
      </c>
      <c r="G52" s="366">
        <v>2.9411764699999999E-2</v>
      </c>
      <c r="H52" s="366">
        <v>5.8823529399999998E-2</v>
      </c>
      <c r="I52" s="366">
        <v>1472</v>
      </c>
      <c r="J52" s="366">
        <v>170</v>
      </c>
    </row>
    <row r="53" spans="1:10">
      <c r="A53" s="240" t="s">
        <v>886</v>
      </c>
      <c r="B53">
        <v>200903</v>
      </c>
      <c r="C53" s="366">
        <v>2.2255192900000002E-2</v>
      </c>
      <c r="D53" s="366">
        <v>0.97626112759999994</v>
      </c>
      <c r="E53" s="366">
        <v>0.99851632050000005</v>
      </c>
      <c r="F53" s="366">
        <v>3.4013605400000001E-2</v>
      </c>
      <c r="G53" s="366">
        <v>0</v>
      </c>
      <c r="H53" s="366">
        <v>3.4013605400000001E-2</v>
      </c>
      <c r="I53" s="366">
        <v>2022</v>
      </c>
      <c r="J53" s="366">
        <v>147</v>
      </c>
    </row>
    <row r="54" spans="1:10">
      <c r="B54">
        <v>200904</v>
      </c>
      <c r="C54" s="366">
        <v>2.31660232E-2</v>
      </c>
      <c r="D54" s="366">
        <v>0.97683397679999995</v>
      </c>
      <c r="E54" s="366">
        <v>1</v>
      </c>
      <c r="F54" s="366">
        <v>3.24675325E-2</v>
      </c>
      <c r="G54" s="366">
        <v>2.5974026000000001E-2</v>
      </c>
      <c r="H54" s="366">
        <v>5.8441558400000003E-2</v>
      </c>
      <c r="I54" s="366">
        <v>1554</v>
      </c>
      <c r="J54" s="366">
        <v>154</v>
      </c>
    </row>
    <row r="55" spans="1:10">
      <c r="B55">
        <v>200905</v>
      </c>
      <c r="C55" s="366">
        <v>4.8840048999999998E-3</v>
      </c>
      <c r="D55" s="366">
        <v>0.99511599510000004</v>
      </c>
      <c r="E55" s="366">
        <v>1</v>
      </c>
      <c r="F55" s="366">
        <v>2.2727272699999999E-2</v>
      </c>
      <c r="G55" s="366">
        <v>1.51515152E-2</v>
      </c>
      <c r="H55" s="366">
        <v>3.7878787900000002E-2</v>
      </c>
      <c r="I55" s="366">
        <v>1638</v>
      </c>
      <c r="J55" s="366">
        <v>132</v>
      </c>
    </row>
    <row r="56" spans="1:10">
      <c r="A56" s="240" t="s">
        <v>887</v>
      </c>
      <c r="B56">
        <v>200906</v>
      </c>
      <c r="C56" s="366">
        <v>1.1180679799999999E-2</v>
      </c>
      <c r="D56" s="366">
        <v>0.98703041140000003</v>
      </c>
      <c r="E56" s="366">
        <v>0.99821109119999996</v>
      </c>
      <c r="F56" s="366">
        <v>1.5384615399999999E-2</v>
      </c>
      <c r="G56" s="366">
        <v>0</v>
      </c>
      <c r="H56" s="366">
        <v>1.5384615399999999E-2</v>
      </c>
      <c r="I56" s="366">
        <v>2236</v>
      </c>
      <c r="J56" s="366">
        <v>130</v>
      </c>
    </row>
    <row r="57" spans="1:10">
      <c r="B57">
        <v>200907</v>
      </c>
      <c r="C57" s="366">
        <v>1.0882016E-2</v>
      </c>
      <c r="D57" s="366">
        <v>0.98797250859999997</v>
      </c>
      <c r="E57" s="366">
        <v>0.99885452460000002</v>
      </c>
      <c r="F57" s="366">
        <v>6.9930069999999999E-3</v>
      </c>
      <c r="G57" s="366">
        <v>2.7972027999999999E-2</v>
      </c>
      <c r="H57" s="366">
        <v>3.4965034999999998E-2</v>
      </c>
      <c r="I57" s="366">
        <v>1746</v>
      </c>
      <c r="J57" s="366">
        <v>143</v>
      </c>
    </row>
    <row r="58" spans="1:10">
      <c r="B58">
        <v>200908</v>
      </c>
      <c r="C58" s="366">
        <v>1.1145510799999999E-2</v>
      </c>
      <c r="D58" s="366">
        <v>0.98761609910000003</v>
      </c>
      <c r="E58" s="366">
        <v>0.99876160989999996</v>
      </c>
      <c r="F58" s="366">
        <v>3.3898305099999998E-2</v>
      </c>
      <c r="G58" s="366">
        <v>8.4745762999999998E-3</v>
      </c>
      <c r="H58" s="366">
        <v>4.23728814E-2</v>
      </c>
      <c r="I58" s="366">
        <v>1615</v>
      </c>
      <c r="J58" s="366">
        <v>118</v>
      </c>
    </row>
    <row r="59" spans="1:10">
      <c r="A59" s="240" t="s">
        <v>888</v>
      </c>
      <c r="B59">
        <v>200909</v>
      </c>
      <c r="C59" s="366">
        <v>3.7960953999999999E-3</v>
      </c>
      <c r="D59" s="366">
        <v>0.99403470719999998</v>
      </c>
      <c r="E59" s="366">
        <v>0.99783080260000001</v>
      </c>
      <c r="F59" s="366">
        <v>7.6923076999999996E-3</v>
      </c>
      <c r="G59" s="366">
        <v>1.5384615399999999E-2</v>
      </c>
      <c r="H59" s="366">
        <v>2.3076923100000001E-2</v>
      </c>
      <c r="I59" s="366">
        <v>1844</v>
      </c>
      <c r="J59" s="366">
        <v>130</v>
      </c>
    </row>
    <row r="60" spans="1:10">
      <c r="B60">
        <v>200910</v>
      </c>
      <c r="C60" s="366">
        <v>1.3106159999999999E-3</v>
      </c>
      <c r="D60" s="366">
        <v>0.99541284399999996</v>
      </c>
      <c r="E60" s="366">
        <v>0.99672346000000001</v>
      </c>
      <c r="F60" s="366">
        <v>0.04</v>
      </c>
      <c r="G60" s="366">
        <v>3.2000000000000001E-2</v>
      </c>
      <c r="H60" s="366">
        <v>7.1999999999999995E-2</v>
      </c>
      <c r="I60" s="366">
        <v>1526</v>
      </c>
      <c r="J60" s="366">
        <v>125</v>
      </c>
    </row>
    <row r="61" spans="1:10">
      <c r="B61">
        <v>200911</v>
      </c>
      <c r="C61" s="366">
        <v>9.0744102000000007E-3</v>
      </c>
      <c r="D61" s="366">
        <v>0.99092558980000001</v>
      </c>
      <c r="E61" s="366">
        <v>1</v>
      </c>
      <c r="F61" s="366">
        <v>0.1020408163</v>
      </c>
      <c r="G61" s="366">
        <v>2.0408163300000001E-2</v>
      </c>
      <c r="H61" s="366">
        <v>0.12244897959999999</v>
      </c>
      <c r="I61" s="366">
        <v>1653</v>
      </c>
      <c r="J61" s="366">
        <v>98</v>
      </c>
    </row>
    <row r="62" spans="1:10">
      <c r="A62" s="240" t="s">
        <v>889</v>
      </c>
      <c r="B62">
        <v>200912</v>
      </c>
      <c r="C62" s="366">
        <v>0</v>
      </c>
      <c r="D62" s="366">
        <v>0.99708879179999998</v>
      </c>
      <c r="E62" s="366">
        <v>0.99708879179999998</v>
      </c>
      <c r="F62" s="366">
        <v>1.43884892E-2</v>
      </c>
      <c r="G62" s="366">
        <v>2.87769784E-2</v>
      </c>
      <c r="H62" s="366">
        <v>4.31654676E-2</v>
      </c>
      <c r="I62" s="366">
        <v>1374</v>
      </c>
      <c r="J62" s="366">
        <v>139</v>
      </c>
    </row>
    <row r="63" spans="1:10">
      <c r="B63">
        <v>201001</v>
      </c>
      <c r="C63" s="366">
        <v>3.4032898000000002E-3</v>
      </c>
      <c r="D63" s="366">
        <v>0.99659671019999996</v>
      </c>
      <c r="E63" s="366">
        <v>1</v>
      </c>
      <c r="F63" s="366">
        <v>6.1403508799999999E-2</v>
      </c>
      <c r="G63" s="366">
        <v>5.2631578900000003E-2</v>
      </c>
      <c r="H63" s="366">
        <v>0.1140350877</v>
      </c>
      <c r="I63" s="366">
        <v>1763</v>
      </c>
      <c r="J63" s="366">
        <v>114</v>
      </c>
    </row>
    <row r="64" spans="1:10">
      <c r="B64">
        <v>201002</v>
      </c>
      <c r="C64" s="366">
        <v>1.177163E-3</v>
      </c>
      <c r="D64" s="366">
        <v>0.99529134789999996</v>
      </c>
      <c r="E64" s="366">
        <v>0.99646851089999999</v>
      </c>
      <c r="F64" s="366">
        <v>5.8139534899999998E-2</v>
      </c>
      <c r="G64" s="366">
        <v>4.6511627899999998E-2</v>
      </c>
      <c r="H64" s="366">
        <v>0.1046511628</v>
      </c>
      <c r="I64" s="366">
        <v>1699</v>
      </c>
      <c r="J64" s="366">
        <v>86</v>
      </c>
    </row>
    <row r="65" spans="1:10">
      <c r="A65" s="300" t="s">
        <v>977</v>
      </c>
      <c r="B65">
        <v>201003</v>
      </c>
      <c r="C65" s="366">
        <v>4.6750817999999996E-3</v>
      </c>
      <c r="D65" s="366">
        <v>0.99298737729999997</v>
      </c>
      <c r="E65" s="366">
        <v>0.99766245909999995</v>
      </c>
      <c r="F65" s="366">
        <v>4.2553191499999997E-2</v>
      </c>
      <c r="G65" s="366">
        <v>5.31914894E-2</v>
      </c>
      <c r="H65" s="366">
        <v>9.5744680900000004E-2</v>
      </c>
      <c r="I65" s="366">
        <v>2139</v>
      </c>
      <c r="J65" s="366">
        <v>94</v>
      </c>
    </row>
    <row r="66" spans="1:10">
      <c r="B66">
        <v>201004</v>
      </c>
      <c r="C66" s="366">
        <v>1.7626321999999999E-3</v>
      </c>
      <c r="D66" s="366">
        <v>0.99647473559999999</v>
      </c>
      <c r="E66" s="366">
        <v>0.99823736780000005</v>
      </c>
      <c r="F66" s="366">
        <v>8.3333333300000006E-2</v>
      </c>
      <c r="G66" s="366">
        <v>7.2916666699999994E-2</v>
      </c>
      <c r="H66" s="366">
        <v>0.15625</v>
      </c>
      <c r="I66" s="366">
        <v>1702</v>
      </c>
      <c r="J66" s="366">
        <v>96</v>
      </c>
    </row>
    <row r="67" spans="1:10">
      <c r="B67">
        <v>201005</v>
      </c>
      <c r="C67" s="366">
        <v>1.7346054000000001E-3</v>
      </c>
      <c r="D67" s="366">
        <v>0.99522983519999997</v>
      </c>
      <c r="E67" s="366">
        <v>0.9969644406</v>
      </c>
      <c r="F67" s="366">
        <v>1.6129032299999999E-2</v>
      </c>
      <c r="G67" s="366">
        <v>6.4516129000000005E-2</v>
      </c>
      <c r="H67" s="366">
        <v>8.0645161300000004E-2</v>
      </c>
      <c r="I67" s="366">
        <v>2306</v>
      </c>
      <c r="J67" s="366">
        <v>62</v>
      </c>
    </row>
    <row r="68" spans="1:10">
      <c r="A68" s="300" t="s">
        <v>978</v>
      </c>
      <c r="B68">
        <v>201006</v>
      </c>
      <c r="C68" s="366">
        <v>1.0036801999999999E-3</v>
      </c>
      <c r="D68" s="366">
        <v>0.99698895949999999</v>
      </c>
      <c r="E68" s="366">
        <v>0.99799263969999996</v>
      </c>
      <c r="F68" s="366">
        <v>0.11111111110000001</v>
      </c>
      <c r="G68" s="366">
        <v>0.1333333333</v>
      </c>
      <c r="H68" s="366">
        <v>0.24444444439999999</v>
      </c>
      <c r="I68" s="366">
        <v>2989</v>
      </c>
      <c r="J68" s="366">
        <v>45</v>
      </c>
    </row>
    <row r="69" spans="1:10">
      <c r="B69">
        <v>201007</v>
      </c>
      <c r="C69" s="366">
        <v>5.0968400000000005E-4</v>
      </c>
      <c r="D69" s="366">
        <v>0.99898063199999998</v>
      </c>
      <c r="E69" s="366">
        <v>0.99949031600000005</v>
      </c>
      <c r="F69" s="366">
        <v>3.5714285700000001E-2</v>
      </c>
      <c r="G69" s="366">
        <v>0.1071428571</v>
      </c>
      <c r="H69" s="366">
        <v>0.14285714290000001</v>
      </c>
      <c r="I69" s="366">
        <v>1962</v>
      </c>
      <c r="J69" s="366">
        <v>56</v>
      </c>
    </row>
    <row r="70" spans="1:10">
      <c r="B70">
        <v>201008</v>
      </c>
      <c r="C70" s="366">
        <v>1.0214007799999999E-2</v>
      </c>
      <c r="D70" s="366">
        <v>0.98832684820000005</v>
      </c>
      <c r="E70" s="366">
        <v>0.99854085599999998</v>
      </c>
      <c r="F70" s="366">
        <v>0.11111111110000001</v>
      </c>
      <c r="G70" s="366">
        <v>0.16666666669999999</v>
      </c>
      <c r="H70" s="366">
        <v>0.27777777780000001</v>
      </c>
      <c r="I70" s="366">
        <v>2056</v>
      </c>
      <c r="J70" s="366">
        <v>36</v>
      </c>
    </row>
    <row r="71" spans="1:10">
      <c r="A71" s="300" t="s">
        <v>979</v>
      </c>
      <c r="B71">
        <v>201009</v>
      </c>
      <c r="C71" s="366">
        <v>8.6042064999999994E-3</v>
      </c>
      <c r="D71" s="366">
        <v>0.98804971320000001</v>
      </c>
      <c r="E71" s="366">
        <v>0.99665391969999995</v>
      </c>
      <c r="F71" s="366">
        <v>5.4054054099999999E-2</v>
      </c>
      <c r="G71" s="366">
        <v>0.21621621620000001</v>
      </c>
      <c r="H71" s="366">
        <v>0.2702702703</v>
      </c>
      <c r="I71" s="366">
        <v>2092</v>
      </c>
      <c r="J71" s="366">
        <v>74</v>
      </c>
    </row>
    <row r="72" spans="1:10">
      <c r="B72">
        <v>201010</v>
      </c>
      <c r="C72" s="366">
        <v>2.3809524000000001E-3</v>
      </c>
      <c r="D72" s="366">
        <v>0.99583333330000001</v>
      </c>
      <c r="E72" s="366">
        <v>0.99821428570000004</v>
      </c>
      <c r="F72" s="366">
        <v>3.4482758600000003E-2</v>
      </c>
      <c r="G72" s="366">
        <v>0.25862068970000002</v>
      </c>
      <c r="H72" s="366">
        <v>0.29310344830000001</v>
      </c>
      <c r="I72" s="366">
        <v>1680</v>
      </c>
      <c r="J72" s="366">
        <v>58</v>
      </c>
    </row>
    <row r="73" spans="1:10">
      <c r="B73">
        <v>201011</v>
      </c>
      <c r="C73" s="366">
        <v>8.9485459000000003E-3</v>
      </c>
      <c r="D73" s="366">
        <v>0.98993288589999995</v>
      </c>
      <c r="E73" s="366">
        <v>0.9988814318</v>
      </c>
      <c r="F73" s="366">
        <v>7.35294118E-2</v>
      </c>
      <c r="G73" s="366">
        <v>0.1617647059</v>
      </c>
      <c r="H73" s="366">
        <v>0.23529411759999999</v>
      </c>
      <c r="I73" s="366">
        <v>1788</v>
      </c>
      <c r="J73" s="366">
        <v>68</v>
      </c>
    </row>
    <row r="74" spans="1:10">
      <c r="A74" s="300" t="s">
        <v>980</v>
      </c>
      <c r="B74">
        <v>201012</v>
      </c>
      <c r="C74" s="366">
        <v>2.4783146999999999E-3</v>
      </c>
      <c r="D74" s="366">
        <v>0.9969021066</v>
      </c>
      <c r="E74" s="366">
        <v>0.99938042130000004</v>
      </c>
      <c r="F74" s="366">
        <v>5.8823529399999998E-2</v>
      </c>
      <c r="G74" s="366">
        <v>0.30588235289999999</v>
      </c>
      <c r="H74" s="366">
        <v>0.36470588240000001</v>
      </c>
      <c r="I74" s="366">
        <v>1614</v>
      </c>
      <c r="J74" s="366">
        <v>85</v>
      </c>
    </row>
    <row r="75" spans="1:10">
      <c r="B75">
        <v>201101</v>
      </c>
      <c r="C75" s="366">
        <v>3.6534446999999999E-3</v>
      </c>
      <c r="D75" s="366">
        <v>0.99530271400000003</v>
      </c>
      <c r="E75" s="366">
        <v>0.99895615869999999</v>
      </c>
      <c r="F75" s="366">
        <v>4.05405405E-2</v>
      </c>
      <c r="G75" s="366">
        <v>0.20270270269999999</v>
      </c>
      <c r="H75" s="366">
        <v>0.24324324319999999</v>
      </c>
      <c r="I75" s="366">
        <v>1916</v>
      </c>
      <c r="J75" s="366">
        <v>74</v>
      </c>
    </row>
    <row r="76" spans="1:10">
      <c r="B76">
        <v>201102</v>
      </c>
      <c r="C76" s="366">
        <v>5.8635394000000002E-3</v>
      </c>
      <c r="D76" s="366">
        <v>0.99360341149999998</v>
      </c>
      <c r="E76" s="366">
        <v>0.99946695100000005</v>
      </c>
      <c r="F76" s="366">
        <v>5.8823529399999998E-2</v>
      </c>
      <c r="G76" s="366">
        <v>0.29411764709999999</v>
      </c>
      <c r="H76" s="366">
        <v>0.35294117650000001</v>
      </c>
      <c r="I76" s="366">
        <v>1876</v>
      </c>
      <c r="J76" s="366">
        <v>51</v>
      </c>
    </row>
    <row r="77" spans="1:10">
      <c r="A77" s="300" t="s">
        <v>1034</v>
      </c>
      <c r="B77">
        <v>201103</v>
      </c>
      <c r="C77" s="366">
        <v>2.9293298999999999E-3</v>
      </c>
      <c r="D77" s="366">
        <v>0.99487367260000004</v>
      </c>
      <c r="E77" s="366">
        <v>0.99780300259999999</v>
      </c>
      <c r="F77" s="366">
        <v>7.8125E-2</v>
      </c>
      <c r="G77" s="366">
        <v>0.265625</v>
      </c>
      <c r="H77" s="366">
        <v>0.34375</v>
      </c>
      <c r="I77" s="366">
        <v>2731</v>
      </c>
      <c r="J77" s="366">
        <v>64</v>
      </c>
    </row>
    <row r="78" spans="1:10">
      <c r="B78">
        <v>201104</v>
      </c>
      <c r="C78" s="366">
        <v>4.3715847000000002E-3</v>
      </c>
      <c r="D78" s="366">
        <v>0.993989071</v>
      </c>
      <c r="E78" s="366">
        <v>0.99836065569999999</v>
      </c>
      <c r="F78" s="366">
        <v>0.1176470588</v>
      </c>
      <c r="G78" s="366">
        <v>0.1960784314</v>
      </c>
      <c r="H78" s="366">
        <v>0.31372549020000001</v>
      </c>
      <c r="I78" s="366">
        <v>1830</v>
      </c>
      <c r="J78" s="366">
        <v>51</v>
      </c>
    </row>
    <row r="79" spans="1:10">
      <c r="B79">
        <v>201105</v>
      </c>
      <c r="C79" s="366">
        <v>2.3346304E-3</v>
      </c>
      <c r="D79" s="366">
        <v>0.99649805449999995</v>
      </c>
      <c r="E79" s="366">
        <v>0.99883268479999998</v>
      </c>
      <c r="F79" s="366">
        <v>4.08163265E-2</v>
      </c>
      <c r="G79" s="366">
        <v>0.34693877550000002</v>
      </c>
      <c r="H79" s="366">
        <v>0.38775510200000002</v>
      </c>
      <c r="I79" s="366">
        <v>2570</v>
      </c>
      <c r="J79" s="366">
        <v>49</v>
      </c>
    </row>
    <row r="80" spans="1:10">
      <c r="A80" s="300" t="s">
        <v>1035</v>
      </c>
      <c r="B80">
        <v>201106</v>
      </c>
      <c r="C80" s="366">
        <v>1.3284623E-3</v>
      </c>
      <c r="D80" s="366">
        <v>0.99767519100000002</v>
      </c>
      <c r="E80" s="366">
        <v>0.99900365329999996</v>
      </c>
      <c r="F80" s="366">
        <v>8.4745762700000005E-2</v>
      </c>
      <c r="G80" s="366">
        <v>0.1186440678</v>
      </c>
      <c r="H80" s="366">
        <v>0.20338983050000001</v>
      </c>
      <c r="I80" s="366">
        <v>3011</v>
      </c>
      <c r="J80" s="366">
        <v>59</v>
      </c>
    </row>
    <row r="81" spans="1:10">
      <c r="B81">
        <v>201107</v>
      </c>
      <c r="C81" s="366">
        <v>2.1862702000000002E-3</v>
      </c>
      <c r="D81" s="366">
        <v>0.99606471360000004</v>
      </c>
      <c r="E81" s="366">
        <v>0.99825098379999999</v>
      </c>
      <c r="F81" s="366">
        <v>3.3333333299999997E-2</v>
      </c>
      <c r="G81" s="366">
        <v>0.31666666669999999</v>
      </c>
      <c r="H81" s="366">
        <v>0.35</v>
      </c>
      <c r="I81" s="366">
        <v>2287</v>
      </c>
      <c r="J81" s="366">
        <v>60</v>
      </c>
    </row>
    <row r="82" spans="1:10">
      <c r="B82">
        <v>201108</v>
      </c>
      <c r="C82" s="366">
        <v>5.9347180999999999E-3</v>
      </c>
      <c r="D82" s="366">
        <v>0.99364137350000004</v>
      </c>
      <c r="E82" s="366">
        <v>0.99957609160000005</v>
      </c>
      <c r="F82" s="366">
        <v>4.1095890400000001E-2</v>
      </c>
      <c r="G82" s="366">
        <v>0.24657534249999999</v>
      </c>
      <c r="H82" s="366">
        <v>0.28767123290000002</v>
      </c>
      <c r="I82" s="366">
        <v>2359</v>
      </c>
      <c r="J82" s="366">
        <v>73</v>
      </c>
    </row>
    <row r="83" spans="1:10">
      <c r="A83" s="300" t="s">
        <v>1036</v>
      </c>
      <c r="B83">
        <v>201109</v>
      </c>
      <c r="C83" s="366">
        <v>2.4410090000000001E-3</v>
      </c>
      <c r="D83" s="366">
        <v>0.99471114729999999</v>
      </c>
      <c r="E83" s="366">
        <v>0.99715215619999997</v>
      </c>
      <c r="F83" s="366">
        <v>1.20481928E-2</v>
      </c>
      <c r="G83" s="366">
        <v>0.34939759040000001</v>
      </c>
      <c r="H83" s="366">
        <v>0.36144578309999997</v>
      </c>
      <c r="I83" s="366">
        <v>2458</v>
      </c>
      <c r="J83" s="366">
        <v>83</v>
      </c>
    </row>
    <row r="84" spans="1:10">
      <c r="B84">
        <v>201110</v>
      </c>
      <c r="C84" s="366">
        <v>4.2674252999999997E-3</v>
      </c>
      <c r="D84" s="366">
        <v>0.99336178279999998</v>
      </c>
      <c r="E84" s="366">
        <v>0.99762920820000001</v>
      </c>
      <c r="F84" s="366">
        <v>0</v>
      </c>
      <c r="G84" s="366">
        <v>0.34920634919999999</v>
      </c>
      <c r="H84" s="366">
        <v>0.34920634919999999</v>
      </c>
      <c r="I84" s="366">
        <v>2109</v>
      </c>
      <c r="J84" s="366">
        <v>126</v>
      </c>
    </row>
    <row r="85" spans="1:10">
      <c r="B85">
        <v>201111</v>
      </c>
      <c r="C85" s="366">
        <v>7.4418605000000004E-3</v>
      </c>
      <c r="D85" s="366">
        <v>0.99116279070000002</v>
      </c>
      <c r="E85" s="366">
        <v>0.99860465119999997</v>
      </c>
      <c r="F85" s="366">
        <v>0</v>
      </c>
      <c r="G85" s="366">
        <v>0.38620689660000002</v>
      </c>
      <c r="H85" s="366">
        <v>0.38620689660000002</v>
      </c>
      <c r="I85" s="366">
        <v>2150</v>
      </c>
      <c r="J85" s="366">
        <v>145</v>
      </c>
    </row>
    <row r="86" spans="1:10">
      <c r="A86" s="300" t="s">
        <v>1037</v>
      </c>
      <c r="B86">
        <v>201112</v>
      </c>
      <c r="C86" s="366">
        <v>6.8634179999999998E-4</v>
      </c>
      <c r="D86" s="366">
        <v>0.99519560740000002</v>
      </c>
      <c r="E86" s="366">
        <v>0.99588194919999995</v>
      </c>
      <c r="F86" s="366">
        <v>1.19760479E-2</v>
      </c>
      <c r="G86" s="366">
        <v>0.2694610778</v>
      </c>
      <c r="H86" s="366">
        <v>0.28143712570000001</v>
      </c>
      <c r="I86" s="366">
        <v>1457</v>
      </c>
      <c r="J86" s="366">
        <v>167</v>
      </c>
    </row>
    <row r="87" spans="1:10">
      <c r="B87">
        <v>201201</v>
      </c>
      <c r="C87" s="366">
        <v>6.4292778999999996E-3</v>
      </c>
      <c r="D87" s="366">
        <v>0.99258160240000004</v>
      </c>
      <c r="E87" s="366">
        <v>0.99901088029999996</v>
      </c>
      <c r="F87" s="366">
        <v>2.4193548400000001E-2</v>
      </c>
      <c r="G87" s="366">
        <v>0.41935483870000001</v>
      </c>
      <c r="H87" s="366">
        <v>0.4435483871</v>
      </c>
      <c r="I87" s="366">
        <v>2022</v>
      </c>
      <c r="J87" s="366">
        <v>124</v>
      </c>
    </row>
    <row r="88" spans="1:10">
      <c r="B88">
        <v>201202</v>
      </c>
      <c r="C88" s="366">
        <v>3.1222123000000002E-3</v>
      </c>
      <c r="D88" s="366">
        <v>0.99643175740000001</v>
      </c>
      <c r="E88" s="366">
        <v>0.99955396969999999</v>
      </c>
      <c r="F88" s="366">
        <v>5.9171598000000002E-3</v>
      </c>
      <c r="G88" s="366">
        <v>0.42603550299999998</v>
      </c>
      <c r="H88" s="366">
        <v>0.43195266269999999</v>
      </c>
      <c r="I88" s="366">
        <v>2242</v>
      </c>
      <c r="J88" s="366">
        <v>169</v>
      </c>
    </row>
    <row r="89" spans="1:10">
      <c r="A89" s="300" t="s">
        <v>1137</v>
      </c>
      <c r="B89">
        <v>201203</v>
      </c>
      <c r="C89" s="366">
        <v>3.6859565E-3</v>
      </c>
      <c r="D89" s="366">
        <v>0.99373387390000001</v>
      </c>
      <c r="E89" s="366">
        <v>0.99741983040000004</v>
      </c>
      <c r="F89" s="366">
        <v>1.19047619E-2</v>
      </c>
      <c r="G89" s="366">
        <v>0.41071428570000001</v>
      </c>
      <c r="H89" s="366">
        <v>0.42261904760000002</v>
      </c>
      <c r="I89" s="366">
        <v>2713</v>
      </c>
      <c r="J89" s="366">
        <v>168</v>
      </c>
    </row>
    <row r="90" spans="1:10">
      <c r="B90">
        <v>201204</v>
      </c>
      <c r="C90" s="366">
        <v>2.1249468999999998E-3</v>
      </c>
      <c r="D90" s="366">
        <v>0.99617509559999995</v>
      </c>
      <c r="E90" s="366">
        <v>0.99830004250000004</v>
      </c>
      <c r="F90" s="366">
        <v>1.06382979E-2</v>
      </c>
      <c r="G90" s="366">
        <v>0.41489361699999999</v>
      </c>
      <c r="H90" s="366">
        <v>0.42553191489999997</v>
      </c>
      <c r="I90" s="366">
        <v>2353</v>
      </c>
      <c r="J90" s="366">
        <v>94</v>
      </c>
    </row>
    <row r="91" spans="1:10">
      <c r="B91">
        <v>201205</v>
      </c>
      <c r="C91" s="366">
        <v>1.8999367000000001E-3</v>
      </c>
      <c r="D91" s="366">
        <v>0.99683343889999998</v>
      </c>
      <c r="E91" s="366">
        <v>0.99873337559999997</v>
      </c>
      <c r="F91" s="366">
        <v>1.19047619E-2</v>
      </c>
      <c r="G91" s="366">
        <v>0.3630952381</v>
      </c>
      <c r="H91" s="366">
        <v>0.375</v>
      </c>
      <c r="I91" s="366">
        <v>3158</v>
      </c>
      <c r="J91" s="366">
        <v>168</v>
      </c>
    </row>
    <row r="92" spans="1:10">
      <c r="A92" s="300" t="s">
        <v>1134</v>
      </c>
      <c r="B92">
        <v>201206</v>
      </c>
      <c r="C92" s="366">
        <v>1.7944116999999999E-3</v>
      </c>
      <c r="D92" s="366">
        <v>0.99743655470000003</v>
      </c>
      <c r="E92" s="366">
        <v>0.99923096639999998</v>
      </c>
      <c r="F92" s="366">
        <v>5.9210526300000003E-2</v>
      </c>
      <c r="G92" s="366">
        <v>0.36842105260000002</v>
      </c>
      <c r="H92" s="366">
        <v>0.42763157889999998</v>
      </c>
      <c r="I92" s="366">
        <v>3901</v>
      </c>
      <c r="J92" s="366">
        <v>152</v>
      </c>
    </row>
    <row r="93" spans="1:10">
      <c r="B93">
        <v>201207</v>
      </c>
      <c r="C93" s="366">
        <v>6.7069080999999997E-3</v>
      </c>
      <c r="D93" s="366">
        <v>0.99161636490000005</v>
      </c>
      <c r="E93" s="366">
        <v>0.99832327300000001</v>
      </c>
      <c r="F93" s="366">
        <v>3.3707865199999999E-2</v>
      </c>
      <c r="G93" s="366">
        <v>0.42696629209999998</v>
      </c>
      <c r="H93" s="366">
        <v>0.4606741573</v>
      </c>
      <c r="I93" s="366">
        <v>2982</v>
      </c>
      <c r="J93" s="366">
        <v>178</v>
      </c>
    </row>
    <row r="94" spans="1:10">
      <c r="B94">
        <v>201208</v>
      </c>
      <c r="C94" s="366">
        <v>2.0547945000000001E-3</v>
      </c>
      <c r="D94" s="366">
        <v>0.99589041099999998</v>
      </c>
      <c r="E94" s="366">
        <v>0.99794520549999999</v>
      </c>
      <c r="F94" s="366">
        <v>5.3140096599999999E-2</v>
      </c>
      <c r="G94" s="366">
        <v>0.31400966180000001</v>
      </c>
      <c r="H94" s="366">
        <v>0.36714975849999998</v>
      </c>
      <c r="I94" s="366">
        <v>2920</v>
      </c>
      <c r="J94" s="366">
        <v>207</v>
      </c>
    </row>
    <row r="95" spans="1:10">
      <c r="A95" s="300" t="s">
        <v>1138</v>
      </c>
      <c r="B95">
        <v>201209</v>
      </c>
      <c r="C95" s="366">
        <v>1.5100038000000001E-3</v>
      </c>
      <c r="D95" s="366">
        <v>0.99660249150000002</v>
      </c>
      <c r="E95" s="366">
        <v>0.99811249530000001</v>
      </c>
      <c r="F95" s="366">
        <v>5.6818181799999999E-2</v>
      </c>
      <c r="G95" s="366">
        <v>0.2329545455</v>
      </c>
      <c r="H95" s="366">
        <v>0.28977272729999998</v>
      </c>
      <c r="I95" s="366">
        <v>2649</v>
      </c>
      <c r="J95" s="366">
        <v>176</v>
      </c>
    </row>
    <row r="96" spans="1:10">
      <c r="B96">
        <v>201210</v>
      </c>
      <c r="C96" s="366">
        <v>7.1698113000000004E-3</v>
      </c>
      <c r="D96" s="366">
        <v>0.98943396230000003</v>
      </c>
      <c r="E96" s="366">
        <v>0.99660377359999996</v>
      </c>
      <c r="F96" s="366">
        <v>0.12612612610000001</v>
      </c>
      <c r="G96" s="366">
        <v>0.29279279279999998</v>
      </c>
      <c r="H96" s="366">
        <v>0.41891891889999999</v>
      </c>
      <c r="I96" s="366">
        <v>2650</v>
      </c>
      <c r="J96" s="366">
        <v>222</v>
      </c>
    </row>
    <row r="97" spans="1:10">
      <c r="B97">
        <v>201211</v>
      </c>
      <c r="C97" s="366">
        <v>1.9933555000000002E-3</v>
      </c>
      <c r="D97" s="366">
        <v>0.99335548169999999</v>
      </c>
      <c r="E97" s="366">
        <v>0.9953488372</v>
      </c>
      <c r="F97" s="366">
        <v>0.11065573770000001</v>
      </c>
      <c r="G97" s="366">
        <v>0.32786885249999997</v>
      </c>
      <c r="H97" s="366">
        <v>0.43852459020000001</v>
      </c>
      <c r="I97" s="366">
        <v>3010</v>
      </c>
      <c r="J97" s="366">
        <v>244</v>
      </c>
    </row>
    <row r="98" spans="1:10">
      <c r="A98" s="300" t="s">
        <v>1136</v>
      </c>
      <c r="B98">
        <v>201212</v>
      </c>
      <c r="C98" s="366">
        <v>4.3352601000000001E-3</v>
      </c>
      <c r="D98" s="366">
        <v>0.99229287089999996</v>
      </c>
      <c r="E98" s="366">
        <v>0.99662813100000003</v>
      </c>
      <c r="F98" s="366">
        <v>0.11194029849999999</v>
      </c>
      <c r="G98" s="366">
        <v>0.22388059699999999</v>
      </c>
      <c r="H98" s="366">
        <v>0.33582089549999999</v>
      </c>
      <c r="I98" s="366">
        <v>2076</v>
      </c>
      <c r="J98" s="366">
        <v>268</v>
      </c>
    </row>
    <row r="99" spans="1:10">
      <c r="A99" s="300"/>
      <c r="B99">
        <v>201301</v>
      </c>
      <c r="C99" s="366">
        <v>2.7406646000000001E-3</v>
      </c>
      <c r="D99" s="366">
        <v>0.9945186708</v>
      </c>
      <c r="E99" s="366">
        <v>0.9972593354</v>
      </c>
      <c r="F99" s="366">
        <v>0.15107913670000001</v>
      </c>
      <c r="G99" s="366">
        <v>0.21582733809999999</v>
      </c>
      <c r="H99" s="366">
        <v>0.36690647479999999</v>
      </c>
      <c r="I99" s="366">
        <v>2919</v>
      </c>
      <c r="J99" s="366">
        <v>278</v>
      </c>
    </row>
    <row r="100" spans="1:10">
      <c r="A100" s="300"/>
      <c r="B100">
        <v>201302</v>
      </c>
      <c r="C100" s="366">
        <v>3.0549898E-3</v>
      </c>
      <c r="D100" s="366">
        <v>0.99558723689999995</v>
      </c>
      <c r="E100" s="366">
        <v>0.99864222670000002</v>
      </c>
      <c r="F100" s="366">
        <v>0.13061224490000001</v>
      </c>
      <c r="G100" s="366">
        <v>0.23673469389999999</v>
      </c>
      <c r="H100" s="366">
        <v>0.36734693880000002</v>
      </c>
      <c r="I100" s="366">
        <v>2946</v>
      </c>
      <c r="J100" s="366">
        <v>245</v>
      </c>
    </row>
    <row r="101" spans="1:10">
      <c r="A101" s="300" t="s">
        <v>1265</v>
      </c>
      <c r="B101">
        <v>201303</v>
      </c>
      <c r="C101" s="366">
        <v>2.2618038E-3</v>
      </c>
      <c r="D101" s="366">
        <v>0.99575911790000005</v>
      </c>
      <c r="E101" s="366">
        <v>0.99802092170000001</v>
      </c>
      <c r="F101" s="366">
        <v>0.19636363640000001</v>
      </c>
      <c r="G101" s="366">
        <v>0.24363636359999999</v>
      </c>
      <c r="H101" s="366">
        <v>0.44</v>
      </c>
      <c r="I101" s="366">
        <v>3537</v>
      </c>
      <c r="J101" s="366">
        <v>275</v>
      </c>
    </row>
    <row r="102" spans="1:10">
      <c r="B102">
        <v>201304</v>
      </c>
      <c r="C102" s="366">
        <v>6.5082980999999996E-3</v>
      </c>
      <c r="D102" s="366">
        <v>0.99186462740000003</v>
      </c>
      <c r="E102" s="366">
        <v>0.99837292550000001</v>
      </c>
      <c r="F102" s="366">
        <v>0.19548872179999999</v>
      </c>
      <c r="G102" s="366">
        <v>0.1917293233</v>
      </c>
      <c r="H102" s="366">
        <v>0.38721804510000002</v>
      </c>
      <c r="I102" s="366">
        <v>3073</v>
      </c>
      <c r="J102" s="366">
        <v>266</v>
      </c>
    </row>
    <row r="103" spans="1:10">
      <c r="B103">
        <v>201305</v>
      </c>
      <c r="C103" s="366">
        <v>2.7593818999999999E-3</v>
      </c>
      <c r="D103" s="366">
        <v>0.99530905079999998</v>
      </c>
      <c r="E103" s="366">
        <v>0.99806843270000001</v>
      </c>
      <c r="F103" s="366">
        <v>0.1448467967</v>
      </c>
      <c r="G103" s="366">
        <v>0.27019498609999998</v>
      </c>
      <c r="H103" s="366">
        <v>0.41504178269999997</v>
      </c>
      <c r="I103" s="366">
        <v>3624</v>
      </c>
      <c r="J103" s="366">
        <v>359</v>
      </c>
    </row>
    <row r="104" spans="1:10">
      <c r="A104" s="300" t="s">
        <v>1266</v>
      </c>
      <c r="B104">
        <v>201306</v>
      </c>
      <c r="C104" s="366">
        <v>2.7497709000000002E-3</v>
      </c>
      <c r="D104" s="366">
        <v>0.99610449130000001</v>
      </c>
      <c r="E104" s="366">
        <v>0.99885426209999995</v>
      </c>
      <c r="F104" s="366">
        <v>0.15654952080000001</v>
      </c>
      <c r="G104" s="366">
        <v>0.2779552716</v>
      </c>
      <c r="H104" s="366">
        <v>0.4345047923</v>
      </c>
      <c r="I104" s="366">
        <v>4364</v>
      </c>
      <c r="J104" s="366">
        <v>313</v>
      </c>
    </row>
    <row r="105" spans="1:10">
      <c r="B105">
        <v>201307</v>
      </c>
      <c r="C105" s="366">
        <v>1.8281536000000001E-3</v>
      </c>
      <c r="D105" s="366">
        <v>0.99329677029999996</v>
      </c>
      <c r="E105" s="366">
        <v>0.99512492379999995</v>
      </c>
      <c r="F105" s="366">
        <v>0.19726027400000001</v>
      </c>
      <c r="G105" s="366">
        <v>0.23287671230000001</v>
      </c>
      <c r="H105" s="366">
        <v>0.43013698630000002</v>
      </c>
      <c r="I105" s="366">
        <v>3282</v>
      </c>
      <c r="J105" s="366">
        <v>365</v>
      </c>
    </row>
    <row r="106" spans="1:10">
      <c r="B106">
        <v>201308</v>
      </c>
      <c r="C106" s="366">
        <v>0</v>
      </c>
      <c r="D106" s="366">
        <v>0.99660389009999995</v>
      </c>
      <c r="E106" s="366">
        <v>0.99660389009999995</v>
      </c>
      <c r="F106" s="366">
        <v>0.2014925373</v>
      </c>
      <c r="G106" s="366">
        <v>0.2462686567</v>
      </c>
      <c r="H106" s="366">
        <v>0.44776119399999997</v>
      </c>
      <c r="I106" s="366">
        <v>3239</v>
      </c>
      <c r="J106" s="366">
        <v>402</v>
      </c>
    </row>
    <row r="107" spans="1:10">
      <c r="A107" s="300" t="s">
        <v>1267</v>
      </c>
      <c r="B107">
        <v>201309</v>
      </c>
      <c r="C107" s="366">
        <v>0</v>
      </c>
      <c r="D107" s="366">
        <v>0.99729241879999997</v>
      </c>
      <c r="E107" s="366">
        <v>0.99729241879999997</v>
      </c>
      <c r="F107" s="366">
        <v>0.24179104479999999</v>
      </c>
      <c r="G107" s="366">
        <v>0.2686567164</v>
      </c>
      <c r="H107" s="366">
        <v>0.51044776120000002</v>
      </c>
      <c r="I107" s="366">
        <v>3324</v>
      </c>
      <c r="J107" s="366">
        <v>335</v>
      </c>
    </row>
    <row r="108" spans="1:10">
      <c r="B108">
        <v>201310</v>
      </c>
      <c r="C108" s="366">
        <v>0</v>
      </c>
      <c r="D108" s="366">
        <v>0.99721189590000003</v>
      </c>
      <c r="E108" s="366">
        <v>0.99721189590000003</v>
      </c>
      <c r="F108" s="366">
        <v>0.23544303799999999</v>
      </c>
      <c r="G108" s="366">
        <v>0.2</v>
      </c>
      <c r="H108" s="366">
        <v>0.435443038</v>
      </c>
      <c r="I108" s="366">
        <v>3228</v>
      </c>
      <c r="J108" s="366">
        <v>395</v>
      </c>
    </row>
    <row r="109" spans="1:10">
      <c r="B109">
        <v>201311</v>
      </c>
      <c r="C109" s="366">
        <v>0</v>
      </c>
      <c r="D109" s="366">
        <v>0.99884426469999998</v>
      </c>
      <c r="E109" s="366">
        <v>0.99884426469999998</v>
      </c>
      <c r="F109" s="366">
        <v>0.25058548009999998</v>
      </c>
      <c r="G109" s="366">
        <v>0.1990632319</v>
      </c>
      <c r="H109" s="366">
        <v>0.4496487119</v>
      </c>
      <c r="I109" s="366">
        <v>3461</v>
      </c>
      <c r="J109" s="366">
        <v>427</v>
      </c>
    </row>
    <row r="110" spans="1:10">
      <c r="A110" s="300" t="s">
        <v>1268</v>
      </c>
      <c r="B110">
        <v>201312</v>
      </c>
      <c r="C110" s="366">
        <v>0</v>
      </c>
      <c r="D110" s="366">
        <v>0.99818577649999995</v>
      </c>
      <c r="E110" s="366">
        <v>0.99818577649999995</v>
      </c>
      <c r="F110" s="366">
        <v>0.24444444439999999</v>
      </c>
      <c r="G110" s="366">
        <v>0.20833333330000001</v>
      </c>
      <c r="H110" s="366">
        <v>0.4527777778</v>
      </c>
      <c r="I110" s="366">
        <v>2756</v>
      </c>
      <c r="J110" s="366">
        <v>360</v>
      </c>
    </row>
    <row r="111" spans="1:10">
      <c r="B111">
        <v>201401</v>
      </c>
      <c r="C111" s="366">
        <v>0</v>
      </c>
      <c r="D111" s="366">
        <v>0.99772727269999995</v>
      </c>
      <c r="E111" s="366">
        <v>0.99772727269999995</v>
      </c>
      <c r="F111" s="366">
        <v>0.23797468350000001</v>
      </c>
      <c r="G111" s="366">
        <v>0.2025316456</v>
      </c>
      <c r="H111" s="366">
        <v>0.44050632909999998</v>
      </c>
      <c r="I111" s="366">
        <v>3080</v>
      </c>
      <c r="J111" s="366">
        <v>395</v>
      </c>
    </row>
    <row r="112" spans="1:10">
      <c r="B112">
        <v>201402</v>
      </c>
      <c r="C112" s="366">
        <v>0</v>
      </c>
      <c r="D112" s="366">
        <v>0.99728014509999996</v>
      </c>
      <c r="E112" s="366">
        <v>0.99728014509999996</v>
      </c>
      <c r="F112" s="366">
        <v>0.23759791120000001</v>
      </c>
      <c r="G112" s="366">
        <v>0.1984334204</v>
      </c>
      <c r="H112" s="366">
        <v>0.43603133160000002</v>
      </c>
      <c r="I112" s="366">
        <v>3309</v>
      </c>
      <c r="J112" s="366">
        <v>383</v>
      </c>
    </row>
    <row r="113" spans="1:10">
      <c r="B113">
        <v>201403</v>
      </c>
      <c r="C113" s="366">
        <v>0</v>
      </c>
      <c r="D113" s="366">
        <v>0.99693094630000001</v>
      </c>
      <c r="E113" s="366">
        <v>0.99693094630000001</v>
      </c>
      <c r="F113" s="366">
        <v>0.27472527470000002</v>
      </c>
      <c r="G113" s="366">
        <v>0.22252747249999999</v>
      </c>
      <c r="H113" s="366">
        <v>0.49725274730000002</v>
      </c>
      <c r="I113" s="366">
        <v>3910</v>
      </c>
      <c r="J113" s="366">
        <v>364</v>
      </c>
    </row>
    <row r="114" spans="1:10">
      <c r="B114">
        <v>201404</v>
      </c>
      <c r="C114" s="366">
        <v>0</v>
      </c>
      <c r="D114" s="366">
        <v>0.99810186649999999</v>
      </c>
      <c r="E114" s="366">
        <v>0.99810186649999999</v>
      </c>
      <c r="F114" s="366">
        <v>0.26627218930000002</v>
      </c>
      <c r="G114" s="366">
        <v>0.21005917160000001</v>
      </c>
      <c r="H114" s="366">
        <v>0.4763313609</v>
      </c>
      <c r="I114" s="366">
        <v>3161</v>
      </c>
      <c r="J114" s="366">
        <v>338</v>
      </c>
    </row>
    <row r="115" spans="1:10">
      <c r="B115">
        <v>201405</v>
      </c>
      <c r="C115" s="366">
        <v>0</v>
      </c>
      <c r="D115" s="366">
        <v>0.9982349975</v>
      </c>
      <c r="E115" s="366">
        <v>0.9982349975</v>
      </c>
      <c r="F115" s="366">
        <v>0.25609756099999997</v>
      </c>
      <c r="G115" s="366">
        <v>0.2097560976</v>
      </c>
      <c r="H115" s="366">
        <v>0.46585365849999999</v>
      </c>
      <c r="I115" s="366">
        <v>3966</v>
      </c>
      <c r="J115" s="366">
        <v>410</v>
      </c>
    </row>
    <row r="116" spans="1:10">
      <c r="B116">
        <v>201406</v>
      </c>
      <c r="C116" s="366">
        <v>0</v>
      </c>
      <c r="D116" s="366">
        <v>0.99919371089999998</v>
      </c>
      <c r="E116" s="366">
        <v>0.99919371089999998</v>
      </c>
      <c r="F116" s="366">
        <v>0.27035830620000001</v>
      </c>
      <c r="G116" s="366">
        <v>0.24104234529999999</v>
      </c>
      <c r="H116" s="366">
        <v>0.51140065150000003</v>
      </c>
      <c r="I116" s="366">
        <v>4961</v>
      </c>
      <c r="J116" s="366">
        <v>307</v>
      </c>
    </row>
    <row r="117" spans="1:10">
      <c r="B117">
        <v>201407</v>
      </c>
      <c r="C117" s="366">
        <v>0</v>
      </c>
      <c r="D117" s="366">
        <v>0.99894764540000003</v>
      </c>
      <c r="E117" s="366">
        <v>0.99894764540000003</v>
      </c>
      <c r="F117" s="366">
        <v>0.2146892655</v>
      </c>
      <c r="G117" s="366">
        <v>0.1836158192</v>
      </c>
      <c r="H117" s="366">
        <v>0.39830508469999998</v>
      </c>
      <c r="I117" s="366">
        <v>3801</v>
      </c>
      <c r="J117" s="366">
        <v>354</v>
      </c>
    </row>
    <row r="118" spans="1:10">
      <c r="B118">
        <v>201408</v>
      </c>
      <c r="C118" s="366">
        <v>0</v>
      </c>
      <c r="D118" s="366">
        <v>0.9980141844</v>
      </c>
      <c r="E118" s="366">
        <v>0.9980141844</v>
      </c>
      <c r="F118" s="366">
        <v>0.28318584070000002</v>
      </c>
      <c r="G118" s="366">
        <v>0.1681415929</v>
      </c>
      <c r="H118" s="366">
        <v>0.45132743359999999</v>
      </c>
      <c r="I118" s="366">
        <v>3525</v>
      </c>
      <c r="J118" s="366">
        <v>339</v>
      </c>
    </row>
    <row r="119" spans="1:10">
      <c r="B119">
        <v>201409</v>
      </c>
      <c r="C119" s="366">
        <v>0</v>
      </c>
      <c r="D119" s="366">
        <v>0.99639917700000002</v>
      </c>
      <c r="E119" s="366">
        <v>0.99639917700000002</v>
      </c>
      <c r="F119" s="366">
        <v>0.26585365849999998</v>
      </c>
      <c r="G119" s="366">
        <v>0.18048780489999999</v>
      </c>
      <c r="H119" s="366">
        <v>0.44634146340000003</v>
      </c>
      <c r="I119" s="366">
        <v>3888</v>
      </c>
      <c r="J119" s="366">
        <v>410</v>
      </c>
    </row>
    <row r="120" spans="1:10">
      <c r="B120">
        <v>201410</v>
      </c>
      <c r="C120" s="366">
        <v>0</v>
      </c>
      <c r="D120" s="366">
        <v>0.98937619180000003</v>
      </c>
      <c r="E120" s="366">
        <v>0.98937619180000003</v>
      </c>
      <c r="F120" s="366">
        <v>0.2335766423</v>
      </c>
      <c r="G120" s="366">
        <v>0.2214111922</v>
      </c>
      <c r="H120" s="366">
        <v>0.45498783450000002</v>
      </c>
      <c r="I120" s="366">
        <v>3671</v>
      </c>
      <c r="J120" s="366">
        <v>411</v>
      </c>
    </row>
    <row r="121" spans="1:10">
      <c r="B121">
        <v>201411</v>
      </c>
      <c r="C121" s="366">
        <v>0</v>
      </c>
      <c r="D121" s="366">
        <v>0.99257097370000003</v>
      </c>
      <c r="E121" s="366">
        <v>0.99257097370000003</v>
      </c>
      <c r="F121" s="366">
        <v>0.23595505620000001</v>
      </c>
      <c r="G121" s="366">
        <v>0.17696629210000001</v>
      </c>
      <c r="H121" s="366">
        <v>0.41292134829999999</v>
      </c>
      <c r="I121" s="366">
        <v>3769</v>
      </c>
      <c r="J121" s="366">
        <v>356</v>
      </c>
    </row>
    <row r="122" spans="1:10">
      <c r="A122" s="300" t="s">
        <v>1489</v>
      </c>
      <c r="B122">
        <v>201412</v>
      </c>
      <c r="C122" s="366">
        <v>0</v>
      </c>
      <c r="D122" s="366">
        <v>0.99868852460000002</v>
      </c>
      <c r="E122" s="366">
        <v>0.99868852460000002</v>
      </c>
      <c r="F122" s="366">
        <v>0.21491228070000001</v>
      </c>
      <c r="G122" s="366">
        <v>0.225877193</v>
      </c>
      <c r="H122" s="366">
        <v>0.44078947369999999</v>
      </c>
      <c r="I122" s="366">
        <v>3050</v>
      </c>
      <c r="J122" s="366">
        <v>456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00B050"/>
  </sheetPr>
  <dimension ref="A1:Z247"/>
  <sheetViews>
    <sheetView topLeftCell="A118" workbookViewId="0">
      <selection activeCell="B130" sqref="B130:I247"/>
    </sheetView>
  </sheetViews>
  <sheetFormatPr defaultColWidth="8.85546875" defaultRowHeight="12.75"/>
  <cols>
    <col min="12" max="12" width="4" customWidth="1"/>
  </cols>
  <sheetData>
    <row r="1" spans="1:26" ht="26.25" customHeight="1">
      <c r="A1" s="42" t="s">
        <v>735</v>
      </c>
      <c r="B1" s="38"/>
      <c r="C1" s="38"/>
      <c r="D1" s="38"/>
      <c r="E1" s="38"/>
      <c r="F1" s="38"/>
      <c r="G1" s="38"/>
      <c r="H1" s="38"/>
      <c r="I1" s="38"/>
      <c r="J1" s="38"/>
      <c r="K1" s="214"/>
      <c r="L1" s="38"/>
      <c r="M1" s="38"/>
      <c r="N1" s="214"/>
      <c r="O1" s="797" t="s">
        <v>780</v>
      </c>
      <c r="P1" s="797"/>
      <c r="Q1" s="214"/>
      <c r="R1" s="214"/>
      <c r="S1" s="214"/>
      <c r="T1" s="214"/>
      <c r="U1" s="214"/>
      <c r="V1" s="214"/>
      <c r="W1" s="214"/>
      <c r="Y1" s="38"/>
      <c r="Z1" s="38"/>
    </row>
    <row r="2" spans="1:26">
      <c r="B2" s="10" t="s">
        <v>710</v>
      </c>
    </row>
    <row r="3" spans="1:26" ht="51">
      <c r="A3" s="9" t="s">
        <v>587</v>
      </c>
      <c r="B3" s="9" t="s">
        <v>689</v>
      </c>
      <c r="C3" s="9" t="s">
        <v>711</v>
      </c>
      <c r="D3" s="9" t="s">
        <v>712</v>
      </c>
      <c r="E3" s="9" t="s">
        <v>713</v>
      </c>
      <c r="F3" s="9" t="s">
        <v>714</v>
      </c>
      <c r="G3" s="9" t="s">
        <v>715</v>
      </c>
      <c r="H3" s="9" t="s">
        <v>716</v>
      </c>
      <c r="I3" s="9" t="s">
        <v>717</v>
      </c>
      <c r="J3" s="9" t="s">
        <v>718</v>
      </c>
      <c r="K3" s="361" t="s">
        <v>1149</v>
      </c>
      <c r="L3" s="9"/>
    </row>
    <row r="4" spans="1:26">
      <c r="A4" s="13" t="s">
        <v>588</v>
      </c>
      <c r="B4">
        <v>200503</v>
      </c>
      <c r="C4" s="366">
        <v>8.5616689127000001</v>
      </c>
      <c r="D4" s="366">
        <v>9.8477395603000009</v>
      </c>
      <c r="E4" s="366">
        <v>7.8771653258000001</v>
      </c>
      <c r="F4" s="366">
        <v>11.099998474</v>
      </c>
      <c r="G4" s="366">
        <v>347</v>
      </c>
      <c r="H4" s="366">
        <v>6007</v>
      </c>
      <c r="I4" s="366">
        <v>346</v>
      </c>
      <c r="J4" s="366">
        <v>1</v>
      </c>
      <c r="K4" s="360">
        <f>(C4*G4+D4*H4)/(G4+H4)</f>
        <v>9.7775056108638658</v>
      </c>
    </row>
    <row r="5" spans="1:26">
      <c r="B5">
        <v>200504</v>
      </c>
      <c r="C5" s="366">
        <v>8.4159972228999997</v>
      </c>
      <c r="D5" s="366">
        <v>9.8146833187000002</v>
      </c>
      <c r="E5" s="366">
        <v>7.7226052991999996</v>
      </c>
      <c r="F5" s="366">
        <v>0</v>
      </c>
      <c r="G5" s="366">
        <v>250</v>
      </c>
      <c r="H5" s="366">
        <v>4967</v>
      </c>
      <c r="I5" s="366">
        <v>721</v>
      </c>
      <c r="J5" s="366">
        <v>0</v>
      </c>
      <c r="K5" s="360">
        <f t="shared" ref="K5:K68" si="0">(C5*G5+D5*H5)/(G5+H5)</f>
        <v>9.7476579163710753</v>
      </c>
    </row>
    <row r="6" spans="1:26">
      <c r="B6">
        <v>200505</v>
      </c>
      <c r="C6" s="366">
        <v>8.6077987454000002</v>
      </c>
      <c r="D6" s="366">
        <v>10.097503273999999</v>
      </c>
      <c r="E6" s="366">
        <v>7.8612706659000002</v>
      </c>
      <c r="F6" s="366">
        <v>8.3949817662000008</v>
      </c>
      <c r="G6" s="366">
        <v>282</v>
      </c>
      <c r="H6" s="366">
        <v>5647</v>
      </c>
      <c r="I6" s="366">
        <v>927</v>
      </c>
      <c r="J6" s="366">
        <v>5</v>
      </c>
      <c r="K6" s="360">
        <f t="shared" si="0"/>
        <v>10.026648715547445</v>
      </c>
      <c r="L6" s="163"/>
    </row>
    <row r="7" spans="1:26">
      <c r="A7" s="13" t="s">
        <v>589</v>
      </c>
      <c r="B7">
        <v>200506</v>
      </c>
      <c r="C7" s="366">
        <v>8.5961085108000006</v>
      </c>
      <c r="D7" s="366">
        <v>9.7973843086999999</v>
      </c>
      <c r="E7" s="366">
        <v>7.8091589800000003</v>
      </c>
      <c r="F7" s="366">
        <v>11.872993925999999</v>
      </c>
      <c r="G7" s="366">
        <v>360</v>
      </c>
      <c r="H7" s="366">
        <v>7123</v>
      </c>
      <c r="I7" s="366">
        <v>1037</v>
      </c>
      <c r="J7" s="366">
        <v>5</v>
      </c>
      <c r="K7" s="360">
        <f t="shared" si="0"/>
        <v>9.7395920746703322</v>
      </c>
      <c r="L7" s="163"/>
    </row>
    <row r="8" spans="1:26">
      <c r="B8">
        <v>200507</v>
      </c>
      <c r="C8" s="366">
        <v>8.0549219159999996</v>
      </c>
      <c r="D8" s="366">
        <v>9.6197476699000006</v>
      </c>
      <c r="E8" s="366">
        <v>7.6974461082000003</v>
      </c>
      <c r="F8" s="366">
        <v>10.719998169</v>
      </c>
      <c r="G8" s="366">
        <v>264</v>
      </c>
      <c r="H8" s="366">
        <v>5780</v>
      </c>
      <c r="I8" s="366">
        <v>1254</v>
      </c>
      <c r="J8" s="366">
        <v>5</v>
      </c>
      <c r="K8" s="360">
        <f t="shared" si="0"/>
        <v>9.5513965780684984</v>
      </c>
    </row>
    <row r="9" spans="1:26">
      <c r="B9">
        <v>200508</v>
      </c>
      <c r="C9" s="366">
        <v>7.4389593569999999</v>
      </c>
      <c r="D9" s="366">
        <v>9.6951165897999996</v>
      </c>
      <c r="E9" s="366">
        <v>7.6176364470999998</v>
      </c>
      <c r="F9" s="366">
        <v>9.3072176302000003</v>
      </c>
      <c r="G9" s="366">
        <v>308</v>
      </c>
      <c r="H9" s="366">
        <v>6657</v>
      </c>
      <c r="I9" s="366">
        <v>1372</v>
      </c>
      <c r="J9" s="366">
        <v>18</v>
      </c>
      <c r="K9" s="360">
        <f t="shared" si="0"/>
        <v>9.5953468227214067</v>
      </c>
    </row>
    <row r="10" spans="1:26">
      <c r="A10" s="13" t="s">
        <v>590</v>
      </c>
      <c r="B10">
        <v>200509</v>
      </c>
      <c r="C10" s="366">
        <v>7.3461862743999999</v>
      </c>
      <c r="D10" s="366">
        <v>9.2529188349000009</v>
      </c>
      <c r="E10" s="366">
        <v>7.5254091871000002</v>
      </c>
      <c r="F10" s="366">
        <v>10.656277061999999</v>
      </c>
      <c r="G10" s="366">
        <v>223</v>
      </c>
      <c r="H10" s="366">
        <v>7038</v>
      </c>
      <c r="I10" s="366">
        <v>1216</v>
      </c>
      <c r="J10" s="366">
        <v>11</v>
      </c>
      <c r="K10" s="360">
        <f t="shared" si="0"/>
        <v>9.194359220385266</v>
      </c>
    </row>
    <row r="11" spans="1:26">
      <c r="B11">
        <v>200510</v>
      </c>
      <c r="C11" s="366">
        <v>6.5407806908000001</v>
      </c>
      <c r="D11" s="366">
        <v>9.2921664422999992</v>
      </c>
      <c r="E11" s="366">
        <v>7.3720102123000002</v>
      </c>
      <c r="F11" s="366">
        <v>8.4988954418000002</v>
      </c>
      <c r="G11" s="366">
        <v>179</v>
      </c>
      <c r="H11" s="366">
        <v>7207</v>
      </c>
      <c r="I11" s="366">
        <v>1322</v>
      </c>
      <c r="J11" s="366">
        <v>13</v>
      </c>
      <c r="K11" s="360">
        <f t="shared" si="0"/>
        <v>9.2254865005834397</v>
      </c>
    </row>
    <row r="12" spans="1:26">
      <c r="B12">
        <v>200511</v>
      </c>
      <c r="C12" s="366">
        <v>7.3991051741999998</v>
      </c>
      <c r="D12" s="366">
        <v>9.6681308314999992</v>
      </c>
      <c r="E12" s="366">
        <v>7.4263634487000001</v>
      </c>
      <c r="F12" s="366">
        <v>9.0851276772999991</v>
      </c>
      <c r="G12" s="366">
        <v>112</v>
      </c>
      <c r="H12" s="366">
        <v>6081</v>
      </c>
      <c r="I12" s="366">
        <v>1593</v>
      </c>
      <c r="J12" s="366">
        <v>15</v>
      </c>
      <c r="K12" s="360">
        <f t="shared" si="0"/>
        <v>9.6270956508738728</v>
      </c>
    </row>
    <row r="13" spans="1:26">
      <c r="A13" s="13" t="s">
        <v>591</v>
      </c>
      <c r="B13">
        <v>200512</v>
      </c>
      <c r="C13" s="366">
        <v>6.3736830008999998</v>
      </c>
      <c r="D13" s="366">
        <v>9.3004235314999999</v>
      </c>
      <c r="E13" s="366">
        <v>7.4453461001000001</v>
      </c>
      <c r="F13" s="366">
        <v>10.541471881</v>
      </c>
      <c r="G13" s="366">
        <v>152</v>
      </c>
      <c r="H13" s="366">
        <v>5511</v>
      </c>
      <c r="I13" s="366">
        <v>1623</v>
      </c>
      <c r="J13" s="366">
        <v>32</v>
      </c>
      <c r="K13" s="360">
        <f t="shared" si="0"/>
        <v>9.2218671902230795</v>
      </c>
    </row>
    <row r="14" spans="1:26">
      <c r="B14">
        <v>200601</v>
      </c>
      <c r="C14" s="366">
        <v>7.2199981689000001</v>
      </c>
      <c r="D14" s="366">
        <v>9.5675216193000008</v>
      </c>
      <c r="E14" s="366">
        <v>7.4477834040999999</v>
      </c>
      <c r="F14" s="366">
        <v>10.270485427000001</v>
      </c>
      <c r="G14" s="366">
        <v>140</v>
      </c>
      <c r="H14" s="366">
        <v>5828</v>
      </c>
      <c r="I14" s="366">
        <v>1603</v>
      </c>
      <c r="J14" s="366">
        <v>25</v>
      </c>
      <c r="K14" s="360">
        <f t="shared" si="0"/>
        <v>9.5124523694581775</v>
      </c>
    </row>
    <row r="15" spans="1:26">
      <c r="B15">
        <v>200602</v>
      </c>
      <c r="C15" s="366">
        <v>7.6294855949000002</v>
      </c>
      <c r="D15" s="366">
        <v>9.5586083666999997</v>
      </c>
      <c r="E15" s="366">
        <v>7.5314457261000003</v>
      </c>
      <c r="F15" s="366">
        <v>10.769240551999999</v>
      </c>
      <c r="G15" s="366">
        <v>156</v>
      </c>
      <c r="H15" s="366">
        <v>5704</v>
      </c>
      <c r="I15" s="366">
        <v>1485</v>
      </c>
      <c r="J15" s="366">
        <v>40</v>
      </c>
      <c r="K15" s="360">
        <f t="shared" si="0"/>
        <v>9.5072528799421843</v>
      </c>
    </row>
    <row r="16" spans="1:26">
      <c r="A16" s="13" t="s">
        <v>592</v>
      </c>
      <c r="B16">
        <v>200603</v>
      </c>
      <c r="C16" s="366">
        <v>7.5120954205999997</v>
      </c>
      <c r="D16" s="366">
        <v>9.4708179655000002</v>
      </c>
      <c r="E16" s="366">
        <v>7.5054093596999998</v>
      </c>
      <c r="F16" s="366">
        <v>10.416527024000001</v>
      </c>
      <c r="G16" s="366">
        <v>248</v>
      </c>
      <c r="H16" s="366">
        <v>6640</v>
      </c>
      <c r="I16" s="366">
        <v>1811</v>
      </c>
      <c r="J16" s="366">
        <v>54</v>
      </c>
      <c r="K16" s="360">
        <f t="shared" si="0"/>
        <v>9.4002948541272939</v>
      </c>
    </row>
    <row r="17" spans="1:11">
      <c r="B17">
        <v>200604</v>
      </c>
      <c r="C17" s="366">
        <v>7.1535696074999997</v>
      </c>
      <c r="D17" s="366">
        <v>9.3798754266</v>
      </c>
      <c r="E17" s="366">
        <v>7.2730347024000004</v>
      </c>
      <c r="F17" s="366">
        <v>10.189145985</v>
      </c>
      <c r="G17" s="366">
        <v>168</v>
      </c>
      <c r="H17" s="366">
        <v>4696</v>
      </c>
      <c r="I17" s="366">
        <v>1528</v>
      </c>
      <c r="J17" s="366">
        <v>28</v>
      </c>
      <c r="K17" s="360">
        <f t="shared" si="0"/>
        <v>9.3029799953481902</v>
      </c>
    </row>
    <row r="18" spans="1:11">
      <c r="B18">
        <v>200605</v>
      </c>
      <c r="C18" s="366">
        <v>7.6589985021000002</v>
      </c>
      <c r="D18" s="366">
        <v>9.3582972445999992</v>
      </c>
      <c r="E18" s="366">
        <v>7.1977708546999999</v>
      </c>
      <c r="F18" s="366">
        <v>10.391497068</v>
      </c>
      <c r="G18" s="366">
        <v>300</v>
      </c>
      <c r="H18" s="366">
        <v>5709</v>
      </c>
      <c r="I18" s="366">
        <v>1796</v>
      </c>
      <c r="J18" s="366">
        <v>26</v>
      </c>
      <c r="K18" s="360">
        <f t="shared" si="0"/>
        <v>9.2734595639959068</v>
      </c>
    </row>
    <row r="19" spans="1:11">
      <c r="A19" s="13" t="s">
        <v>593</v>
      </c>
      <c r="B19">
        <v>200606</v>
      </c>
      <c r="C19" s="366">
        <v>7.7946452400000004</v>
      </c>
      <c r="D19" s="366">
        <v>9.3729460260999993</v>
      </c>
      <c r="E19" s="366">
        <v>7.4126424109000002</v>
      </c>
      <c r="F19" s="366">
        <v>9.9526595237999995</v>
      </c>
      <c r="G19" s="366">
        <v>467</v>
      </c>
      <c r="H19" s="366">
        <v>5672</v>
      </c>
      <c r="I19" s="366">
        <v>1471</v>
      </c>
      <c r="J19" s="366">
        <v>20</v>
      </c>
      <c r="K19" s="360">
        <f t="shared" si="0"/>
        <v>9.2528830733212573</v>
      </c>
    </row>
    <row r="20" spans="1:11">
      <c r="B20">
        <v>200607</v>
      </c>
      <c r="C20" s="366">
        <v>7.6645524916000003</v>
      </c>
      <c r="D20" s="366">
        <v>9.4188492245000006</v>
      </c>
      <c r="E20" s="366">
        <v>7.2759024634999996</v>
      </c>
      <c r="F20" s="366">
        <v>9.3710597664000002</v>
      </c>
      <c r="G20" s="366">
        <v>426</v>
      </c>
      <c r="H20" s="366">
        <v>5293</v>
      </c>
      <c r="I20" s="366">
        <v>1548</v>
      </c>
      <c r="J20" s="366">
        <v>23</v>
      </c>
      <c r="K20" s="360">
        <f t="shared" si="0"/>
        <v>9.2881742099493092</v>
      </c>
    </row>
    <row r="21" spans="1:11">
      <c r="B21">
        <v>200608</v>
      </c>
      <c r="C21" s="366">
        <v>7.5127923134000003</v>
      </c>
      <c r="D21" s="366">
        <v>9.2660010186000008</v>
      </c>
      <c r="E21" s="366">
        <v>7.4584594820000003</v>
      </c>
      <c r="F21" s="366">
        <v>10.316714909</v>
      </c>
      <c r="G21" s="366">
        <v>383</v>
      </c>
      <c r="H21" s="366">
        <v>6020</v>
      </c>
      <c r="I21" s="366">
        <v>1430</v>
      </c>
      <c r="J21" s="366">
        <v>29</v>
      </c>
      <c r="K21" s="360">
        <f t="shared" si="0"/>
        <v>9.1611315926915839</v>
      </c>
    </row>
    <row r="22" spans="1:11">
      <c r="A22" s="13" t="s">
        <v>627</v>
      </c>
      <c r="B22">
        <v>200609</v>
      </c>
      <c r="C22" s="366">
        <v>7.2789579624999998</v>
      </c>
      <c r="D22" s="366">
        <v>9.4642203285999997</v>
      </c>
      <c r="E22" s="366">
        <v>7.4981932527000001</v>
      </c>
      <c r="F22" s="366">
        <v>10.040134630000001</v>
      </c>
      <c r="G22" s="366">
        <v>442</v>
      </c>
      <c r="H22" s="366">
        <v>6785</v>
      </c>
      <c r="I22" s="366">
        <v>1219</v>
      </c>
      <c r="J22" s="366">
        <v>34</v>
      </c>
      <c r="K22" s="360">
        <f t="shared" si="0"/>
        <v>9.330570686173516</v>
      </c>
    </row>
    <row r="23" spans="1:11">
      <c r="B23">
        <v>200610</v>
      </c>
      <c r="C23" s="366">
        <v>7.1285701686999996</v>
      </c>
      <c r="D23" s="366">
        <v>9.3173847641999998</v>
      </c>
      <c r="E23" s="366">
        <v>7.4588308920999999</v>
      </c>
      <c r="F23" s="366">
        <v>9.4997321519</v>
      </c>
      <c r="G23" s="366">
        <v>413</v>
      </c>
      <c r="H23" s="366">
        <v>7128</v>
      </c>
      <c r="I23" s="366">
        <v>1251</v>
      </c>
      <c r="J23" s="366">
        <v>32</v>
      </c>
      <c r="K23" s="360">
        <f t="shared" si="0"/>
        <v>9.1975093593542887</v>
      </c>
    </row>
    <row r="24" spans="1:11">
      <c r="B24">
        <v>200611</v>
      </c>
      <c r="C24" s="366">
        <v>7.5343932497999999</v>
      </c>
      <c r="D24" s="366">
        <v>9.5743117946999998</v>
      </c>
      <c r="E24" s="366">
        <v>7.3530773139000001</v>
      </c>
      <c r="F24" s="366">
        <v>10.419312738</v>
      </c>
      <c r="G24" s="366">
        <v>314</v>
      </c>
      <c r="H24" s="366">
        <v>5689</v>
      </c>
      <c r="I24" s="366">
        <v>1575</v>
      </c>
      <c r="J24" s="366">
        <v>33</v>
      </c>
      <c r="K24" s="360">
        <f t="shared" si="0"/>
        <v>9.4676094087098939</v>
      </c>
    </row>
    <row r="25" spans="1:11">
      <c r="A25" s="13" t="s">
        <v>628</v>
      </c>
      <c r="B25">
        <v>200612</v>
      </c>
      <c r="C25" s="366">
        <v>7.5776357368999996</v>
      </c>
      <c r="D25" s="366">
        <v>9.2223024832</v>
      </c>
      <c r="E25" s="366">
        <v>7.3978717366</v>
      </c>
      <c r="F25" s="366">
        <v>10.509646849999999</v>
      </c>
      <c r="G25" s="366">
        <v>237</v>
      </c>
      <c r="H25" s="366">
        <v>5011</v>
      </c>
      <c r="I25" s="366">
        <v>1411</v>
      </c>
      <c r="J25" s="366">
        <v>37</v>
      </c>
      <c r="K25" s="360">
        <f t="shared" si="0"/>
        <v>9.1480292326525348</v>
      </c>
    </row>
    <row r="26" spans="1:11">
      <c r="B26">
        <v>200701</v>
      </c>
      <c r="C26" s="366">
        <v>7.3740424485</v>
      </c>
      <c r="D26" s="366">
        <v>9.4651747240000006</v>
      </c>
      <c r="E26" s="366">
        <v>7.3199751286000003</v>
      </c>
      <c r="F26" s="366">
        <v>10.299343239000001</v>
      </c>
      <c r="G26" s="366">
        <v>366</v>
      </c>
      <c r="H26" s="366">
        <v>6012</v>
      </c>
      <c r="I26" s="366">
        <v>1747</v>
      </c>
      <c r="J26" s="366">
        <v>29</v>
      </c>
      <c r="K26" s="360">
        <f t="shared" si="0"/>
        <v>9.3451756000061152</v>
      </c>
    </row>
    <row r="27" spans="1:11">
      <c r="B27">
        <v>200702</v>
      </c>
      <c r="C27" s="366">
        <v>7.5103434859</v>
      </c>
      <c r="D27" s="366">
        <v>9.4458525603000005</v>
      </c>
      <c r="E27" s="366">
        <v>7.499238998</v>
      </c>
      <c r="F27" s="366">
        <v>10.114907848</v>
      </c>
      <c r="G27" s="366">
        <v>290</v>
      </c>
      <c r="H27" s="366">
        <v>5118</v>
      </c>
      <c r="I27" s="366">
        <v>1713</v>
      </c>
      <c r="J27" s="366">
        <v>18</v>
      </c>
      <c r="K27" s="360">
        <f t="shared" si="0"/>
        <v>9.3420623177748539</v>
      </c>
    </row>
    <row r="28" spans="1:11">
      <c r="A28" s="13" t="s">
        <v>147</v>
      </c>
      <c r="B28">
        <v>200703</v>
      </c>
      <c r="C28" s="366">
        <v>7.3536750569000002</v>
      </c>
      <c r="D28" s="366">
        <v>9.3820656170000003</v>
      </c>
      <c r="E28" s="366">
        <v>7.4244699329000001</v>
      </c>
      <c r="F28" s="366">
        <v>10.190458555999999</v>
      </c>
      <c r="G28" s="366">
        <v>408</v>
      </c>
      <c r="H28" s="366">
        <v>5987</v>
      </c>
      <c r="I28" s="366">
        <v>2178</v>
      </c>
      <c r="J28" s="366">
        <v>23</v>
      </c>
      <c r="K28" s="360">
        <f t="shared" si="0"/>
        <v>9.2526546164494459</v>
      </c>
    </row>
    <row r="29" spans="1:11">
      <c r="B29">
        <v>200704</v>
      </c>
      <c r="C29" s="366">
        <v>7.4863454108000003</v>
      </c>
      <c r="D29" s="366">
        <v>9.6502517529999992</v>
      </c>
      <c r="E29" s="366">
        <v>7.5062687908000001</v>
      </c>
      <c r="F29" s="366">
        <v>10.203113188</v>
      </c>
      <c r="G29" s="366">
        <v>271</v>
      </c>
      <c r="H29" s="366">
        <v>4241</v>
      </c>
      <c r="I29" s="366">
        <v>2105</v>
      </c>
      <c r="J29" s="366">
        <v>16</v>
      </c>
      <c r="K29" s="360">
        <f t="shared" si="0"/>
        <v>9.5202830874999549</v>
      </c>
    </row>
    <row r="30" spans="1:11">
      <c r="B30">
        <v>200705</v>
      </c>
      <c r="C30" s="366">
        <v>7.4642293782999998</v>
      </c>
      <c r="D30" s="366">
        <v>9.3707119048000003</v>
      </c>
      <c r="E30" s="366">
        <v>7.5919678852999999</v>
      </c>
      <c r="F30" s="366">
        <v>10.896720420999999</v>
      </c>
      <c r="G30" s="366">
        <v>260</v>
      </c>
      <c r="H30" s="366">
        <v>5686</v>
      </c>
      <c r="I30" s="366">
        <v>2528</v>
      </c>
      <c r="J30" s="366">
        <v>23</v>
      </c>
      <c r="K30" s="360">
        <f t="shared" si="0"/>
        <v>9.2873473812732588</v>
      </c>
    </row>
    <row r="31" spans="1:11">
      <c r="A31" s="13" t="s">
        <v>148</v>
      </c>
      <c r="B31">
        <v>200706</v>
      </c>
      <c r="C31" s="366">
        <v>7.5526447030000003</v>
      </c>
      <c r="D31" s="366">
        <v>9.4584944406999991</v>
      </c>
      <c r="E31" s="366">
        <v>7.7460187524000004</v>
      </c>
      <c r="F31" s="366">
        <v>10.238537912</v>
      </c>
      <c r="G31" s="366">
        <v>359</v>
      </c>
      <c r="H31" s="366">
        <v>5523</v>
      </c>
      <c r="I31" s="366">
        <v>2488</v>
      </c>
      <c r="J31" s="366">
        <v>10</v>
      </c>
      <c r="K31" s="360">
        <f t="shared" si="0"/>
        <v>9.3421734519488417</v>
      </c>
    </row>
    <row r="32" spans="1:11">
      <c r="B32">
        <v>200707</v>
      </c>
      <c r="C32" s="366">
        <v>7.7231008448000003</v>
      </c>
      <c r="D32" s="366">
        <v>9.3103614530000005</v>
      </c>
      <c r="E32" s="366">
        <v>7.6940438229000003</v>
      </c>
      <c r="F32" s="366">
        <v>9.1046603103999999</v>
      </c>
      <c r="G32" s="366">
        <v>303</v>
      </c>
      <c r="H32" s="366">
        <v>5553</v>
      </c>
      <c r="I32" s="366">
        <v>2872</v>
      </c>
      <c r="J32" s="366">
        <v>21</v>
      </c>
      <c r="K32" s="360">
        <f t="shared" si="0"/>
        <v>9.2282337268585035</v>
      </c>
    </row>
    <row r="33" spans="1:11">
      <c r="B33">
        <v>200708</v>
      </c>
      <c r="C33" s="366">
        <v>7.7330995751999998</v>
      </c>
      <c r="D33" s="366">
        <v>9.2881303151000001</v>
      </c>
      <c r="E33" s="366">
        <v>7.6557361430000004</v>
      </c>
      <c r="F33" s="366">
        <v>9.8024497911000008</v>
      </c>
      <c r="G33" s="366">
        <v>287</v>
      </c>
      <c r="H33" s="366">
        <v>6050</v>
      </c>
      <c r="I33" s="366">
        <v>3041</v>
      </c>
      <c r="J33" s="366">
        <v>8</v>
      </c>
      <c r="K33" s="360">
        <f t="shared" si="0"/>
        <v>9.2177036428021779</v>
      </c>
    </row>
    <row r="34" spans="1:11">
      <c r="A34" s="13" t="s">
        <v>149</v>
      </c>
      <c r="B34">
        <v>200709</v>
      </c>
      <c r="C34" s="366">
        <v>7.3997119696000002</v>
      </c>
      <c r="D34" s="366">
        <v>9.1015550304000001</v>
      </c>
      <c r="E34" s="366">
        <v>7.8265517158</v>
      </c>
      <c r="F34" s="366">
        <v>8.0952369732000005</v>
      </c>
      <c r="G34" s="366">
        <v>349</v>
      </c>
      <c r="H34" s="366">
        <v>6269</v>
      </c>
      <c r="I34" s="366">
        <v>2542</v>
      </c>
      <c r="J34" s="366">
        <v>14</v>
      </c>
      <c r="K34" s="360">
        <f t="shared" si="0"/>
        <v>9.0118083957340573</v>
      </c>
    </row>
    <row r="35" spans="1:11">
      <c r="B35">
        <v>200710</v>
      </c>
      <c r="C35" s="366">
        <v>7.1339700598000002</v>
      </c>
      <c r="D35" s="366">
        <v>9.0300680109000009</v>
      </c>
      <c r="E35" s="366">
        <v>7.6793041355999998</v>
      </c>
      <c r="F35" s="366">
        <v>10.804776930999999</v>
      </c>
      <c r="G35" s="366">
        <v>418</v>
      </c>
      <c r="H35" s="366">
        <v>7182</v>
      </c>
      <c r="I35" s="366">
        <v>2566</v>
      </c>
      <c r="J35" s="366">
        <v>12</v>
      </c>
      <c r="K35" s="360">
        <f t="shared" si="0"/>
        <v>8.9257826235894999</v>
      </c>
    </row>
    <row r="36" spans="1:11">
      <c r="B36">
        <v>200711</v>
      </c>
      <c r="C36" s="366">
        <v>7.1733316844999999</v>
      </c>
      <c r="D36" s="366">
        <v>9.2345917530000001</v>
      </c>
      <c r="E36" s="366">
        <v>7.6711811240000003</v>
      </c>
      <c r="F36" s="366">
        <v>11.183822985000001</v>
      </c>
      <c r="G36" s="366">
        <v>180</v>
      </c>
      <c r="H36" s="366">
        <v>6060</v>
      </c>
      <c r="I36" s="366">
        <v>2620</v>
      </c>
      <c r="J36" s="366">
        <v>10</v>
      </c>
      <c r="K36" s="360">
        <f t="shared" si="0"/>
        <v>9.1751323279471162</v>
      </c>
    </row>
    <row r="37" spans="1:11">
      <c r="A37" s="13" t="s">
        <v>150</v>
      </c>
      <c r="B37">
        <v>200712</v>
      </c>
      <c r="C37" s="366">
        <v>7.0492287856000004</v>
      </c>
      <c r="D37" s="366">
        <v>9.0433378925000003</v>
      </c>
      <c r="E37" s="366">
        <v>7.6370083215999998</v>
      </c>
      <c r="F37" s="366">
        <v>9.6446690073999992</v>
      </c>
      <c r="G37" s="366">
        <v>130</v>
      </c>
      <c r="H37" s="366">
        <v>5208</v>
      </c>
      <c r="I37" s="366">
        <v>2783</v>
      </c>
      <c r="J37" s="366">
        <v>9</v>
      </c>
      <c r="K37" s="360">
        <f t="shared" si="0"/>
        <v>8.9947739764458596</v>
      </c>
    </row>
    <row r="38" spans="1:11">
      <c r="B38">
        <v>200801</v>
      </c>
      <c r="C38" s="366">
        <v>6.6025737386000003</v>
      </c>
      <c r="D38" s="366">
        <v>9.1170618330999993</v>
      </c>
      <c r="E38" s="366">
        <v>7.7002628406999998</v>
      </c>
      <c r="F38" s="366">
        <v>9.9014014891999995</v>
      </c>
      <c r="G38" s="366">
        <v>233</v>
      </c>
      <c r="H38" s="366">
        <v>6768</v>
      </c>
      <c r="I38" s="366">
        <v>2642</v>
      </c>
      <c r="J38" s="366">
        <v>16</v>
      </c>
      <c r="K38" s="360">
        <f t="shared" si="0"/>
        <v>9.0333772557512635</v>
      </c>
    </row>
    <row r="39" spans="1:11">
      <c r="B39">
        <v>200802</v>
      </c>
      <c r="C39" s="366">
        <v>6.7526536114000004</v>
      </c>
      <c r="D39" s="366">
        <v>9.1029561552999994</v>
      </c>
      <c r="E39" s="366">
        <v>7.6573697658000004</v>
      </c>
      <c r="F39" s="366">
        <v>11.762729907000001</v>
      </c>
      <c r="G39" s="366">
        <v>226</v>
      </c>
      <c r="H39" s="366">
        <v>5417</v>
      </c>
      <c r="I39" s="366">
        <v>2557</v>
      </c>
      <c r="J39" s="366">
        <v>15</v>
      </c>
      <c r="K39" s="360">
        <f t="shared" si="0"/>
        <v>9.0088274338891541</v>
      </c>
    </row>
    <row r="40" spans="1:11">
      <c r="A40" s="240" t="s">
        <v>828</v>
      </c>
      <c r="B40">
        <v>200803</v>
      </c>
      <c r="C40" s="366">
        <v>6.2616712589999999</v>
      </c>
      <c r="D40" s="366">
        <v>8.8298874995999999</v>
      </c>
      <c r="E40" s="366">
        <v>7.6795486218000004</v>
      </c>
      <c r="F40" s="366">
        <v>8.8638723786</v>
      </c>
      <c r="G40" s="366">
        <v>287</v>
      </c>
      <c r="H40" s="366">
        <v>5543</v>
      </c>
      <c r="I40" s="366">
        <v>2582</v>
      </c>
      <c r="J40" s="366">
        <v>13</v>
      </c>
      <c r="K40" s="360">
        <f t="shared" si="0"/>
        <v>8.7034590157145466</v>
      </c>
    </row>
    <row r="41" spans="1:11">
      <c r="B41">
        <v>200804</v>
      </c>
      <c r="C41" s="366">
        <v>6.5887774854999996</v>
      </c>
      <c r="D41" s="366">
        <v>8.8669585593000004</v>
      </c>
      <c r="E41" s="366">
        <v>7.7832790656000004</v>
      </c>
      <c r="F41" s="366">
        <v>9.4399991402999994</v>
      </c>
      <c r="G41" s="366">
        <v>303</v>
      </c>
      <c r="H41" s="366">
        <v>4592</v>
      </c>
      <c r="I41" s="366">
        <v>2877</v>
      </c>
      <c r="J41" s="366">
        <v>13</v>
      </c>
      <c r="K41" s="360">
        <f t="shared" si="0"/>
        <v>8.7259393835366907</v>
      </c>
    </row>
    <row r="42" spans="1:11">
      <c r="B42">
        <v>200805</v>
      </c>
      <c r="C42" s="366">
        <v>6.6427066724000001</v>
      </c>
      <c r="D42" s="366">
        <v>8.8479241875000003</v>
      </c>
      <c r="E42" s="366">
        <v>7.6937737359999998</v>
      </c>
      <c r="F42" s="366">
        <v>7.9526340738999997</v>
      </c>
      <c r="G42" s="366">
        <v>192</v>
      </c>
      <c r="H42" s="366">
        <v>4782</v>
      </c>
      <c r="I42" s="366">
        <v>2908</v>
      </c>
      <c r="J42" s="366">
        <v>17</v>
      </c>
      <c r="K42" s="360">
        <f t="shared" si="0"/>
        <v>8.7628011953610372</v>
      </c>
    </row>
    <row r="43" spans="1:11">
      <c r="A43" s="240" t="s">
        <v>829</v>
      </c>
      <c r="B43">
        <v>200806</v>
      </c>
      <c r="C43" s="366">
        <v>6.6749984001999998</v>
      </c>
      <c r="D43" s="366">
        <v>8.8763059648000002</v>
      </c>
      <c r="E43" s="366">
        <v>7.5871092102000004</v>
      </c>
      <c r="F43" s="366">
        <v>9.3792232055000007</v>
      </c>
      <c r="G43" s="366">
        <v>196</v>
      </c>
      <c r="H43" s="366">
        <v>5567</v>
      </c>
      <c r="I43" s="366">
        <v>2669</v>
      </c>
      <c r="J43" s="366">
        <v>4</v>
      </c>
      <c r="K43" s="360">
        <f t="shared" si="0"/>
        <v>8.8014393531981252</v>
      </c>
    </row>
    <row r="44" spans="1:11">
      <c r="B44">
        <v>200807</v>
      </c>
      <c r="C44" s="366">
        <v>6.2746100944999998</v>
      </c>
      <c r="D44" s="366">
        <v>8.8994513972</v>
      </c>
      <c r="E44" s="366">
        <v>7.5979972080999998</v>
      </c>
      <c r="F44" s="366">
        <v>8.6955836595000005</v>
      </c>
      <c r="G44" s="366">
        <v>193</v>
      </c>
      <c r="H44" s="366">
        <v>4616</v>
      </c>
      <c r="I44" s="366">
        <v>2949</v>
      </c>
      <c r="J44" s="366">
        <v>10</v>
      </c>
      <c r="K44" s="360">
        <f t="shared" si="0"/>
        <v>8.794108421233874</v>
      </c>
    </row>
    <row r="45" spans="1:11">
      <c r="B45">
        <v>200808</v>
      </c>
      <c r="C45" s="366">
        <v>6.5105490902999996</v>
      </c>
      <c r="D45" s="366">
        <v>8.9478586992999993</v>
      </c>
      <c r="E45" s="366">
        <v>7.7064589740000002</v>
      </c>
      <c r="F45" s="366">
        <v>6.780484564</v>
      </c>
      <c r="G45" s="366">
        <v>218</v>
      </c>
      <c r="H45" s="366">
        <v>4848</v>
      </c>
      <c r="I45" s="366">
        <v>2724</v>
      </c>
      <c r="J45" s="366">
        <v>13</v>
      </c>
      <c r="K45" s="360">
        <f t="shared" si="0"/>
        <v>8.8429764460899722</v>
      </c>
    </row>
    <row r="46" spans="1:11">
      <c r="A46" s="240" t="s">
        <v>830</v>
      </c>
      <c r="B46">
        <v>200809</v>
      </c>
      <c r="C46" s="366">
        <v>6.4978090689999997</v>
      </c>
      <c r="D46" s="366">
        <v>8.9005315938000003</v>
      </c>
      <c r="E46" s="366">
        <v>7.6324658204000002</v>
      </c>
      <c r="F46" s="366">
        <v>9.7850863538000006</v>
      </c>
      <c r="G46" s="366">
        <v>274</v>
      </c>
      <c r="H46" s="366">
        <v>5799</v>
      </c>
      <c r="I46" s="366">
        <v>3120</v>
      </c>
      <c r="J46" s="366">
        <v>9</v>
      </c>
      <c r="K46" s="360">
        <f t="shared" si="0"/>
        <v>8.7921261974892477</v>
      </c>
    </row>
    <row r="47" spans="1:11">
      <c r="B47">
        <v>200810</v>
      </c>
      <c r="C47" s="366">
        <v>6.0975165942</v>
      </c>
      <c r="D47" s="366">
        <v>8.6747233332999993</v>
      </c>
      <c r="E47" s="366">
        <v>7.7859164082000003</v>
      </c>
      <c r="F47" s="366">
        <v>8.7827904415999996</v>
      </c>
      <c r="G47" s="366">
        <v>282</v>
      </c>
      <c r="H47" s="366">
        <v>6682</v>
      </c>
      <c r="I47" s="366">
        <v>2798</v>
      </c>
      <c r="J47" s="366">
        <v>14</v>
      </c>
      <c r="K47" s="360">
        <f t="shared" si="0"/>
        <v>8.570362003543222</v>
      </c>
    </row>
    <row r="48" spans="1:11">
      <c r="B48">
        <v>200811</v>
      </c>
      <c r="C48" s="366">
        <v>6.7611923502</v>
      </c>
      <c r="D48" s="366">
        <v>8.8733055338</v>
      </c>
      <c r="E48" s="366">
        <v>7.8588627332999996</v>
      </c>
      <c r="F48" s="366">
        <v>9.3873937660000006</v>
      </c>
      <c r="G48" s="366">
        <v>134</v>
      </c>
      <c r="H48" s="366">
        <v>4349</v>
      </c>
      <c r="I48" s="366">
        <v>2696</v>
      </c>
      <c r="J48" s="366">
        <v>10</v>
      </c>
      <c r="K48" s="360">
        <f t="shared" si="0"/>
        <v>8.8101729960791886</v>
      </c>
    </row>
    <row r="49" spans="1:11">
      <c r="A49" s="240" t="s">
        <v>831</v>
      </c>
      <c r="B49">
        <v>200812</v>
      </c>
      <c r="C49" s="366">
        <v>6.6205247578000002</v>
      </c>
      <c r="D49" s="366">
        <v>8.7156170455000002</v>
      </c>
      <c r="E49" s="366">
        <v>7.9176405159999996</v>
      </c>
      <c r="F49" s="366">
        <v>9.9172587058000001</v>
      </c>
      <c r="G49" s="366">
        <v>190</v>
      </c>
      <c r="H49" s="366">
        <v>4499</v>
      </c>
      <c r="I49" s="366">
        <v>2749</v>
      </c>
      <c r="J49" s="366">
        <v>7</v>
      </c>
      <c r="K49" s="360">
        <f t="shared" si="0"/>
        <v>8.6307231374891256</v>
      </c>
    </row>
    <row r="50" spans="1:11">
      <c r="B50">
        <v>200901</v>
      </c>
      <c r="C50" s="366">
        <v>6.4825160686999999</v>
      </c>
      <c r="D50" s="366">
        <v>8.8489239517999998</v>
      </c>
      <c r="E50" s="366">
        <v>7.9742480731000001</v>
      </c>
      <c r="F50" s="366">
        <v>9.4930469791000007</v>
      </c>
      <c r="G50" s="366">
        <v>143</v>
      </c>
      <c r="H50" s="366">
        <v>4627</v>
      </c>
      <c r="I50" s="366">
        <v>2501</v>
      </c>
      <c r="J50" s="366">
        <v>10</v>
      </c>
      <c r="K50" s="360">
        <f t="shared" si="0"/>
        <v>8.7779813255351566</v>
      </c>
    </row>
    <row r="51" spans="1:11">
      <c r="B51">
        <v>200902</v>
      </c>
      <c r="C51" s="366">
        <v>6.3117270764000004</v>
      </c>
      <c r="D51" s="366">
        <v>8.8556560781000009</v>
      </c>
      <c r="E51" s="366">
        <v>7.8526993330000003</v>
      </c>
      <c r="F51" s="366">
        <v>7.0681898599000004</v>
      </c>
      <c r="G51" s="366">
        <v>162</v>
      </c>
      <c r="H51" s="366">
        <v>3145</v>
      </c>
      <c r="I51" s="366">
        <v>2258</v>
      </c>
      <c r="J51" s="366">
        <v>22</v>
      </c>
      <c r="K51" s="360">
        <f t="shared" si="0"/>
        <v>8.7310366350170252</v>
      </c>
    </row>
    <row r="52" spans="1:11">
      <c r="A52" s="240" t="s">
        <v>886</v>
      </c>
      <c r="B52">
        <v>200903</v>
      </c>
      <c r="C52" s="366">
        <v>6.3279340489000004</v>
      </c>
      <c r="D52" s="366">
        <v>8.6842928164999993</v>
      </c>
      <c r="E52" s="366">
        <v>7.5729264580000004</v>
      </c>
      <c r="F52" s="366">
        <v>8.3040589889999996</v>
      </c>
      <c r="G52" s="366">
        <v>247</v>
      </c>
      <c r="H52" s="366">
        <v>3831</v>
      </c>
      <c r="I52" s="366">
        <v>2800</v>
      </c>
      <c r="J52" s="366">
        <v>17</v>
      </c>
      <c r="K52" s="360">
        <f t="shared" si="0"/>
        <v>8.5415707430333008</v>
      </c>
    </row>
    <row r="53" spans="1:11">
      <c r="B53">
        <v>200904</v>
      </c>
      <c r="C53" s="366">
        <v>6.4528720899999996</v>
      </c>
      <c r="D53" s="366">
        <v>8.6168480450999994</v>
      </c>
      <c r="E53" s="366">
        <v>7.5566036149000002</v>
      </c>
      <c r="F53" s="366">
        <v>8.4140205448999996</v>
      </c>
      <c r="G53" s="366">
        <v>174</v>
      </c>
      <c r="H53" s="366">
        <v>2830</v>
      </c>
      <c r="I53" s="366">
        <v>2899</v>
      </c>
      <c r="J53" s="366">
        <v>16</v>
      </c>
      <c r="K53" s="360">
        <f t="shared" si="0"/>
        <v>8.4915045643452043</v>
      </c>
    </row>
    <row r="54" spans="1:11">
      <c r="B54">
        <v>200905</v>
      </c>
      <c r="C54" s="366">
        <v>7.0368042521999996</v>
      </c>
      <c r="D54" s="366">
        <v>8.7175258475999993</v>
      </c>
      <c r="E54" s="366">
        <v>7.3470294730000001</v>
      </c>
      <c r="F54" s="366">
        <v>8.6084237224999995</v>
      </c>
      <c r="G54" s="366">
        <v>144</v>
      </c>
      <c r="H54" s="366">
        <v>3300</v>
      </c>
      <c r="I54" s="366">
        <v>3453</v>
      </c>
      <c r="J54" s="366">
        <v>31</v>
      </c>
      <c r="K54" s="360">
        <f t="shared" si="0"/>
        <v>8.6472517739247383</v>
      </c>
    </row>
    <row r="55" spans="1:11">
      <c r="A55" s="240" t="s">
        <v>887</v>
      </c>
      <c r="B55">
        <v>200906</v>
      </c>
      <c r="C55" s="366">
        <v>6.3342377828999998</v>
      </c>
      <c r="D55" s="366">
        <v>8.7168753431999999</v>
      </c>
      <c r="E55" s="366">
        <v>7.3415242321000003</v>
      </c>
      <c r="F55" s="366">
        <v>10.451499494</v>
      </c>
      <c r="G55" s="366">
        <v>184</v>
      </c>
      <c r="H55" s="366">
        <v>3419</v>
      </c>
      <c r="I55" s="366">
        <v>3800</v>
      </c>
      <c r="J55" s="366">
        <v>33</v>
      </c>
      <c r="K55" s="360">
        <f t="shared" si="0"/>
        <v>8.5951974883303919</v>
      </c>
    </row>
    <row r="56" spans="1:11">
      <c r="B56">
        <v>200907</v>
      </c>
      <c r="C56" s="366">
        <v>6.3465224892999998</v>
      </c>
      <c r="D56" s="366">
        <v>8.7387647795000003</v>
      </c>
      <c r="E56" s="366">
        <v>7.3377623110999997</v>
      </c>
      <c r="F56" s="366">
        <v>8.5104981412999994</v>
      </c>
      <c r="G56" s="366">
        <v>187</v>
      </c>
      <c r="H56" s="366">
        <v>3520</v>
      </c>
      <c r="I56" s="366">
        <v>4491</v>
      </c>
      <c r="J56" s="366">
        <v>24</v>
      </c>
      <c r="K56" s="360">
        <f t="shared" si="0"/>
        <v>8.6180878687183977</v>
      </c>
    </row>
    <row r="57" spans="1:11">
      <c r="B57">
        <v>200908</v>
      </c>
      <c r="C57" s="366">
        <v>6.6805180388999998</v>
      </c>
      <c r="D57" s="366">
        <v>8.7531959722000003</v>
      </c>
      <c r="E57" s="366">
        <v>7.3104392030999996</v>
      </c>
      <c r="F57" s="366">
        <v>6.1372713584999996</v>
      </c>
      <c r="G57" s="366">
        <v>154</v>
      </c>
      <c r="H57" s="366">
        <v>3519</v>
      </c>
      <c r="I57" s="366">
        <v>4396</v>
      </c>
      <c r="J57" s="366">
        <v>15</v>
      </c>
      <c r="K57" s="360">
        <f t="shared" si="0"/>
        <v>8.6662936030934929</v>
      </c>
    </row>
    <row r="58" spans="1:11">
      <c r="A58" s="240" t="s">
        <v>888</v>
      </c>
      <c r="B58">
        <v>200909</v>
      </c>
      <c r="C58" s="366">
        <v>6.5529666882999997</v>
      </c>
      <c r="D58" s="366">
        <v>8.6113989971000002</v>
      </c>
      <c r="E58" s="366">
        <v>7.3771748415999996</v>
      </c>
      <c r="F58" s="366">
        <v>7.8396122503000001</v>
      </c>
      <c r="G58" s="366">
        <v>219</v>
      </c>
      <c r="H58" s="366">
        <v>4718</v>
      </c>
      <c r="I58" s="366">
        <v>4364</v>
      </c>
      <c r="J58" s="366">
        <v>19</v>
      </c>
      <c r="K58" s="360">
        <f t="shared" si="0"/>
        <v>8.5200891580019249</v>
      </c>
    </row>
    <row r="59" spans="1:11">
      <c r="B59">
        <v>200910</v>
      </c>
      <c r="C59" s="366">
        <v>6.6407810403000003</v>
      </c>
      <c r="D59" s="366">
        <v>8.5031997323000006</v>
      </c>
      <c r="E59" s="366">
        <v>7.3223409226999996</v>
      </c>
      <c r="F59" s="366">
        <v>8.5802048208000006</v>
      </c>
      <c r="G59" s="366">
        <v>179</v>
      </c>
      <c r="H59" s="366">
        <v>4942</v>
      </c>
      <c r="I59" s="366">
        <v>4507</v>
      </c>
      <c r="J59" s="366">
        <v>23</v>
      </c>
      <c r="K59" s="360">
        <f t="shared" si="0"/>
        <v>8.4381005434954695</v>
      </c>
    </row>
    <row r="60" spans="1:11">
      <c r="B60">
        <v>200911</v>
      </c>
      <c r="C60" s="366">
        <v>6.1961526136999998</v>
      </c>
      <c r="D60" s="366">
        <v>8.6800477780000005</v>
      </c>
      <c r="E60" s="366">
        <v>7.3254762048000002</v>
      </c>
      <c r="F60" s="366">
        <v>8.2323356707999995</v>
      </c>
      <c r="G60" s="366">
        <v>130</v>
      </c>
      <c r="H60" s="366">
        <v>3718</v>
      </c>
      <c r="I60" s="366">
        <v>5122</v>
      </c>
      <c r="J60" s="366">
        <v>18</v>
      </c>
      <c r="K60" s="360">
        <f t="shared" si="0"/>
        <v>8.5961324008277042</v>
      </c>
    </row>
    <row r="61" spans="1:11">
      <c r="A61" s="240" t="s">
        <v>889</v>
      </c>
      <c r="B61">
        <v>200912</v>
      </c>
      <c r="C61" s="366">
        <v>6.5313547748999996</v>
      </c>
      <c r="D61" s="366">
        <v>8.6342875518</v>
      </c>
      <c r="E61" s="366">
        <v>7.2685936090999999</v>
      </c>
      <c r="F61" s="366">
        <v>9.1760298492000008</v>
      </c>
      <c r="G61" s="366">
        <v>118</v>
      </c>
      <c r="H61" s="366">
        <v>3344</v>
      </c>
      <c r="I61" s="366">
        <v>5996</v>
      </c>
      <c r="J61" s="366">
        <v>10</v>
      </c>
      <c r="K61" s="360">
        <f t="shared" si="0"/>
        <v>8.5626104669720977</v>
      </c>
    </row>
    <row r="62" spans="1:11">
      <c r="B62">
        <v>201001</v>
      </c>
      <c r="C62" s="366">
        <v>6.6338969731999997</v>
      </c>
      <c r="D62" s="366">
        <v>8.5211902258999999</v>
      </c>
      <c r="E62" s="366">
        <v>7.3321193487</v>
      </c>
      <c r="F62" s="366">
        <v>9.8004882529999993</v>
      </c>
      <c r="G62" s="366">
        <v>118</v>
      </c>
      <c r="H62" s="366">
        <v>4653</v>
      </c>
      <c r="I62" s="366">
        <v>5336</v>
      </c>
      <c r="J62" s="366">
        <v>11</v>
      </c>
      <c r="K62" s="360">
        <f t="shared" si="0"/>
        <v>8.4745122540243774</v>
      </c>
    </row>
    <row r="63" spans="1:11">
      <c r="B63">
        <v>201002</v>
      </c>
      <c r="C63" s="366">
        <v>6.3418733835000003</v>
      </c>
      <c r="D63" s="366">
        <v>8.6185978248000001</v>
      </c>
      <c r="E63" s="366">
        <v>7.3507613268999998</v>
      </c>
      <c r="F63" s="366">
        <v>7.7474591344999997</v>
      </c>
      <c r="G63" s="366">
        <v>160</v>
      </c>
      <c r="H63" s="366">
        <v>3593</v>
      </c>
      <c r="I63" s="366">
        <v>5240</v>
      </c>
      <c r="J63" s="366">
        <v>16</v>
      </c>
      <c r="K63" s="360">
        <f t="shared" si="0"/>
        <v>8.5215352320454034</v>
      </c>
    </row>
    <row r="64" spans="1:11">
      <c r="A64" s="300" t="s">
        <v>977</v>
      </c>
      <c r="B64">
        <v>201003</v>
      </c>
      <c r="C64" s="366">
        <v>6.4326908221999997</v>
      </c>
      <c r="D64" s="366">
        <v>8.5309847660999996</v>
      </c>
      <c r="E64" s="366">
        <v>7.3505335798999996</v>
      </c>
      <c r="F64" s="366">
        <v>9.6027328458000003</v>
      </c>
      <c r="G64" s="366">
        <v>208</v>
      </c>
      <c r="H64" s="366">
        <v>4426</v>
      </c>
      <c r="I64" s="366">
        <v>6067</v>
      </c>
      <c r="J64" s="366">
        <v>9</v>
      </c>
      <c r="K64" s="360">
        <f t="shared" si="0"/>
        <v>8.4368015247682759</v>
      </c>
    </row>
    <row r="65" spans="1:11">
      <c r="B65">
        <v>201004</v>
      </c>
      <c r="C65" s="366">
        <v>6.4030476546999999</v>
      </c>
      <c r="D65" s="366">
        <v>8.5628191706999992</v>
      </c>
      <c r="E65" s="366">
        <v>7.4724997214000002</v>
      </c>
      <c r="F65" s="366">
        <v>9.3258368414999993</v>
      </c>
      <c r="G65" s="366">
        <v>164</v>
      </c>
      <c r="H65" s="366">
        <v>3647</v>
      </c>
      <c r="I65" s="366">
        <v>5524</v>
      </c>
      <c r="J65" s="366">
        <v>12</v>
      </c>
      <c r="K65" s="360">
        <f t="shared" si="0"/>
        <v>8.4698770220188138</v>
      </c>
    </row>
    <row r="66" spans="1:11">
      <c r="B66">
        <v>201005</v>
      </c>
      <c r="C66" s="366">
        <v>6.4711699271000001</v>
      </c>
      <c r="D66" s="366">
        <v>8.6802101219000001</v>
      </c>
      <c r="E66" s="366">
        <v>7.4999639020000002</v>
      </c>
      <c r="F66" s="366">
        <v>8.2840757996000001</v>
      </c>
      <c r="G66" s="366">
        <v>111</v>
      </c>
      <c r="H66" s="366">
        <v>3797</v>
      </c>
      <c r="I66" s="366">
        <v>5886</v>
      </c>
      <c r="J66" s="366">
        <v>14</v>
      </c>
      <c r="K66" s="360">
        <f t="shared" si="0"/>
        <v>8.6174661450262029</v>
      </c>
    </row>
    <row r="67" spans="1:11">
      <c r="A67" s="300" t="s">
        <v>978</v>
      </c>
      <c r="B67">
        <v>201006</v>
      </c>
      <c r="C67" s="366">
        <v>6.6574547584000001</v>
      </c>
      <c r="D67" s="366">
        <v>8.7517597586000004</v>
      </c>
      <c r="E67" s="366">
        <v>7.5559506401999998</v>
      </c>
      <c r="F67" s="366">
        <v>9.6725725532000002</v>
      </c>
      <c r="G67" s="366">
        <v>228</v>
      </c>
      <c r="H67" s="366">
        <v>4530</v>
      </c>
      <c r="I67" s="366">
        <v>6014</v>
      </c>
      <c r="J67" s="366">
        <v>18</v>
      </c>
      <c r="K67" s="360">
        <f t="shared" si="0"/>
        <v>8.651402141944768</v>
      </c>
    </row>
    <row r="68" spans="1:11">
      <c r="B68">
        <v>201007</v>
      </c>
      <c r="C68" s="366">
        <v>6.4529021477999997</v>
      </c>
      <c r="D68" s="366">
        <v>8.5694633836000005</v>
      </c>
      <c r="E68" s="366">
        <v>7.5210480627000003</v>
      </c>
      <c r="F68" s="366">
        <v>9.9954419488999999</v>
      </c>
      <c r="G68" s="366">
        <v>155</v>
      </c>
      <c r="H68" s="366">
        <v>3637</v>
      </c>
      <c r="I68" s="366">
        <v>6323</v>
      </c>
      <c r="J68" s="366">
        <v>27</v>
      </c>
      <c r="K68" s="360">
        <f t="shared" si="0"/>
        <v>8.4829478267569094</v>
      </c>
    </row>
    <row r="69" spans="1:11">
      <c r="B69">
        <v>201008</v>
      </c>
      <c r="C69" s="366">
        <v>6.4419878332999998</v>
      </c>
      <c r="D69" s="366">
        <v>8.4976788756000001</v>
      </c>
      <c r="E69" s="366">
        <v>7.5137488775000003</v>
      </c>
      <c r="F69" s="366">
        <v>9.7085127857</v>
      </c>
      <c r="G69" s="366">
        <v>181</v>
      </c>
      <c r="H69" s="366">
        <v>3945</v>
      </c>
      <c r="I69" s="366">
        <v>6065</v>
      </c>
      <c r="J69" s="366">
        <v>15</v>
      </c>
      <c r="K69" s="360">
        <f t="shared" ref="K69:K121" si="1">(C69*G69+D69*H69)/(G69+H69)</f>
        <v>8.4074995060759345</v>
      </c>
    </row>
    <row r="70" spans="1:11">
      <c r="A70" s="300" t="s">
        <v>979</v>
      </c>
      <c r="B70">
        <v>201009</v>
      </c>
      <c r="C70" s="366">
        <v>6.2587490717999996</v>
      </c>
      <c r="D70" s="366">
        <v>8.3215691975000006</v>
      </c>
      <c r="E70" s="366">
        <v>7.6239563301000004</v>
      </c>
      <c r="F70" s="366">
        <v>8.5564838657000006</v>
      </c>
      <c r="G70" s="366">
        <v>240</v>
      </c>
      <c r="H70" s="366">
        <v>5295</v>
      </c>
      <c r="I70" s="366">
        <v>6073</v>
      </c>
      <c r="J70" s="366">
        <v>19</v>
      </c>
      <c r="K70" s="360">
        <f t="shared" si="1"/>
        <v>8.2321244224018972</v>
      </c>
    </row>
    <row r="71" spans="1:11">
      <c r="B71">
        <v>201010</v>
      </c>
      <c r="C71" s="366">
        <v>6.2383550618000001</v>
      </c>
      <c r="D71" s="366">
        <v>8.4435633633999991</v>
      </c>
      <c r="E71" s="366">
        <v>7.5743341054000002</v>
      </c>
      <c r="F71" s="366">
        <v>9.1998894885000002</v>
      </c>
      <c r="G71" s="366">
        <v>146</v>
      </c>
      <c r="H71" s="366">
        <v>5229</v>
      </c>
      <c r="I71" s="366">
        <v>5650</v>
      </c>
      <c r="J71" s="366">
        <v>33</v>
      </c>
      <c r="K71" s="360">
        <f t="shared" si="1"/>
        <v>8.3836637518588653</v>
      </c>
    </row>
    <row r="72" spans="1:11">
      <c r="B72">
        <v>201011</v>
      </c>
      <c r="C72" s="366">
        <v>6.3981123150999997</v>
      </c>
      <c r="D72" s="366">
        <v>8.3028184708000001</v>
      </c>
      <c r="E72" s="366">
        <v>7.5337530310999998</v>
      </c>
      <c r="F72" s="366">
        <v>7.6084047182000001</v>
      </c>
      <c r="G72" s="366">
        <v>159</v>
      </c>
      <c r="H72" s="366">
        <v>5153</v>
      </c>
      <c r="I72" s="366">
        <v>6479</v>
      </c>
      <c r="J72" s="366">
        <v>18</v>
      </c>
      <c r="K72" s="360">
        <f t="shared" si="1"/>
        <v>8.2458063701305164</v>
      </c>
    </row>
    <row r="73" spans="1:11">
      <c r="A73" s="300" t="s">
        <v>980</v>
      </c>
      <c r="B73">
        <v>201012</v>
      </c>
      <c r="C73" s="366">
        <v>5.9130592773000004</v>
      </c>
      <c r="D73" s="366">
        <v>8.5200026913000002</v>
      </c>
      <c r="E73" s="366">
        <v>7.6151581092000002</v>
      </c>
      <c r="F73" s="366">
        <v>9.4088855491000007</v>
      </c>
      <c r="G73" s="366">
        <v>268</v>
      </c>
      <c r="H73" s="366">
        <v>3802</v>
      </c>
      <c r="I73" s="366">
        <v>6240</v>
      </c>
      <c r="J73" s="366">
        <v>27</v>
      </c>
      <c r="K73" s="360">
        <f t="shared" si="1"/>
        <v>8.3483415524911546</v>
      </c>
    </row>
    <row r="74" spans="1:11">
      <c r="B74">
        <v>201101</v>
      </c>
      <c r="C74" s="366">
        <v>6.1819435226000001</v>
      </c>
      <c r="D74" s="366">
        <v>8.3315195152000001</v>
      </c>
      <c r="E74" s="366">
        <v>7.5413132201000002</v>
      </c>
      <c r="F74" s="366">
        <v>9.6705602573</v>
      </c>
      <c r="G74" s="366">
        <v>144</v>
      </c>
      <c r="H74" s="366">
        <v>5255</v>
      </c>
      <c r="I74" s="366">
        <v>5717</v>
      </c>
      <c r="J74" s="366">
        <v>23</v>
      </c>
      <c r="K74" s="360">
        <f t="shared" si="1"/>
        <v>8.2741868715744396</v>
      </c>
    </row>
    <row r="75" spans="1:11">
      <c r="B75">
        <v>201102</v>
      </c>
      <c r="C75" s="366">
        <v>6.4999990792000002</v>
      </c>
      <c r="D75" s="366">
        <v>8.1614903091999995</v>
      </c>
      <c r="E75" s="366">
        <v>7.4993366326000004</v>
      </c>
      <c r="F75" s="366">
        <v>8.9919913924999992</v>
      </c>
      <c r="G75" s="366">
        <v>116</v>
      </c>
      <c r="H75" s="366">
        <v>4163</v>
      </c>
      <c r="I75" s="366">
        <v>5293</v>
      </c>
      <c r="J75" s="366">
        <v>19</v>
      </c>
      <c r="K75" s="360">
        <f t="shared" si="1"/>
        <v>8.1164487147433508</v>
      </c>
    </row>
    <row r="76" spans="1:11">
      <c r="A76" s="300" t="s">
        <v>1034</v>
      </c>
      <c r="B76">
        <v>201103</v>
      </c>
      <c r="C76" s="366">
        <v>6.4913200378000004</v>
      </c>
      <c r="D76" s="366">
        <v>8.2851773825000006</v>
      </c>
      <c r="E76" s="366">
        <v>7.4095830518000003</v>
      </c>
      <c r="F76" s="366">
        <v>9.3259502412999993</v>
      </c>
      <c r="G76" s="366">
        <v>265</v>
      </c>
      <c r="H76" s="366">
        <v>4965</v>
      </c>
      <c r="I76" s="366">
        <v>5592</v>
      </c>
      <c r="J76" s="366">
        <v>23</v>
      </c>
      <c r="K76" s="360">
        <f t="shared" si="1"/>
        <v>8.194284037118452</v>
      </c>
    </row>
    <row r="77" spans="1:11">
      <c r="B77">
        <v>201104</v>
      </c>
      <c r="C77" s="366">
        <v>6.0452823998999996</v>
      </c>
      <c r="D77" s="366">
        <v>8.2774658830999996</v>
      </c>
      <c r="E77" s="366">
        <v>7.4935508544999996</v>
      </c>
      <c r="F77" s="366">
        <v>10.243414998</v>
      </c>
      <c r="G77" s="366">
        <v>106</v>
      </c>
      <c r="H77" s="366">
        <v>3443</v>
      </c>
      <c r="I77" s="366">
        <v>4948</v>
      </c>
      <c r="J77" s="366">
        <v>21</v>
      </c>
      <c r="K77" s="360">
        <f t="shared" si="1"/>
        <v>8.2107959903924215</v>
      </c>
    </row>
    <row r="78" spans="1:11">
      <c r="B78">
        <v>201105</v>
      </c>
      <c r="C78" s="366">
        <v>6.1742261120000004</v>
      </c>
      <c r="D78" s="366">
        <v>8.2206023834999993</v>
      </c>
      <c r="E78" s="366">
        <v>7.5155746747999999</v>
      </c>
      <c r="F78" s="366">
        <v>8.0357954534000005</v>
      </c>
      <c r="G78" s="366">
        <v>97</v>
      </c>
      <c r="H78" s="366">
        <v>3631</v>
      </c>
      <c r="I78" s="366">
        <v>5765</v>
      </c>
      <c r="J78" s="366">
        <v>18</v>
      </c>
      <c r="K78" s="360">
        <f t="shared" si="1"/>
        <v>8.1673570781524933</v>
      </c>
    </row>
    <row r="79" spans="1:11">
      <c r="A79" s="300" t="s">
        <v>1035</v>
      </c>
      <c r="B79">
        <v>201106</v>
      </c>
      <c r="C79" s="366">
        <v>6.1269556459999999</v>
      </c>
      <c r="D79" s="366">
        <v>8.2139805867</v>
      </c>
      <c r="E79" s="366">
        <v>7.5781151976999999</v>
      </c>
      <c r="F79" s="366">
        <v>9.3573845038000005</v>
      </c>
      <c r="G79" s="366">
        <v>115</v>
      </c>
      <c r="H79" s="366">
        <v>4236</v>
      </c>
      <c r="I79" s="366">
        <v>5301</v>
      </c>
      <c r="J79" s="366">
        <v>12</v>
      </c>
      <c r="K79" s="360">
        <f t="shared" si="1"/>
        <v>8.1588190449439661</v>
      </c>
    </row>
    <row r="80" spans="1:11">
      <c r="B80">
        <v>201107</v>
      </c>
      <c r="C80" s="366">
        <v>6.6536221987999999</v>
      </c>
      <c r="D80" s="366">
        <v>8.1264791710999997</v>
      </c>
      <c r="E80" s="366">
        <v>7.6147936584</v>
      </c>
      <c r="F80" s="366">
        <v>10.291477259000001</v>
      </c>
      <c r="G80" s="366">
        <v>138</v>
      </c>
      <c r="H80" s="366">
        <v>3942</v>
      </c>
      <c r="I80" s="366">
        <v>5461</v>
      </c>
      <c r="J80" s="366">
        <v>10</v>
      </c>
      <c r="K80" s="360">
        <f t="shared" si="1"/>
        <v>8.0766619499780887</v>
      </c>
    </row>
    <row r="81" spans="1:12">
      <c r="B81">
        <v>201108</v>
      </c>
      <c r="C81" s="366">
        <v>6.5127809568000004</v>
      </c>
      <c r="D81" s="366">
        <v>8.2257239009000003</v>
      </c>
      <c r="E81" s="366">
        <v>7.6777938534999999</v>
      </c>
      <c r="F81" s="366">
        <v>8.8494569747000007</v>
      </c>
      <c r="G81" s="366">
        <v>133</v>
      </c>
      <c r="H81" s="366">
        <v>4553</v>
      </c>
      <c r="I81" s="366">
        <v>5472</v>
      </c>
      <c r="J81" s="366">
        <v>18</v>
      </c>
      <c r="K81" s="360">
        <f t="shared" si="1"/>
        <v>8.1771064421792783</v>
      </c>
    </row>
    <row r="82" spans="1:12">
      <c r="A82" s="300" t="s">
        <v>1036</v>
      </c>
      <c r="B82">
        <v>201109</v>
      </c>
      <c r="C82" s="366">
        <v>6.2470577016000002</v>
      </c>
      <c r="D82" s="366">
        <v>8.1593258762000005</v>
      </c>
      <c r="E82" s="366">
        <v>7.6548930696999999</v>
      </c>
      <c r="F82" s="366">
        <v>9.4153322283000005</v>
      </c>
      <c r="G82" s="366">
        <v>170</v>
      </c>
      <c r="H82" s="366">
        <v>4655</v>
      </c>
      <c r="I82" s="366">
        <v>5250</v>
      </c>
      <c r="J82" s="366">
        <v>19</v>
      </c>
      <c r="K82" s="360">
        <f t="shared" si="1"/>
        <v>8.0919506244524353</v>
      </c>
    </row>
    <row r="83" spans="1:12">
      <c r="B83">
        <v>201110</v>
      </c>
      <c r="C83" s="366">
        <v>6.4314952159000001</v>
      </c>
      <c r="D83" s="366">
        <v>8.0119336975</v>
      </c>
      <c r="E83" s="366">
        <v>7.5556623210999998</v>
      </c>
      <c r="F83" s="366">
        <v>8.5528286887</v>
      </c>
      <c r="G83" s="366">
        <v>127</v>
      </c>
      <c r="H83" s="366">
        <v>4538</v>
      </c>
      <c r="I83" s="366">
        <v>5102</v>
      </c>
      <c r="J83" s="366">
        <v>25</v>
      </c>
      <c r="K83" s="360">
        <f t="shared" si="1"/>
        <v>7.9689078267254674</v>
      </c>
    </row>
    <row r="84" spans="1:12">
      <c r="B84">
        <v>201111</v>
      </c>
      <c r="C84" s="366">
        <v>6.9101595954999997</v>
      </c>
      <c r="D84" s="366">
        <v>8.1268410208000006</v>
      </c>
      <c r="E84" s="366">
        <v>7.5240667629000004</v>
      </c>
      <c r="F84" s="366">
        <v>8.7505085018000006</v>
      </c>
      <c r="G84" s="366">
        <v>187</v>
      </c>
      <c r="H84" s="366">
        <v>4684</v>
      </c>
      <c r="I84" s="366">
        <v>5692</v>
      </c>
      <c r="J84" s="366">
        <v>41</v>
      </c>
      <c r="K84" s="360">
        <f t="shared" si="1"/>
        <v>8.0801320438894901</v>
      </c>
    </row>
    <row r="85" spans="1:12">
      <c r="A85" s="300" t="s">
        <v>1037</v>
      </c>
      <c r="B85">
        <v>201112</v>
      </c>
      <c r="C85" s="366">
        <v>6.2957976526000001</v>
      </c>
      <c r="D85" s="366">
        <v>8.2407223181999996</v>
      </c>
      <c r="E85" s="366">
        <v>7.5075517408000003</v>
      </c>
      <c r="F85" s="366">
        <v>10.050289952</v>
      </c>
      <c r="G85" s="366">
        <v>119</v>
      </c>
      <c r="H85" s="366">
        <v>4661</v>
      </c>
      <c r="I85" s="366">
        <v>6169</v>
      </c>
      <c r="J85" s="366">
        <v>49</v>
      </c>
      <c r="K85" s="360">
        <f t="shared" si="1"/>
        <v>8.1923026455626768</v>
      </c>
      <c r="L85" s="163"/>
    </row>
    <row r="86" spans="1:12">
      <c r="B86">
        <v>201201</v>
      </c>
      <c r="C86" s="366">
        <v>6.3741926070000003</v>
      </c>
      <c r="D86" s="366">
        <v>7.9503541601999999</v>
      </c>
      <c r="E86" s="366">
        <v>7.3811737486000002</v>
      </c>
      <c r="F86" s="366">
        <v>10.098578535</v>
      </c>
      <c r="G86" s="366">
        <v>124</v>
      </c>
      <c r="H86" s="366">
        <v>6299</v>
      </c>
      <c r="I86" s="366">
        <v>5307</v>
      </c>
      <c r="J86" s="366">
        <v>45</v>
      </c>
      <c r="K86" s="360">
        <f t="shared" si="1"/>
        <v>7.9199253835229335</v>
      </c>
      <c r="L86" s="163"/>
    </row>
    <row r="87" spans="1:12">
      <c r="B87">
        <v>201202</v>
      </c>
      <c r="C87" s="366">
        <v>5.9170207842</v>
      </c>
      <c r="D87" s="366">
        <v>7.8417173280999997</v>
      </c>
      <c r="E87" s="366">
        <v>7.3083364207999999</v>
      </c>
      <c r="F87" s="366">
        <v>9.7656025625999998</v>
      </c>
      <c r="G87" s="366">
        <v>141</v>
      </c>
      <c r="H87" s="366">
        <v>4546</v>
      </c>
      <c r="I87" s="366">
        <v>4941</v>
      </c>
      <c r="J87" s="366">
        <v>52</v>
      </c>
      <c r="K87" s="360">
        <f t="shared" si="1"/>
        <v>7.7838162799476835</v>
      </c>
      <c r="L87" s="163"/>
    </row>
    <row r="88" spans="1:12">
      <c r="A88" s="300" t="s">
        <v>1137</v>
      </c>
      <c r="B88">
        <v>201203</v>
      </c>
      <c r="C88" s="366">
        <v>6.412029209</v>
      </c>
      <c r="D88" s="366">
        <v>7.8893446202000002</v>
      </c>
      <c r="E88" s="366">
        <v>7.1779345400999999</v>
      </c>
      <c r="F88" s="366">
        <v>9.9997233568000006</v>
      </c>
      <c r="G88" s="366">
        <v>133</v>
      </c>
      <c r="H88" s="366">
        <v>5335</v>
      </c>
      <c r="I88" s="366">
        <v>5321</v>
      </c>
      <c r="J88" s="366">
        <v>60</v>
      </c>
      <c r="K88" s="360">
        <f t="shared" si="1"/>
        <v>7.8534113814125837</v>
      </c>
      <c r="L88" s="163"/>
    </row>
    <row r="89" spans="1:12">
      <c r="B89">
        <v>201204</v>
      </c>
      <c r="C89" s="366">
        <v>6.0480384079</v>
      </c>
      <c r="D89" s="366">
        <v>7.6493362979999997</v>
      </c>
      <c r="E89" s="366">
        <v>7.0910905491999996</v>
      </c>
      <c r="F89" s="366">
        <v>10.188361134000001</v>
      </c>
      <c r="G89" s="366">
        <v>102</v>
      </c>
      <c r="H89" s="366">
        <v>4350</v>
      </c>
      <c r="I89" s="366">
        <v>5007</v>
      </c>
      <c r="J89" s="366">
        <v>46</v>
      </c>
      <c r="K89" s="360">
        <f t="shared" si="1"/>
        <v>7.612648880032749</v>
      </c>
      <c r="L89" s="163"/>
    </row>
    <row r="90" spans="1:12">
      <c r="B90">
        <v>201205</v>
      </c>
      <c r="C90" s="366">
        <v>6.8784606738000003</v>
      </c>
      <c r="D90" s="366">
        <v>7.7944445243000002</v>
      </c>
      <c r="E90" s="366">
        <v>7.0995768865000004</v>
      </c>
      <c r="F90" s="366">
        <v>9.9833314140000002</v>
      </c>
      <c r="G90" s="366">
        <v>195</v>
      </c>
      <c r="H90" s="366">
        <v>4611</v>
      </c>
      <c r="I90" s="366">
        <v>5698</v>
      </c>
      <c r="J90" s="366">
        <v>76</v>
      </c>
      <c r="K90" s="360">
        <f t="shared" si="1"/>
        <v>7.7572791371074281</v>
      </c>
      <c r="L90" s="163"/>
    </row>
    <row r="91" spans="1:12">
      <c r="A91" s="300" t="s">
        <v>1134</v>
      </c>
      <c r="B91">
        <v>201206</v>
      </c>
      <c r="C91" s="366">
        <v>6.4202690897999997</v>
      </c>
      <c r="D91" s="366">
        <v>8.1622785609000008</v>
      </c>
      <c r="E91" s="366">
        <v>7.0394196692</v>
      </c>
      <c r="F91" s="366">
        <v>9.9920255354999998</v>
      </c>
      <c r="G91" s="366">
        <v>148</v>
      </c>
      <c r="H91" s="366">
        <v>5761</v>
      </c>
      <c r="I91" s="366">
        <v>5152</v>
      </c>
      <c r="J91" s="366">
        <v>44</v>
      </c>
      <c r="K91" s="360">
        <f t="shared" si="1"/>
        <v>8.1186472524344744</v>
      </c>
      <c r="L91" s="163"/>
    </row>
    <row r="92" spans="1:12">
      <c r="B92">
        <v>201207</v>
      </c>
      <c r="C92" s="366">
        <v>6.5853246398999996</v>
      </c>
      <c r="D92" s="366">
        <v>7.9199246323999999</v>
      </c>
      <c r="E92" s="366">
        <v>7.0020612469000003</v>
      </c>
      <c r="F92" s="366">
        <v>9.2071173037000005</v>
      </c>
      <c r="G92" s="366">
        <v>184</v>
      </c>
      <c r="H92" s="366">
        <v>4895</v>
      </c>
      <c r="I92" s="366">
        <v>5671</v>
      </c>
      <c r="J92" s="366">
        <v>59</v>
      </c>
      <c r="K92" s="360">
        <f t="shared" si="1"/>
        <v>7.8715752725614498</v>
      </c>
      <c r="L92" s="163"/>
    </row>
    <row r="93" spans="1:12">
      <c r="B93">
        <v>201208</v>
      </c>
      <c r="C93" s="366">
        <v>6.0829769973000003</v>
      </c>
      <c r="D93" s="366">
        <v>7.8363710720000004</v>
      </c>
      <c r="E93" s="366">
        <v>7.0008026905999996</v>
      </c>
      <c r="F93" s="366">
        <v>9.0852389337999995</v>
      </c>
      <c r="G93" s="366">
        <v>141</v>
      </c>
      <c r="H93" s="366">
        <v>4771</v>
      </c>
      <c r="I93" s="366">
        <v>5593</v>
      </c>
      <c r="J93" s="366">
        <v>53</v>
      </c>
      <c r="K93" s="360">
        <f t="shared" si="1"/>
        <v>7.7860395238459494</v>
      </c>
      <c r="L93" s="163"/>
    </row>
    <row r="94" spans="1:12">
      <c r="A94" s="300" t="s">
        <v>1138</v>
      </c>
      <c r="B94">
        <v>201209</v>
      </c>
      <c r="C94" s="366">
        <v>6.4234266881000002</v>
      </c>
      <c r="D94" s="366">
        <v>7.8617494235000001</v>
      </c>
      <c r="E94" s="366">
        <v>6.9876175606000004</v>
      </c>
      <c r="F94" s="366">
        <v>9.9695511440000004</v>
      </c>
      <c r="G94" s="366">
        <v>175</v>
      </c>
      <c r="H94" s="366">
        <v>5574</v>
      </c>
      <c r="I94" s="366">
        <v>5339</v>
      </c>
      <c r="J94" s="366">
        <v>65</v>
      </c>
      <c r="K94" s="360">
        <f t="shared" si="1"/>
        <v>7.8179667693523216</v>
      </c>
      <c r="L94" s="163"/>
    </row>
    <row r="95" spans="1:12">
      <c r="B95">
        <v>201210</v>
      </c>
      <c r="C95" s="366">
        <v>6.7945295870000004</v>
      </c>
      <c r="D95" s="366">
        <v>7.8394433806999997</v>
      </c>
      <c r="E95" s="366">
        <v>6.9649153232999996</v>
      </c>
      <c r="F95" s="366">
        <v>9.6531432977999998</v>
      </c>
      <c r="G95" s="366">
        <v>128</v>
      </c>
      <c r="H95" s="366">
        <v>6263</v>
      </c>
      <c r="I95" s="366">
        <v>5735</v>
      </c>
      <c r="J95" s="366">
        <v>59</v>
      </c>
      <c r="K95" s="360">
        <f t="shared" si="1"/>
        <v>7.8185156752401976</v>
      </c>
      <c r="L95" s="163"/>
    </row>
    <row r="96" spans="1:12">
      <c r="B96">
        <v>201211</v>
      </c>
      <c r="C96" s="366">
        <v>5.6700915755999999</v>
      </c>
      <c r="D96" s="366">
        <v>7.7193509224000003</v>
      </c>
      <c r="E96" s="366">
        <v>6.9000478171999999</v>
      </c>
      <c r="F96" s="366">
        <v>9.5000894658000004</v>
      </c>
      <c r="G96" s="366">
        <v>107</v>
      </c>
      <c r="H96" s="366">
        <v>5127</v>
      </c>
      <c r="I96" s="366">
        <v>6049</v>
      </c>
      <c r="J96" s="366">
        <v>54</v>
      </c>
      <c r="K96" s="360">
        <f t="shared" si="1"/>
        <v>7.6774573897084455</v>
      </c>
    </row>
    <row r="97" spans="1:11">
      <c r="A97" s="300" t="s">
        <v>1136</v>
      </c>
      <c r="B97">
        <v>201212</v>
      </c>
      <c r="C97" s="366">
        <v>5.6731324266999996</v>
      </c>
      <c r="D97" s="366">
        <v>7.6065890960000004</v>
      </c>
      <c r="E97" s="366">
        <v>6.9792969137999998</v>
      </c>
      <c r="F97" s="366">
        <v>9.6833615216000002</v>
      </c>
      <c r="G97" s="366">
        <v>67</v>
      </c>
      <c r="H97" s="366">
        <v>5344</v>
      </c>
      <c r="I97" s="366">
        <v>5932</v>
      </c>
      <c r="J97" s="366">
        <v>52</v>
      </c>
      <c r="K97" s="360">
        <f t="shared" si="1"/>
        <v>7.5826486789157093</v>
      </c>
    </row>
    <row r="98" spans="1:11">
      <c r="A98" s="300"/>
      <c r="B98">
        <v>201301</v>
      </c>
      <c r="C98" s="366">
        <v>5.6528550829000004</v>
      </c>
      <c r="D98" s="366">
        <v>7.6870930312999999</v>
      </c>
      <c r="E98" s="366">
        <v>6.9265843679000003</v>
      </c>
      <c r="F98" s="366">
        <v>9.6419397639</v>
      </c>
      <c r="G98" s="366">
        <v>70</v>
      </c>
      <c r="H98" s="366">
        <v>6035</v>
      </c>
      <c r="I98" s="366">
        <v>6131</v>
      </c>
      <c r="J98" s="366">
        <v>63</v>
      </c>
      <c r="K98" s="360">
        <f t="shared" si="1"/>
        <v>7.6637684356590503</v>
      </c>
    </row>
    <row r="99" spans="1:11">
      <c r="A99" s="300"/>
      <c r="B99">
        <v>201302</v>
      </c>
      <c r="C99" s="366">
        <v>5.3749980927000003</v>
      </c>
      <c r="D99" s="366">
        <v>7.5128711552</v>
      </c>
      <c r="E99" s="366">
        <v>6.8907901978000003</v>
      </c>
      <c r="F99" s="366">
        <v>9.3139311196999994</v>
      </c>
      <c r="G99" s="366">
        <v>72</v>
      </c>
      <c r="H99" s="366">
        <v>4657</v>
      </c>
      <c r="I99" s="366">
        <v>5669</v>
      </c>
      <c r="J99" s="366">
        <v>53</v>
      </c>
      <c r="K99" s="360">
        <f t="shared" si="1"/>
        <v>7.4803215970481709</v>
      </c>
    </row>
    <row r="100" spans="1:11">
      <c r="A100" s="300" t="s">
        <v>1265</v>
      </c>
      <c r="B100">
        <v>201303</v>
      </c>
      <c r="C100" s="366">
        <v>5.4194785774999996</v>
      </c>
      <c r="D100" s="366">
        <v>7.6135871729</v>
      </c>
      <c r="E100" s="366">
        <v>6.9926621404000002</v>
      </c>
      <c r="F100" s="366">
        <v>9.5056121490999992</v>
      </c>
      <c r="G100" s="366">
        <v>77</v>
      </c>
      <c r="H100" s="366">
        <v>5547</v>
      </c>
      <c r="I100" s="366">
        <v>6175</v>
      </c>
      <c r="J100" s="366">
        <v>62</v>
      </c>
      <c r="K100" s="360">
        <f t="shared" si="1"/>
        <v>7.5835469236386546</v>
      </c>
    </row>
    <row r="101" spans="1:11">
      <c r="B101">
        <v>201304</v>
      </c>
      <c r="C101" s="366">
        <v>5.2318662706000003</v>
      </c>
      <c r="D101" s="366">
        <v>7.5089419810000004</v>
      </c>
      <c r="E101" s="366">
        <v>7.0067267404000004</v>
      </c>
      <c r="F101" s="366">
        <v>9.3399458878000008</v>
      </c>
      <c r="G101" s="366">
        <v>91</v>
      </c>
      <c r="H101" s="366">
        <v>4639</v>
      </c>
      <c r="I101" s="366">
        <v>6138</v>
      </c>
      <c r="J101" s="366">
        <v>47</v>
      </c>
      <c r="K101" s="360">
        <f t="shared" si="1"/>
        <v>7.4651335476709511</v>
      </c>
    </row>
    <row r="102" spans="1:11">
      <c r="B102">
        <v>201305</v>
      </c>
      <c r="C102" s="366">
        <v>5.2161272109999999</v>
      </c>
      <c r="D102" s="366">
        <v>7.6004246574999996</v>
      </c>
      <c r="E102" s="366">
        <v>7.0494044420000002</v>
      </c>
      <c r="F102" s="366">
        <v>9.4368584209000002</v>
      </c>
      <c r="G102" s="366">
        <v>62</v>
      </c>
      <c r="H102" s="366">
        <v>4851</v>
      </c>
      <c r="I102" s="366">
        <v>6906</v>
      </c>
      <c r="J102" s="366">
        <v>61</v>
      </c>
      <c r="K102" s="360">
        <f t="shared" si="1"/>
        <v>7.5703358234509466</v>
      </c>
    </row>
    <row r="103" spans="1:11">
      <c r="A103" s="300" t="s">
        <v>1266</v>
      </c>
      <c r="B103">
        <v>201306</v>
      </c>
      <c r="C103" s="366">
        <v>5.3399978637999999</v>
      </c>
      <c r="D103" s="366">
        <v>7.6179466550999999</v>
      </c>
      <c r="E103" s="366">
        <v>6.9925964128000002</v>
      </c>
      <c r="F103" s="366">
        <v>9.5831469502999997</v>
      </c>
      <c r="G103" s="366">
        <v>50</v>
      </c>
      <c r="H103" s="366">
        <v>5949</v>
      </c>
      <c r="I103" s="366">
        <v>6512</v>
      </c>
      <c r="J103" s="366">
        <v>61</v>
      </c>
      <c r="K103" s="360">
        <f t="shared" si="1"/>
        <v>7.5989605841606762</v>
      </c>
    </row>
    <row r="104" spans="1:11">
      <c r="B104">
        <v>201307</v>
      </c>
      <c r="C104" s="366">
        <v>5.2338009686999998</v>
      </c>
      <c r="D104" s="366">
        <v>7.5289967988999997</v>
      </c>
      <c r="E104" s="366">
        <v>7.0518630492999996</v>
      </c>
      <c r="F104" s="366">
        <v>9.8797770778</v>
      </c>
      <c r="G104" s="366">
        <v>71</v>
      </c>
      <c r="H104" s="366">
        <v>5678</v>
      </c>
      <c r="I104" s="366">
        <v>7936</v>
      </c>
      <c r="J104" s="366">
        <v>75</v>
      </c>
      <c r="K104" s="360">
        <f t="shared" si="1"/>
        <v>7.5006511902821185</v>
      </c>
    </row>
    <row r="105" spans="1:11">
      <c r="B105">
        <v>201308</v>
      </c>
      <c r="C105" s="366">
        <v>5.3569209172000001</v>
      </c>
      <c r="D105" s="366">
        <v>7.3990770935999999</v>
      </c>
      <c r="E105" s="366">
        <v>7.0380832634999999</v>
      </c>
      <c r="F105" s="366">
        <v>9.1306110834999998</v>
      </c>
      <c r="G105" s="366">
        <v>65</v>
      </c>
      <c r="H105" s="366">
        <v>5755</v>
      </c>
      <c r="I105" s="366">
        <v>7071</v>
      </c>
      <c r="J105" s="366">
        <v>77</v>
      </c>
      <c r="K105" s="360">
        <f t="shared" si="1"/>
        <v>7.3762695074374571</v>
      </c>
    </row>
    <row r="106" spans="1:11">
      <c r="A106" s="300" t="s">
        <v>1267</v>
      </c>
      <c r="B106">
        <v>201309</v>
      </c>
      <c r="C106" s="366">
        <v>5.3805172411999997</v>
      </c>
      <c r="D106" s="366">
        <v>7.5350969786000004</v>
      </c>
      <c r="E106" s="366">
        <v>6.9799948727999999</v>
      </c>
      <c r="F106" s="366">
        <v>9.1511662894000008</v>
      </c>
      <c r="G106" s="366">
        <v>77</v>
      </c>
      <c r="H106" s="366">
        <v>6252</v>
      </c>
      <c r="I106" s="366">
        <v>6219</v>
      </c>
      <c r="J106" s="366">
        <v>63</v>
      </c>
      <c r="K106" s="360">
        <f t="shared" si="1"/>
        <v>7.5088838896791916</v>
      </c>
    </row>
    <row r="107" spans="1:11">
      <c r="B107">
        <v>201310</v>
      </c>
      <c r="C107" s="366">
        <v>5.1692290672999999</v>
      </c>
      <c r="D107" s="366">
        <v>7.6158458822000004</v>
      </c>
      <c r="E107" s="366">
        <v>7.0317517637</v>
      </c>
      <c r="F107" s="366">
        <v>7.9956435030000002</v>
      </c>
      <c r="G107" s="366">
        <v>52</v>
      </c>
      <c r="H107" s="366">
        <v>6959</v>
      </c>
      <c r="I107" s="366">
        <v>7048</v>
      </c>
      <c r="J107" s="366">
        <v>98</v>
      </c>
      <c r="K107" s="360">
        <f t="shared" si="1"/>
        <v>7.5976995301282848</v>
      </c>
    </row>
    <row r="108" spans="1:11">
      <c r="B108">
        <v>201311</v>
      </c>
      <c r="C108" s="366">
        <v>5.2942836217</v>
      </c>
      <c r="D108" s="366">
        <v>7.6269984164000002</v>
      </c>
      <c r="E108" s="366">
        <v>6.9436337461999997</v>
      </c>
      <c r="F108" s="366">
        <v>10.448193916999999</v>
      </c>
      <c r="G108" s="366">
        <v>35</v>
      </c>
      <c r="H108" s="366">
        <v>6377</v>
      </c>
      <c r="I108" s="366">
        <v>7762</v>
      </c>
      <c r="J108" s="366">
        <v>51</v>
      </c>
      <c r="K108" s="360">
        <f t="shared" si="1"/>
        <v>7.6142652570402847</v>
      </c>
    </row>
    <row r="109" spans="1:11">
      <c r="A109" s="300" t="s">
        <v>1268</v>
      </c>
      <c r="B109">
        <v>201312</v>
      </c>
      <c r="C109" s="366">
        <v>5.2949978827999997</v>
      </c>
      <c r="D109" s="366">
        <v>7.6863321763999997</v>
      </c>
      <c r="E109" s="366">
        <v>7.0210000050000003</v>
      </c>
      <c r="F109" s="366">
        <v>9.9101524426999994</v>
      </c>
      <c r="G109" s="366">
        <v>40</v>
      </c>
      <c r="H109" s="366">
        <v>5604</v>
      </c>
      <c r="I109" s="366">
        <v>7785</v>
      </c>
      <c r="J109" s="366">
        <v>64</v>
      </c>
      <c r="K109" s="360">
        <f t="shared" si="1"/>
        <v>7.6693843784297666</v>
      </c>
    </row>
    <row r="110" spans="1:11">
      <c r="A110" s="300"/>
      <c r="B110">
        <v>201401</v>
      </c>
      <c r="C110" s="366">
        <v>5.2046134068000001</v>
      </c>
      <c r="D110" s="366">
        <v>7.4901806168</v>
      </c>
      <c r="E110" s="366">
        <v>7.0947615279000003</v>
      </c>
      <c r="F110" s="366">
        <v>9.5603736003000002</v>
      </c>
      <c r="G110" s="366">
        <v>65</v>
      </c>
      <c r="H110" s="366">
        <v>7030</v>
      </c>
      <c r="I110" s="366">
        <v>7715</v>
      </c>
      <c r="J110" s="366">
        <v>70</v>
      </c>
      <c r="K110" s="360">
        <f t="shared" si="1"/>
        <v>7.4692416642066251</v>
      </c>
    </row>
    <row r="111" spans="1:11">
      <c r="A111" s="300"/>
      <c r="B111">
        <v>201402</v>
      </c>
      <c r="C111" s="366">
        <v>5.1705865298999996</v>
      </c>
      <c r="D111" s="366">
        <v>7.5444845522000001</v>
      </c>
      <c r="E111" s="366">
        <v>6.9986503495000001</v>
      </c>
      <c r="F111" s="366">
        <v>8.6146721835999998</v>
      </c>
      <c r="G111" s="366">
        <v>68</v>
      </c>
      <c r="H111" s="366">
        <v>5393</v>
      </c>
      <c r="I111" s="366">
        <v>7494</v>
      </c>
      <c r="J111" s="366">
        <v>89</v>
      </c>
      <c r="K111" s="360">
        <f t="shared" si="1"/>
        <v>7.5149249357348111</v>
      </c>
    </row>
    <row r="112" spans="1:11">
      <c r="A112" s="300"/>
      <c r="B112">
        <v>201403</v>
      </c>
      <c r="C112" s="366">
        <v>5.1099980036000003</v>
      </c>
      <c r="D112" s="366">
        <v>7.5021337926999996</v>
      </c>
      <c r="E112" s="366">
        <v>6.9904668598999997</v>
      </c>
      <c r="F112" s="366">
        <v>9.0700779807000007</v>
      </c>
      <c r="G112" s="366">
        <v>120</v>
      </c>
      <c r="H112" s="366">
        <v>6664</v>
      </c>
      <c r="I112" s="366">
        <v>8362</v>
      </c>
      <c r="J112" s="366">
        <v>70</v>
      </c>
      <c r="K112" s="360">
        <f t="shared" si="1"/>
        <v>7.4598200700154482</v>
      </c>
    </row>
    <row r="113" spans="1:11">
      <c r="A113" s="300"/>
      <c r="B113">
        <v>201404</v>
      </c>
      <c r="C113" s="366">
        <v>5.2159402266999999</v>
      </c>
      <c r="D113" s="366">
        <v>7.5539290199</v>
      </c>
      <c r="E113" s="366">
        <v>7.0876871602999998</v>
      </c>
      <c r="F113" s="366">
        <v>9.3044755229000007</v>
      </c>
      <c r="G113" s="366">
        <v>69</v>
      </c>
      <c r="H113" s="366">
        <v>5108</v>
      </c>
      <c r="I113" s="366">
        <v>7733</v>
      </c>
      <c r="J113" s="366">
        <v>45</v>
      </c>
      <c r="K113" s="360">
        <f t="shared" si="1"/>
        <v>7.5227678789436947</v>
      </c>
    </row>
    <row r="114" spans="1:11">
      <c r="A114" s="300"/>
      <c r="B114">
        <v>201405</v>
      </c>
      <c r="C114" s="366">
        <v>5.2342090606999996</v>
      </c>
      <c r="D114" s="366">
        <v>7.4854216945000003</v>
      </c>
      <c r="E114" s="366">
        <v>7.0537792872000002</v>
      </c>
      <c r="F114" s="366">
        <v>9.1081840013999997</v>
      </c>
      <c r="G114" s="366">
        <v>76</v>
      </c>
      <c r="H114" s="366">
        <v>5542</v>
      </c>
      <c r="I114" s="366">
        <v>9124</v>
      </c>
      <c r="J114" s="366">
        <v>70</v>
      </c>
      <c r="K114" s="360">
        <f t="shared" si="1"/>
        <v>7.4549674118070843</v>
      </c>
    </row>
    <row r="115" spans="1:11">
      <c r="A115" s="300"/>
      <c r="B115">
        <v>201406</v>
      </c>
      <c r="C115" s="366">
        <v>5.1830170829000002</v>
      </c>
      <c r="D115" s="366">
        <v>7.6214251251</v>
      </c>
      <c r="E115" s="366">
        <v>7.1236341899999998</v>
      </c>
      <c r="F115" s="366">
        <v>8.1344943160999996</v>
      </c>
      <c r="G115" s="366">
        <v>53</v>
      </c>
      <c r="H115" s="366">
        <v>7029</v>
      </c>
      <c r="I115" s="366">
        <v>8872</v>
      </c>
      <c r="J115" s="366">
        <v>65</v>
      </c>
      <c r="K115" s="360">
        <f t="shared" si="1"/>
        <v>7.6031766605085567</v>
      </c>
    </row>
    <row r="116" spans="1:11">
      <c r="A116" s="300"/>
      <c r="B116">
        <v>201407</v>
      </c>
      <c r="C116" s="366">
        <v>5.3064496439999997</v>
      </c>
      <c r="D116" s="366">
        <v>7.4714403831</v>
      </c>
      <c r="E116" s="366">
        <v>7.1183745604000004</v>
      </c>
      <c r="F116" s="366">
        <v>8.7495596361000008</v>
      </c>
      <c r="G116" s="366">
        <v>372</v>
      </c>
      <c r="H116" s="366">
        <v>5702</v>
      </c>
      <c r="I116" s="366">
        <v>9991</v>
      </c>
      <c r="J116" s="366">
        <v>56</v>
      </c>
      <c r="K116" s="360">
        <f t="shared" si="1"/>
        <v>7.3388462844919653</v>
      </c>
    </row>
    <row r="117" spans="1:11">
      <c r="A117" s="300"/>
      <c r="B117">
        <v>201408</v>
      </c>
      <c r="C117" s="366">
        <v>5.3154058542999998</v>
      </c>
      <c r="D117" s="366">
        <v>7.6122955084999999</v>
      </c>
      <c r="E117" s="366">
        <v>7.1852958873999997</v>
      </c>
      <c r="F117" s="366">
        <v>9.1919918138999996</v>
      </c>
      <c r="G117" s="366">
        <v>331</v>
      </c>
      <c r="H117" s="366">
        <v>5750</v>
      </c>
      <c r="I117" s="366">
        <v>9332</v>
      </c>
      <c r="J117" s="366">
        <v>59</v>
      </c>
      <c r="K117" s="360">
        <f t="shared" si="1"/>
        <v>7.4872715855366385</v>
      </c>
    </row>
    <row r="118" spans="1:11">
      <c r="A118" s="300"/>
      <c r="B118">
        <v>201409</v>
      </c>
      <c r="C118" s="366">
        <v>5.3058611966000004</v>
      </c>
      <c r="D118" s="366">
        <v>7.4414805693000003</v>
      </c>
      <c r="E118" s="366">
        <v>7.2503584035999999</v>
      </c>
      <c r="F118" s="366">
        <v>9.2399668152000007</v>
      </c>
      <c r="G118" s="366">
        <v>307</v>
      </c>
      <c r="H118" s="366">
        <v>6994</v>
      </c>
      <c r="I118" s="366">
        <v>9156</v>
      </c>
      <c r="J118" s="366">
        <v>50</v>
      </c>
      <c r="K118" s="360">
        <f t="shared" si="1"/>
        <v>7.351679836877195</v>
      </c>
    </row>
    <row r="119" spans="1:11" ht="14.25" customHeight="1">
      <c r="A119" s="300"/>
      <c r="B119">
        <v>201410</v>
      </c>
      <c r="C119" s="366">
        <v>5.2891136999999997</v>
      </c>
      <c r="D119" s="366">
        <v>7.2977485315999999</v>
      </c>
      <c r="E119" s="366">
        <v>7.2434107316</v>
      </c>
      <c r="F119" s="366">
        <v>9.2643065245000003</v>
      </c>
      <c r="G119" s="366">
        <v>294</v>
      </c>
      <c r="H119" s="366">
        <v>7529</v>
      </c>
      <c r="I119" s="366">
        <v>9025</v>
      </c>
      <c r="J119" s="366">
        <v>70</v>
      </c>
      <c r="K119" s="360">
        <f t="shared" si="1"/>
        <v>7.2222610408048578</v>
      </c>
    </row>
    <row r="120" spans="1:11">
      <c r="A120" s="300"/>
      <c r="B120">
        <v>201411</v>
      </c>
      <c r="C120" s="366">
        <v>5.2975118963999996</v>
      </c>
      <c r="D120" s="366">
        <v>7.3426309495000002</v>
      </c>
      <c r="E120" s="366">
        <v>7.1352332865000001</v>
      </c>
      <c r="F120" s="366">
        <v>8.5041945697999992</v>
      </c>
      <c r="G120" s="366">
        <v>362</v>
      </c>
      <c r="H120" s="366">
        <v>6526</v>
      </c>
      <c r="I120" s="366">
        <v>9587</v>
      </c>
      <c r="J120" s="366">
        <v>46</v>
      </c>
      <c r="K120" s="360">
        <f t="shared" si="1"/>
        <v>7.2351493732482277</v>
      </c>
    </row>
    <row r="121" spans="1:11">
      <c r="A121" s="300" t="s">
        <v>1489</v>
      </c>
      <c r="B121">
        <v>201412</v>
      </c>
      <c r="C121" s="366">
        <v>5.3056230544999998</v>
      </c>
      <c r="D121" s="366">
        <v>7.4250020157999996</v>
      </c>
      <c r="E121" s="366">
        <v>7.2245915754999999</v>
      </c>
      <c r="F121" s="366">
        <v>8.5525609558000006</v>
      </c>
      <c r="G121" s="366">
        <v>160</v>
      </c>
      <c r="H121" s="366">
        <v>5948</v>
      </c>
      <c r="I121" s="366">
        <v>10088</v>
      </c>
      <c r="J121" s="366">
        <v>72</v>
      </c>
      <c r="K121" s="360">
        <f t="shared" si="1"/>
        <v>7.3694845577436796</v>
      </c>
    </row>
    <row r="122" spans="1:11">
      <c r="A122" s="300"/>
      <c r="K122" s="360"/>
    </row>
    <row r="123" spans="1:11">
      <c r="A123" s="300"/>
    </row>
    <row r="124" spans="1:11">
      <c r="A124" s="300"/>
    </row>
    <row r="125" spans="1:11">
      <c r="A125" s="240"/>
    </row>
    <row r="128" spans="1:11">
      <c r="A128" s="10" t="s">
        <v>704</v>
      </c>
    </row>
    <row r="129" spans="1:9" ht="51">
      <c r="A129" s="9" t="s">
        <v>689</v>
      </c>
      <c r="B129" s="9" t="s">
        <v>711</v>
      </c>
      <c r="C129" s="9" t="s">
        <v>712</v>
      </c>
      <c r="D129" s="9" t="s">
        <v>713</v>
      </c>
      <c r="E129" s="9" t="s">
        <v>714</v>
      </c>
      <c r="F129" s="9" t="s">
        <v>715</v>
      </c>
      <c r="G129" s="9" t="s">
        <v>716</v>
      </c>
      <c r="H129" s="9" t="s">
        <v>717</v>
      </c>
      <c r="I129" s="9" t="s">
        <v>718</v>
      </c>
    </row>
    <row r="130" spans="1:9">
      <c r="A130">
        <v>200503</v>
      </c>
      <c r="B130" s="366">
        <v>0</v>
      </c>
      <c r="C130" s="366">
        <v>9.5504434368000002</v>
      </c>
      <c r="D130" s="366">
        <v>8.2933308919000002</v>
      </c>
      <c r="E130" s="366">
        <v>6.4181187514999998</v>
      </c>
      <c r="F130" s="366">
        <v>0</v>
      </c>
      <c r="G130" s="366">
        <v>1599</v>
      </c>
      <c r="H130" s="366">
        <v>15</v>
      </c>
      <c r="I130" s="366">
        <v>1</v>
      </c>
    </row>
    <row r="131" spans="1:9">
      <c r="A131">
        <v>200504</v>
      </c>
      <c r="B131" s="366">
        <v>0</v>
      </c>
      <c r="C131" s="366">
        <v>9.3981831259999993</v>
      </c>
      <c r="D131" s="366">
        <v>9.0624961853000006</v>
      </c>
      <c r="E131" s="366">
        <v>7.9910042269000003</v>
      </c>
      <c r="F131" s="366">
        <v>0</v>
      </c>
      <c r="G131" s="366">
        <v>1265</v>
      </c>
      <c r="H131" s="366">
        <v>16</v>
      </c>
      <c r="I131" s="366">
        <v>2</v>
      </c>
    </row>
    <row r="132" spans="1:9">
      <c r="A132">
        <v>200505</v>
      </c>
      <c r="B132" s="366">
        <v>0</v>
      </c>
      <c r="C132" s="366">
        <v>9.1688278910999994</v>
      </c>
      <c r="D132" s="366">
        <v>9.2814778927999999</v>
      </c>
      <c r="E132" s="366">
        <v>7.6459747288999997</v>
      </c>
      <c r="F132" s="366">
        <v>0</v>
      </c>
      <c r="G132" s="366">
        <v>1484</v>
      </c>
      <c r="H132" s="366">
        <v>27</v>
      </c>
      <c r="I132" s="366">
        <v>2</v>
      </c>
    </row>
    <row r="133" spans="1:9">
      <c r="A133">
        <v>200506</v>
      </c>
      <c r="B133" s="366">
        <v>0</v>
      </c>
      <c r="C133" s="366">
        <v>9.3998899750000007</v>
      </c>
      <c r="D133" s="366">
        <v>9.1799967448000004</v>
      </c>
      <c r="E133" s="366">
        <v>2</v>
      </c>
      <c r="F133" s="366">
        <v>0</v>
      </c>
      <c r="G133" s="366">
        <v>2035</v>
      </c>
      <c r="H133" s="366">
        <v>30</v>
      </c>
      <c r="I133" s="366">
        <v>1</v>
      </c>
    </row>
    <row r="134" spans="1:9">
      <c r="A134">
        <v>200507</v>
      </c>
      <c r="B134" s="366">
        <v>0</v>
      </c>
      <c r="C134" s="366">
        <v>9.3214800668999995</v>
      </c>
      <c r="D134" s="366">
        <v>9.0172378277000007</v>
      </c>
      <c r="E134" s="366">
        <v>0</v>
      </c>
      <c r="F134" s="366">
        <v>0</v>
      </c>
      <c r="G134" s="366">
        <v>1817</v>
      </c>
      <c r="H134" s="366">
        <v>29</v>
      </c>
      <c r="I134" s="366">
        <v>0</v>
      </c>
    </row>
    <row r="135" spans="1:9">
      <c r="A135">
        <v>200508</v>
      </c>
      <c r="B135" s="366">
        <v>0</v>
      </c>
      <c r="C135" s="366">
        <v>9.1617880107000005</v>
      </c>
      <c r="D135" s="366">
        <v>9.4066630046000004</v>
      </c>
      <c r="E135" s="366">
        <v>10.085237526</v>
      </c>
      <c r="F135" s="366">
        <v>0</v>
      </c>
      <c r="G135" s="366">
        <v>1706</v>
      </c>
      <c r="H135" s="366">
        <v>30</v>
      </c>
      <c r="I135" s="366">
        <v>3</v>
      </c>
    </row>
    <row r="136" spans="1:9">
      <c r="A136">
        <v>200509</v>
      </c>
      <c r="B136" s="366">
        <v>0</v>
      </c>
      <c r="C136" s="366">
        <v>9.0328684652</v>
      </c>
      <c r="D136" s="366">
        <v>9.3777746271000009</v>
      </c>
      <c r="E136" s="366">
        <v>7.9914131705000004</v>
      </c>
      <c r="F136" s="366">
        <v>0</v>
      </c>
      <c r="G136" s="366">
        <v>1680</v>
      </c>
      <c r="H136" s="366">
        <v>27</v>
      </c>
      <c r="I136" s="366">
        <v>1</v>
      </c>
    </row>
    <row r="137" spans="1:9">
      <c r="A137">
        <v>200510</v>
      </c>
      <c r="B137" s="366">
        <v>0</v>
      </c>
      <c r="C137" s="366">
        <v>9.0538936358999997</v>
      </c>
      <c r="D137" s="366">
        <v>8.7416637738999992</v>
      </c>
      <c r="E137" s="366">
        <v>9.6005393389999991</v>
      </c>
      <c r="F137" s="366">
        <v>0</v>
      </c>
      <c r="G137" s="366">
        <v>1320</v>
      </c>
      <c r="H137" s="366">
        <v>24</v>
      </c>
      <c r="I137" s="366">
        <v>1</v>
      </c>
    </row>
    <row r="138" spans="1:9">
      <c r="A138">
        <v>200511</v>
      </c>
      <c r="B138" s="366">
        <v>0</v>
      </c>
      <c r="C138" s="366">
        <v>9.0229871527000007</v>
      </c>
      <c r="D138" s="366">
        <v>8.6769200839000007</v>
      </c>
      <c r="E138" s="366">
        <v>8.5773795472999996</v>
      </c>
      <c r="F138" s="366">
        <v>0</v>
      </c>
      <c r="G138" s="366">
        <v>1413</v>
      </c>
      <c r="H138" s="366">
        <v>26</v>
      </c>
      <c r="I138" s="366">
        <v>4</v>
      </c>
    </row>
    <row r="139" spans="1:9">
      <c r="A139">
        <v>200512</v>
      </c>
      <c r="B139" s="366">
        <v>0</v>
      </c>
      <c r="C139" s="366">
        <v>9.1029847483000008</v>
      </c>
      <c r="D139" s="366">
        <v>8.5611078474000006</v>
      </c>
      <c r="E139" s="366">
        <v>7</v>
      </c>
      <c r="F139" s="366">
        <v>0</v>
      </c>
      <c r="G139" s="366">
        <v>1154</v>
      </c>
      <c r="H139" s="366">
        <v>18</v>
      </c>
      <c r="I139" s="366">
        <v>1</v>
      </c>
    </row>
    <row r="140" spans="1:9">
      <c r="A140">
        <v>200601</v>
      </c>
      <c r="B140" s="366">
        <v>0</v>
      </c>
      <c r="C140" s="366">
        <v>8.9927876061000003</v>
      </c>
      <c r="D140" s="366">
        <v>8.7857101985000003</v>
      </c>
      <c r="E140" s="366">
        <v>8.6277870341000007</v>
      </c>
      <c r="F140" s="366">
        <v>0</v>
      </c>
      <c r="G140" s="366">
        <v>1385</v>
      </c>
      <c r="H140" s="366">
        <v>28</v>
      </c>
      <c r="I140" s="366">
        <v>1</v>
      </c>
    </row>
    <row r="141" spans="1:9">
      <c r="A141">
        <v>200602</v>
      </c>
      <c r="B141" s="366">
        <v>0</v>
      </c>
      <c r="C141" s="366">
        <v>9.0363780440999992</v>
      </c>
      <c r="D141" s="366">
        <v>8.7710490980000007</v>
      </c>
      <c r="E141" s="366">
        <v>0</v>
      </c>
      <c r="F141" s="366">
        <v>0</v>
      </c>
      <c r="G141" s="366">
        <v>1396</v>
      </c>
      <c r="H141" s="366">
        <v>38</v>
      </c>
      <c r="I141" s="366">
        <v>0</v>
      </c>
    </row>
    <row r="142" spans="1:9">
      <c r="A142">
        <v>200603</v>
      </c>
      <c r="B142" s="366">
        <v>0</v>
      </c>
      <c r="C142" s="366">
        <v>9.0192126897999998</v>
      </c>
      <c r="D142" s="366">
        <v>8.9719973755000009</v>
      </c>
      <c r="E142" s="366">
        <v>7.9023479367</v>
      </c>
      <c r="F142" s="366">
        <v>0</v>
      </c>
      <c r="G142" s="366">
        <v>2164</v>
      </c>
      <c r="H142" s="366">
        <v>25</v>
      </c>
      <c r="I142" s="366">
        <v>4</v>
      </c>
    </row>
    <row r="143" spans="1:9">
      <c r="A143">
        <v>200604</v>
      </c>
      <c r="B143" s="366">
        <v>0</v>
      </c>
      <c r="C143" s="366">
        <v>8.9649142091999998</v>
      </c>
      <c r="D143" s="366">
        <v>8.9518487717999999</v>
      </c>
      <c r="E143" s="366">
        <v>9.3595326849999996</v>
      </c>
      <c r="F143" s="366">
        <v>0</v>
      </c>
      <c r="G143" s="366">
        <v>1291</v>
      </c>
      <c r="H143" s="366">
        <v>27</v>
      </c>
      <c r="I143" s="366">
        <v>4</v>
      </c>
    </row>
    <row r="144" spans="1:9">
      <c r="A144">
        <v>200605</v>
      </c>
      <c r="B144" s="366">
        <v>0</v>
      </c>
      <c r="C144" s="366">
        <v>9.0688944500000002</v>
      </c>
      <c r="D144" s="366">
        <v>9.1916632652000008</v>
      </c>
      <c r="E144" s="366">
        <v>7.7698432111000004</v>
      </c>
      <c r="F144" s="366">
        <v>0</v>
      </c>
      <c r="G144" s="366">
        <v>1892</v>
      </c>
      <c r="H144" s="366">
        <v>24</v>
      </c>
      <c r="I144" s="366">
        <v>3</v>
      </c>
    </row>
    <row r="145" spans="1:9">
      <c r="A145">
        <v>200606</v>
      </c>
      <c r="B145" s="366">
        <v>0</v>
      </c>
      <c r="C145" s="366">
        <v>9.1583764412999997</v>
      </c>
      <c r="D145" s="366">
        <v>8.9749968846999995</v>
      </c>
      <c r="E145" s="366">
        <v>9.7999954224000003</v>
      </c>
      <c r="F145" s="366">
        <v>0</v>
      </c>
      <c r="G145" s="366">
        <v>2298</v>
      </c>
      <c r="H145" s="366">
        <v>24</v>
      </c>
      <c r="I145" s="366">
        <v>2</v>
      </c>
    </row>
    <row r="146" spans="1:9">
      <c r="A146">
        <v>200607</v>
      </c>
      <c r="B146" s="366">
        <v>0</v>
      </c>
      <c r="C146" s="366">
        <v>8.9199969965000001</v>
      </c>
      <c r="D146" s="366">
        <v>8.8142830985000007</v>
      </c>
      <c r="E146" s="366">
        <v>8.3999938964999998</v>
      </c>
      <c r="F146" s="366">
        <v>0</v>
      </c>
      <c r="G146" s="366">
        <v>1702</v>
      </c>
      <c r="H146" s="366">
        <v>21</v>
      </c>
      <c r="I146" s="366">
        <v>1</v>
      </c>
    </row>
    <row r="147" spans="1:9">
      <c r="A147">
        <v>200608</v>
      </c>
      <c r="B147" s="366">
        <v>0</v>
      </c>
      <c r="C147" s="366">
        <v>8.8918615625000008</v>
      </c>
      <c r="D147" s="366">
        <v>8.5857124328999994</v>
      </c>
      <c r="E147" s="366">
        <v>0</v>
      </c>
      <c r="F147" s="366">
        <v>0</v>
      </c>
      <c r="G147" s="366">
        <v>1708</v>
      </c>
      <c r="H147" s="366">
        <v>28</v>
      </c>
      <c r="I147" s="366">
        <v>0</v>
      </c>
    </row>
    <row r="148" spans="1:9">
      <c r="A148">
        <v>200609</v>
      </c>
      <c r="B148" s="366">
        <v>0</v>
      </c>
      <c r="C148" s="366">
        <v>8.8596752233</v>
      </c>
      <c r="D148" s="366">
        <v>8.7666641870999999</v>
      </c>
      <c r="E148" s="366">
        <v>0</v>
      </c>
      <c r="F148" s="366">
        <v>0</v>
      </c>
      <c r="G148" s="366">
        <v>1566</v>
      </c>
      <c r="H148" s="366">
        <v>24</v>
      </c>
      <c r="I148" s="366">
        <v>0</v>
      </c>
    </row>
    <row r="149" spans="1:9">
      <c r="A149">
        <v>200610</v>
      </c>
      <c r="B149" s="366">
        <v>0</v>
      </c>
      <c r="C149" s="366">
        <v>9.0083572099999998</v>
      </c>
      <c r="D149" s="366">
        <v>8.3428544543999994</v>
      </c>
      <c r="E149" s="366">
        <v>7.5999984741000004</v>
      </c>
      <c r="F149" s="366">
        <v>0</v>
      </c>
      <c r="G149" s="366">
        <v>1472</v>
      </c>
      <c r="H149" s="366">
        <v>21</v>
      </c>
      <c r="I149" s="366">
        <v>1</v>
      </c>
    </row>
    <row r="150" spans="1:9">
      <c r="A150">
        <v>200611</v>
      </c>
      <c r="B150" s="366">
        <v>11.099998474</v>
      </c>
      <c r="C150" s="366">
        <v>8.8226589077999993</v>
      </c>
      <c r="D150" s="366">
        <v>8.7071407863000001</v>
      </c>
      <c r="E150" s="366">
        <v>7.9004028400999999</v>
      </c>
      <c r="F150" s="366">
        <v>1</v>
      </c>
      <c r="G150" s="366">
        <v>1748</v>
      </c>
      <c r="H150" s="366">
        <v>14</v>
      </c>
      <c r="I150" s="366">
        <v>2</v>
      </c>
    </row>
    <row r="151" spans="1:9">
      <c r="A151">
        <v>200612</v>
      </c>
      <c r="B151" s="366">
        <v>0</v>
      </c>
      <c r="C151" s="366">
        <v>8.8728800120999995</v>
      </c>
      <c r="D151" s="366">
        <v>8.9944417742000002</v>
      </c>
      <c r="E151" s="366">
        <v>8.1063759657999999</v>
      </c>
      <c r="F151" s="366">
        <v>0</v>
      </c>
      <c r="G151" s="366">
        <v>1451</v>
      </c>
      <c r="H151" s="366">
        <v>18</v>
      </c>
      <c r="I151" s="366">
        <v>6</v>
      </c>
    </row>
    <row r="152" spans="1:9">
      <c r="A152">
        <v>200701</v>
      </c>
      <c r="B152" s="366">
        <v>0</v>
      </c>
      <c r="C152" s="366">
        <v>8.6669730965999996</v>
      </c>
      <c r="D152" s="366">
        <v>8.5642822811000006</v>
      </c>
      <c r="E152" s="366">
        <v>7.8640260629999998</v>
      </c>
      <c r="F152" s="366">
        <v>0</v>
      </c>
      <c r="G152" s="366">
        <v>1798</v>
      </c>
      <c r="H152" s="366">
        <v>14</v>
      </c>
      <c r="I152" s="366">
        <v>1</v>
      </c>
    </row>
    <row r="153" spans="1:9">
      <c r="A153">
        <v>200702</v>
      </c>
      <c r="B153" s="366">
        <v>0</v>
      </c>
      <c r="C153" s="366">
        <v>8.6525297968999997</v>
      </c>
      <c r="D153" s="366">
        <v>7.5882337234000001</v>
      </c>
      <c r="E153" s="366">
        <v>0</v>
      </c>
      <c r="F153" s="366">
        <v>0</v>
      </c>
      <c r="G153" s="366">
        <v>1744</v>
      </c>
      <c r="H153" s="366">
        <v>17</v>
      </c>
      <c r="I153" s="366">
        <v>0</v>
      </c>
    </row>
    <row r="154" spans="1:9">
      <c r="A154">
        <v>200703</v>
      </c>
      <c r="B154" s="366">
        <v>0</v>
      </c>
      <c r="C154" s="366">
        <v>8.7191304930999998</v>
      </c>
      <c r="D154" s="366">
        <v>8.7296269735000003</v>
      </c>
      <c r="E154" s="366">
        <v>0</v>
      </c>
      <c r="F154" s="366">
        <v>0</v>
      </c>
      <c r="G154" s="366">
        <v>2400</v>
      </c>
      <c r="H154" s="366">
        <v>27</v>
      </c>
      <c r="I154" s="366">
        <v>0</v>
      </c>
    </row>
    <row r="155" spans="1:9">
      <c r="A155">
        <v>200704</v>
      </c>
      <c r="B155" s="366">
        <v>0</v>
      </c>
      <c r="C155" s="366">
        <v>8.6819751559</v>
      </c>
      <c r="D155" s="366">
        <v>8.4599970500000001</v>
      </c>
      <c r="E155" s="366">
        <v>0</v>
      </c>
      <c r="F155" s="366">
        <v>0</v>
      </c>
      <c r="G155" s="366">
        <v>1830</v>
      </c>
      <c r="H155" s="366">
        <v>30</v>
      </c>
      <c r="I155" s="366">
        <v>0</v>
      </c>
    </row>
    <row r="156" spans="1:9">
      <c r="A156">
        <v>200705</v>
      </c>
      <c r="B156" s="366">
        <v>0</v>
      </c>
      <c r="C156" s="366">
        <v>8.6024324999000008</v>
      </c>
      <c r="D156" s="366">
        <v>8.6604140600000008</v>
      </c>
      <c r="E156" s="366">
        <v>12.199996948000001</v>
      </c>
      <c r="F156" s="366">
        <v>0</v>
      </c>
      <c r="G156" s="366">
        <v>2095</v>
      </c>
      <c r="H156" s="366">
        <v>48</v>
      </c>
      <c r="I156" s="366">
        <v>1</v>
      </c>
    </row>
    <row r="157" spans="1:9">
      <c r="A157">
        <v>200706</v>
      </c>
      <c r="B157" s="366">
        <v>0</v>
      </c>
      <c r="C157" s="366">
        <v>8.7182430311000001</v>
      </c>
      <c r="D157" s="366">
        <v>8.7189164032999997</v>
      </c>
      <c r="E157" s="366">
        <v>0</v>
      </c>
      <c r="F157" s="366">
        <v>0</v>
      </c>
      <c r="G157" s="366">
        <v>2709</v>
      </c>
      <c r="H157" s="366">
        <v>37</v>
      </c>
      <c r="I157" s="366">
        <v>0</v>
      </c>
    </row>
    <row r="158" spans="1:9">
      <c r="A158">
        <v>200707</v>
      </c>
      <c r="B158" s="366">
        <v>0</v>
      </c>
      <c r="C158" s="366">
        <v>8.6944561658000001</v>
      </c>
      <c r="D158" s="366">
        <v>9.3372517754000004</v>
      </c>
      <c r="E158" s="366">
        <v>0</v>
      </c>
      <c r="F158" s="366">
        <v>0</v>
      </c>
      <c r="G158" s="366">
        <v>2567</v>
      </c>
      <c r="H158" s="366">
        <v>51</v>
      </c>
      <c r="I158" s="366">
        <v>0</v>
      </c>
    </row>
    <row r="159" spans="1:9">
      <c r="A159">
        <v>200708</v>
      </c>
      <c r="B159" s="366">
        <v>0</v>
      </c>
      <c r="C159" s="366">
        <v>8.5635681414999993</v>
      </c>
      <c r="D159" s="366">
        <v>9.1941145355000007</v>
      </c>
      <c r="E159" s="366">
        <v>7.5499963760000002</v>
      </c>
      <c r="F159" s="366">
        <v>0</v>
      </c>
      <c r="G159" s="366">
        <v>2108</v>
      </c>
      <c r="H159" s="366">
        <v>51</v>
      </c>
      <c r="I159" s="366">
        <v>2</v>
      </c>
    </row>
    <row r="160" spans="1:9">
      <c r="A160">
        <v>200709</v>
      </c>
      <c r="B160" s="366">
        <v>0</v>
      </c>
      <c r="C160" s="366">
        <v>8.5429981642000001</v>
      </c>
      <c r="D160" s="366">
        <v>9.1583298365000001</v>
      </c>
      <c r="E160" s="366">
        <v>8.1999969482000008</v>
      </c>
      <c r="F160" s="366">
        <v>0</v>
      </c>
      <c r="G160" s="366">
        <v>2034</v>
      </c>
      <c r="H160" s="366">
        <v>60</v>
      </c>
      <c r="I160" s="366">
        <v>1</v>
      </c>
    </row>
    <row r="161" spans="1:9">
      <c r="A161">
        <v>200710</v>
      </c>
      <c r="B161" s="366">
        <v>0</v>
      </c>
      <c r="C161" s="366">
        <v>8.5799859762999997</v>
      </c>
      <c r="D161" s="366">
        <v>9.2704512856000001</v>
      </c>
      <c r="E161" s="366">
        <v>0</v>
      </c>
      <c r="F161" s="366">
        <v>0</v>
      </c>
      <c r="G161" s="366">
        <v>2007</v>
      </c>
      <c r="H161" s="366">
        <v>44</v>
      </c>
      <c r="I161" s="366">
        <v>0</v>
      </c>
    </row>
    <row r="162" spans="1:9">
      <c r="A162">
        <v>200711</v>
      </c>
      <c r="B162" s="366">
        <v>0</v>
      </c>
      <c r="C162" s="366">
        <v>8.6357772384999993</v>
      </c>
      <c r="D162" s="366">
        <v>9.1549976349000008</v>
      </c>
      <c r="E162" s="366">
        <v>5.6999969481999999</v>
      </c>
      <c r="F162" s="366">
        <v>0</v>
      </c>
      <c r="G162" s="366">
        <v>2267</v>
      </c>
      <c r="H162" s="366">
        <v>40</v>
      </c>
      <c r="I162" s="366">
        <v>2</v>
      </c>
    </row>
    <row r="163" spans="1:9">
      <c r="A163">
        <v>200712</v>
      </c>
      <c r="B163" s="366">
        <v>0</v>
      </c>
      <c r="C163" s="366">
        <v>8.6934131493999995</v>
      </c>
      <c r="D163" s="366">
        <v>10.924996853</v>
      </c>
      <c r="E163" s="366">
        <v>8.2430856327999997</v>
      </c>
      <c r="F163" s="366">
        <v>0</v>
      </c>
      <c r="G163" s="366">
        <v>1619</v>
      </c>
      <c r="H163" s="366">
        <v>32</v>
      </c>
      <c r="I163" s="366">
        <v>7</v>
      </c>
    </row>
    <row r="164" spans="1:9">
      <c r="A164">
        <v>200801</v>
      </c>
      <c r="B164" s="366">
        <v>10.366663615</v>
      </c>
      <c r="C164" s="366">
        <v>8.5303445261000004</v>
      </c>
      <c r="D164" s="366">
        <v>9.1636336932999995</v>
      </c>
      <c r="E164" s="366">
        <v>10</v>
      </c>
      <c r="F164" s="366">
        <v>24</v>
      </c>
      <c r="G164" s="366">
        <v>2069</v>
      </c>
      <c r="H164" s="366">
        <v>22</v>
      </c>
      <c r="I164" s="366">
        <v>1</v>
      </c>
    </row>
    <row r="165" spans="1:9">
      <c r="A165">
        <v>200802</v>
      </c>
      <c r="B165" s="366">
        <v>10.20256199</v>
      </c>
      <c r="C165" s="366">
        <v>8.6428057685000006</v>
      </c>
      <c r="D165" s="366">
        <v>9.2567544886000004</v>
      </c>
      <c r="E165" s="366">
        <v>9.6395981042999992</v>
      </c>
      <c r="F165" s="366">
        <v>39</v>
      </c>
      <c r="G165" s="366">
        <v>2118</v>
      </c>
      <c r="H165" s="366">
        <v>37</v>
      </c>
      <c r="I165" s="366">
        <v>3</v>
      </c>
    </row>
    <row r="166" spans="1:9">
      <c r="A166">
        <v>200803</v>
      </c>
      <c r="B166" s="366">
        <v>10.339997101</v>
      </c>
      <c r="C166" s="366">
        <v>8.6058114005000004</v>
      </c>
      <c r="D166" s="366">
        <v>9.0592560945000002</v>
      </c>
      <c r="E166" s="366">
        <v>8.2577168096999998</v>
      </c>
      <c r="F166" s="366">
        <v>10</v>
      </c>
      <c r="G166" s="366">
        <v>2584</v>
      </c>
      <c r="H166" s="366">
        <v>27</v>
      </c>
      <c r="I166" s="366">
        <v>3</v>
      </c>
    </row>
    <row r="167" spans="1:9">
      <c r="A167">
        <v>200804</v>
      </c>
      <c r="B167" s="366">
        <v>10.427269329</v>
      </c>
      <c r="C167" s="366">
        <v>8.3611076394000001</v>
      </c>
      <c r="D167" s="366">
        <v>8.9965491458999995</v>
      </c>
      <c r="E167" s="366">
        <v>7.3957049902999996</v>
      </c>
      <c r="F167" s="366">
        <v>22</v>
      </c>
      <c r="G167" s="366">
        <v>2306</v>
      </c>
      <c r="H167" s="366">
        <v>29</v>
      </c>
      <c r="I167" s="366">
        <v>2</v>
      </c>
    </row>
    <row r="168" spans="1:9">
      <c r="A168">
        <v>200805</v>
      </c>
      <c r="B168" s="366">
        <v>10.339997101</v>
      </c>
      <c r="C168" s="366">
        <v>8.4041637461000001</v>
      </c>
      <c r="D168" s="366">
        <v>8.0999972025999991</v>
      </c>
      <c r="E168" s="366">
        <v>0</v>
      </c>
      <c r="F168" s="366">
        <v>40</v>
      </c>
      <c r="G168" s="366">
        <v>2187</v>
      </c>
      <c r="H168" s="366">
        <v>12</v>
      </c>
      <c r="I168" s="366">
        <v>0</v>
      </c>
    </row>
    <row r="169" spans="1:9">
      <c r="A169">
        <v>200806</v>
      </c>
      <c r="B169" s="366">
        <v>10.872407847</v>
      </c>
      <c r="C169" s="366">
        <v>8.3379727551999991</v>
      </c>
      <c r="D169" s="366">
        <v>9.2454521872999997</v>
      </c>
      <c r="E169" s="366">
        <v>0</v>
      </c>
      <c r="F169" s="366">
        <v>29</v>
      </c>
      <c r="G169" s="366">
        <v>3203</v>
      </c>
      <c r="H169" s="366">
        <v>11</v>
      </c>
      <c r="I169" s="366">
        <v>0</v>
      </c>
    </row>
    <row r="170" spans="1:9">
      <c r="A170">
        <v>200807</v>
      </c>
      <c r="B170" s="366">
        <v>10.739994812000001</v>
      </c>
      <c r="C170" s="366">
        <v>8.4537488100000004</v>
      </c>
      <c r="D170" s="366">
        <v>8.6277758280000008</v>
      </c>
      <c r="E170" s="366">
        <v>9.0324192357000008</v>
      </c>
      <c r="F170" s="366">
        <v>10</v>
      </c>
      <c r="G170" s="366">
        <v>2343</v>
      </c>
      <c r="H170" s="366">
        <v>18</v>
      </c>
      <c r="I170" s="366">
        <v>2</v>
      </c>
    </row>
    <row r="171" spans="1:9">
      <c r="A171">
        <v>200808</v>
      </c>
      <c r="B171" s="366">
        <v>10.4333299</v>
      </c>
      <c r="C171" s="366">
        <v>8.2618813952999997</v>
      </c>
      <c r="D171" s="366">
        <v>9.0157870241999998</v>
      </c>
      <c r="E171" s="366">
        <v>4.0333328247000004</v>
      </c>
      <c r="F171" s="366">
        <v>12</v>
      </c>
      <c r="G171" s="366">
        <v>1934</v>
      </c>
      <c r="H171" s="366">
        <v>19</v>
      </c>
      <c r="I171" s="366">
        <v>3</v>
      </c>
    </row>
    <row r="172" spans="1:9">
      <c r="A172">
        <v>200809</v>
      </c>
      <c r="B172" s="366">
        <v>10.341172835</v>
      </c>
      <c r="C172" s="366">
        <v>8.3603510780000008</v>
      </c>
      <c r="D172" s="366">
        <v>8.1999976417999996</v>
      </c>
      <c r="E172" s="366">
        <v>3.7455932979000002</v>
      </c>
      <c r="F172" s="366">
        <v>17</v>
      </c>
      <c r="G172" s="366">
        <v>1972</v>
      </c>
      <c r="H172" s="366">
        <v>11</v>
      </c>
      <c r="I172" s="366">
        <v>3</v>
      </c>
    </row>
    <row r="173" spans="1:9">
      <c r="A173">
        <v>200810</v>
      </c>
      <c r="B173" s="366">
        <v>10.259997559</v>
      </c>
      <c r="C173" s="366">
        <v>8.3904439336000003</v>
      </c>
      <c r="D173" s="366">
        <v>8.7666632333999992</v>
      </c>
      <c r="E173" s="366">
        <v>6.6999984741</v>
      </c>
      <c r="F173" s="366">
        <v>10</v>
      </c>
      <c r="G173" s="366">
        <v>1991</v>
      </c>
      <c r="H173" s="366">
        <v>6</v>
      </c>
      <c r="I173" s="366">
        <v>5</v>
      </c>
    </row>
    <row r="174" spans="1:9">
      <c r="A174">
        <v>200811</v>
      </c>
      <c r="B174" s="366">
        <v>10.241174137</v>
      </c>
      <c r="C174" s="366">
        <v>8.4106696132999996</v>
      </c>
      <c r="D174" s="366">
        <v>8.9624972343000007</v>
      </c>
      <c r="E174" s="366">
        <v>5.8546303633000001</v>
      </c>
      <c r="F174" s="366">
        <v>17</v>
      </c>
      <c r="G174" s="366">
        <v>1680</v>
      </c>
      <c r="H174" s="366">
        <v>8</v>
      </c>
      <c r="I174" s="366">
        <v>3</v>
      </c>
    </row>
    <row r="175" spans="1:9">
      <c r="A175">
        <v>200812</v>
      </c>
      <c r="B175" s="366">
        <v>10.310523585</v>
      </c>
      <c r="C175" s="366">
        <v>8.1924767071000009</v>
      </c>
      <c r="D175" s="366">
        <v>8.9555532667000008</v>
      </c>
      <c r="E175" s="366">
        <v>7.1779659707999999</v>
      </c>
      <c r="F175" s="366">
        <v>19</v>
      </c>
      <c r="G175" s="366">
        <v>1732</v>
      </c>
      <c r="H175" s="366">
        <v>9</v>
      </c>
      <c r="I175" s="366">
        <v>7</v>
      </c>
    </row>
    <row r="176" spans="1:9">
      <c r="A176">
        <v>200901</v>
      </c>
      <c r="B176" s="366">
        <v>10.419996642999999</v>
      </c>
      <c r="C176" s="366">
        <v>8.2479722528000003</v>
      </c>
      <c r="D176" s="366">
        <v>8.9222195942999996</v>
      </c>
      <c r="E176" s="366">
        <v>8.5505388884000002</v>
      </c>
      <c r="F176" s="366">
        <v>5</v>
      </c>
      <c r="G176" s="366">
        <v>1373</v>
      </c>
      <c r="H176" s="366">
        <v>9</v>
      </c>
      <c r="I176" s="366">
        <v>2</v>
      </c>
    </row>
    <row r="177" spans="1:9">
      <c r="A177">
        <v>200902</v>
      </c>
      <c r="B177" s="366">
        <v>10.197558891</v>
      </c>
      <c r="C177" s="366">
        <v>8.1887993444999996</v>
      </c>
      <c r="D177" s="366">
        <v>10.099998474</v>
      </c>
      <c r="E177" s="366">
        <v>5.2599990845000004</v>
      </c>
      <c r="F177" s="366">
        <v>41</v>
      </c>
      <c r="G177" s="366">
        <v>1431</v>
      </c>
      <c r="H177" s="366">
        <v>5</v>
      </c>
      <c r="I177" s="366">
        <v>5</v>
      </c>
    </row>
    <row r="178" spans="1:9">
      <c r="A178">
        <v>200903</v>
      </c>
      <c r="B178" s="366">
        <v>10.153331502</v>
      </c>
      <c r="C178" s="366">
        <v>7.9032656874000002</v>
      </c>
      <c r="D178" s="366">
        <v>9.7799964905000003</v>
      </c>
      <c r="E178" s="366">
        <v>0</v>
      </c>
      <c r="F178" s="366">
        <v>45</v>
      </c>
      <c r="G178" s="366">
        <v>1974</v>
      </c>
      <c r="H178" s="366">
        <v>5</v>
      </c>
      <c r="I178" s="366">
        <v>0</v>
      </c>
    </row>
    <row r="179" spans="1:9">
      <c r="A179">
        <v>200904</v>
      </c>
      <c r="B179" s="366">
        <v>10.855549706</v>
      </c>
      <c r="C179" s="366">
        <v>8.2774527118000005</v>
      </c>
      <c r="D179" s="366">
        <v>8.5999969481999994</v>
      </c>
      <c r="E179" s="366">
        <v>5.6207729797999999</v>
      </c>
      <c r="F179" s="366">
        <v>36</v>
      </c>
      <c r="G179" s="366">
        <v>1518</v>
      </c>
      <c r="H179" s="366">
        <v>5</v>
      </c>
      <c r="I179" s="366">
        <v>4</v>
      </c>
    </row>
    <row r="180" spans="1:9">
      <c r="A180">
        <v>200905</v>
      </c>
      <c r="B180" s="366">
        <v>10.799994469</v>
      </c>
      <c r="C180" s="366">
        <v>8.2705150274000001</v>
      </c>
      <c r="D180" s="366">
        <v>8.3666636149000002</v>
      </c>
      <c r="E180" s="366">
        <v>4.9775169832000001</v>
      </c>
      <c r="F180" s="366">
        <v>8</v>
      </c>
      <c r="G180" s="366">
        <v>1630</v>
      </c>
      <c r="H180" s="366">
        <v>3</v>
      </c>
      <c r="I180" s="366">
        <v>2</v>
      </c>
    </row>
    <row r="181" spans="1:9">
      <c r="A181">
        <v>200906</v>
      </c>
      <c r="B181" s="366">
        <v>10.291997374999999</v>
      </c>
      <c r="C181" s="366">
        <v>8.3636664908</v>
      </c>
      <c r="D181" s="366">
        <v>8.5999965667999998</v>
      </c>
      <c r="E181" s="366">
        <v>0</v>
      </c>
      <c r="F181" s="366">
        <v>25</v>
      </c>
      <c r="G181" s="366">
        <v>2207</v>
      </c>
      <c r="H181" s="366">
        <v>2</v>
      </c>
      <c r="I181" s="366">
        <v>0</v>
      </c>
    </row>
    <row r="182" spans="1:9">
      <c r="A182">
        <v>200907</v>
      </c>
      <c r="B182" s="366">
        <v>10.184208519</v>
      </c>
      <c r="C182" s="366">
        <v>8.0805993647999994</v>
      </c>
      <c r="D182" s="366">
        <v>7.3999977112000002</v>
      </c>
      <c r="E182" s="366">
        <v>6.6934235173000003</v>
      </c>
      <c r="F182" s="366">
        <v>19</v>
      </c>
      <c r="G182" s="366">
        <v>1725</v>
      </c>
      <c r="H182" s="366">
        <v>1</v>
      </c>
      <c r="I182" s="366">
        <v>4</v>
      </c>
    </row>
    <row r="183" spans="1:9">
      <c r="A183">
        <v>200908</v>
      </c>
      <c r="B183" s="366">
        <v>10.188886854</v>
      </c>
      <c r="C183" s="366">
        <v>7.9178880763999997</v>
      </c>
      <c r="D183" s="366">
        <v>9.4249954224000003</v>
      </c>
      <c r="E183" s="366">
        <v>6.9548992699000003</v>
      </c>
      <c r="F183" s="366">
        <v>18</v>
      </c>
      <c r="G183" s="366">
        <v>1595</v>
      </c>
      <c r="H183" s="366">
        <v>4</v>
      </c>
      <c r="I183" s="366">
        <v>1</v>
      </c>
    </row>
    <row r="184" spans="1:9">
      <c r="A184">
        <v>200909</v>
      </c>
      <c r="B184" s="366">
        <v>10.785708836</v>
      </c>
      <c r="C184" s="366">
        <v>8.0797485841000007</v>
      </c>
      <c r="D184" s="366">
        <v>7.3999977112000002</v>
      </c>
      <c r="E184" s="366">
        <v>5.5228855446000003</v>
      </c>
      <c r="F184" s="366">
        <v>7</v>
      </c>
      <c r="G184" s="366">
        <v>1833</v>
      </c>
      <c r="H184" s="366">
        <v>1</v>
      </c>
      <c r="I184" s="366">
        <v>2</v>
      </c>
    </row>
    <row r="185" spans="1:9">
      <c r="A185">
        <v>200910</v>
      </c>
      <c r="B185" s="366">
        <v>10.899993896</v>
      </c>
      <c r="C185" s="366">
        <v>8.2172890338000002</v>
      </c>
      <c r="D185" s="366">
        <v>9.8199981688999998</v>
      </c>
      <c r="E185" s="366">
        <v>5.2638927196000003</v>
      </c>
      <c r="F185" s="366">
        <v>2</v>
      </c>
      <c r="G185" s="366">
        <v>1519</v>
      </c>
      <c r="H185" s="366">
        <v>5</v>
      </c>
      <c r="I185" s="366">
        <v>4</v>
      </c>
    </row>
    <row r="186" spans="1:9">
      <c r="A186">
        <v>200911</v>
      </c>
      <c r="B186" s="366">
        <v>10.313330586999999</v>
      </c>
      <c r="C186" s="366">
        <v>8.2377897064999992</v>
      </c>
      <c r="D186" s="366">
        <v>8.8099979401000006</v>
      </c>
      <c r="E186" s="366">
        <v>6.4229525113000001</v>
      </c>
      <c r="F186" s="366">
        <v>15</v>
      </c>
      <c r="G186" s="366">
        <v>1638</v>
      </c>
      <c r="H186" s="366">
        <v>10</v>
      </c>
      <c r="I186" s="366">
        <v>2</v>
      </c>
    </row>
    <row r="187" spans="1:9">
      <c r="A187">
        <v>200912</v>
      </c>
      <c r="B187" s="366">
        <v>0</v>
      </c>
      <c r="C187" s="366">
        <v>8.3282037268</v>
      </c>
      <c r="D187" s="366">
        <v>2</v>
      </c>
      <c r="E187" s="366">
        <v>7.1640958562000003</v>
      </c>
      <c r="F187" s="366">
        <v>0</v>
      </c>
      <c r="G187" s="366">
        <v>1370</v>
      </c>
      <c r="H187" s="366">
        <v>2</v>
      </c>
      <c r="I187" s="366">
        <v>4</v>
      </c>
    </row>
    <row r="188" spans="1:9">
      <c r="A188">
        <v>201001</v>
      </c>
      <c r="B188" s="366">
        <v>10.233331045</v>
      </c>
      <c r="C188" s="366">
        <v>8.2731762714000006</v>
      </c>
      <c r="D188" s="366">
        <v>9.0999979292000006</v>
      </c>
      <c r="E188" s="366">
        <v>5.6502021830000002</v>
      </c>
      <c r="F188" s="366">
        <v>6</v>
      </c>
      <c r="G188" s="366">
        <v>1757</v>
      </c>
      <c r="H188" s="366">
        <v>7</v>
      </c>
      <c r="I188" s="366">
        <v>6</v>
      </c>
    </row>
    <row r="189" spans="1:9">
      <c r="A189">
        <v>201002</v>
      </c>
      <c r="B189" s="366">
        <v>10.099998474</v>
      </c>
      <c r="C189" s="366">
        <v>8.3028825069999996</v>
      </c>
      <c r="D189" s="366">
        <v>7.4799983978000002</v>
      </c>
      <c r="E189" s="366">
        <v>9.5528568273999994</v>
      </c>
      <c r="F189" s="366">
        <v>2</v>
      </c>
      <c r="G189" s="366">
        <v>1691</v>
      </c>
      <c r="H189" s="366">
        <v>5</v>
      </c>
      <c r="I189" s="366">
        <v>4</v>
      </c>
    </row>
    <row r="190" spans="1:9">
      <c r="A190">
        <v>201003</v>
      </c>
      <c r="B190" s="366">
        <v>10.499996185000001</v>
      </c>
      <c r="C190" s="366">
        <v>8.2419130964999994</v>
      </c>
      <c r="D190" s="366">
        <v>9.1499967575000003</v>
      </c>
      <c r="E190" s="366">
        <v>7.1693693364</v>
      </c>
      <c r="F190" s="366">
        <v>10</v>
      </c>
      <c r="G190" s="366">
        <v>2124</v>
      </c>
      <c r="H190" s="366">
        <v>4</v>
      </c>
      <c r="I190" s="366">
        <v>5</v>
      </c>
    </row>
    <row r="191" spans="1:9">
      <c r="A191">
        <v>201004</v>
      </c>
      <c r="B191" s="366">
        <v>10.366663615</v>
      </c>
      <c r="C191" s="366">
        <v>8.1757407909000008</v>
      </c>
      <c r="D191" s="366">
        <v>9.0999989509999999</v>
      </c>
      <c r="E191" s="366">
        <v>6.4391173446999996</v>
      </c>
      <c r="F191" s="366">
        <v>3</v>
      </c>
      <c r="G191" s="366">
        <v>1696</v>
      </c>
      <c r="H191" s="366">
        <v>8</v>
      </c>
      <c r="I191" s="366">
        <v>7</v>
      </c>
    </row>
    <row r="192" spans="1:9">
      <c r="A192">
        <v>201005</v>
      </c>
      <c r="B192" s="366">
        <v>10.099998474</v>
      </c>
      <c r="C192" s="366">
        <v>8.3361322145999992</v>
      </c>
      <c r="D192" s="366">
        <v>10.899993896</v>
      </c>
      <c r="E192" s="366">
        <v>6.3071826156000004</v>
      </c>
      <c r="F192" s="366">
        <v>4</v>
      </c>
      <c r="G192" s="366">
        <v>2295</v>
      </c>
      <c r="H192" s="366">
        <v>1</v>
      </c>
      <c r="I192" s="366">
        <v>4</v>
      </c>
    </row>
    <row r="193" spans="1:9">
      <c r="A193">
        <v>201006</v>
      </c>
      <c r="B193" s="366">
        <v>10.366663615</v>
      </c>
      <c r="C193" s="366">
        <v>8.3759254532000007</v>
      </c>
      <c r="D193" s="366">
        <v>8.7799980164000004</v>
      </c>
      <c r="E193" s="366">
        <v>8.0836927543999995</v>
      </c>
      <c r="F193" s="366">
        <v>3</v>
      </c>
      <c r="G193" s="366">
        <v>2980</v>
      </c>
      <c r="H193" s="366">
        <v>5</v>
      </c>
      <c r="I193" s="366">
        <v>6</v>
      </c>
    </row>
    <row r="194" spans="1:9">
      <c r="A194">
        <v>201007</v>
      </c>
      <c r="B194" s="366">
        <v>10.099998474</v>
      </c>
      <c r="C194" s="366">
        <v>8.3284458761</v>
      </c>
      <c r="D194" s="366">
        <v>9.1999988556000005</v>
      </c>
      <c r="E194" s="366">
        <v>6.6321265041000004</v>
      </c>
      <c r="F194" s="366">
        <v>1</v>
      </c>
      <c r="G194" s="366">
        <v>1960</v>
      </c>
      <c r="H194" s="366">
        <v>2</v>
      </c>
      <c r="I194" s="366">
        <v>6</v>
      </c>
    </row>
    <row r="195" spans="1:9">
      <c r="A195">
        <v>201008</v>
      </c>
      <c r="B195" s="366">
        <v>10.176188514</v>
      </c>
      <c r="C195" s="366">
        <v>8.3703866881</v>
      </c>
      <c r="D195" s="366">
        <v>8.8999986649</v>
      </c>
      <c r="E195" s="366">
        <v>7.5762430829999996</v>
      </c>
      <c r="F195" s="366">
        <v>21</v>
      </c>
      <c r="G195" s="366">
        <v>2032</v>
      </c>
      <c r="H195" s="366">
        <v>4</v>
      </c>
      <c r="I195" s="366">
        <v>6</v>
      </c>
    </row>
    <row r="196" spans="1:9">
      <c r="A196">
        <v>201009</v>
      </c>
      <c r="B196" s="366">
        <v>10.233331045</v>
      </c>
      <c r="C196" s="366">
        <v>8.2541091223999992</v>
      </c>
      <c r="D196" s="366">
        <v>9.2249975204000005</v>
      </c>
      <c r="E196" s="366">
        <v>8.0337587468000002</v>
      </c>
      <c r="F196" s="366">
        <v>18</v>
      </c>
      <c r="G196" s="366">
        <v>2067</v>
      </c>
      <c r="H196" s="366">
        <v>4</v>
      </c>
      <c r="I196" s="366">
        <v>16</v>
      </c>
    </row>
    <row r="197" spans="1:9">
      <c r="A197">
        <v>201010</v>
      </c>
      <c r="B197" s="366">
        <v>10.099998474</v>
      </c>
      <c r="C197" s="366">
        <v>8.3952276971999993</v>
      </c>
      <c r="D197" s="366">
        <v>8.6999969482000008</v>
      </c>
      <c r="E197" s="366">
        <v>8.1289773060999995</v>
      </c>
      <c r="F197" s="366">
        <v>4</v>
      </c>
      <c r="G197" s="366">
        <v>1673</v>
      </c>
      <c r="H197" s="366">
        <v>2</v>
      </c>
      <c r="I197" s="366">
        <v>15</v>
      </c>
    </row>
    <row r="198" spans="1:9">
      <c r="A198">
        <v>201011</v>
      </c>
      <c r="B198" s="366">
        <v>10.199997902</v>
      </c>
      <c r="C198" s="366">
        <v>8.2741865937999997</v>
      </c>
      <c r="D198" s="366">
        <v>8.8799980164000001</v>
      </c>
      <c r="E198" s="366">
        <v>6.8995375753000001</v>
      </c>
      <c r="F198" s="366">
        <v>16</v>
      </c>
      <c r="G198" s="366">
        <v>1770</v>
      </c>
      <c r="H198" s="366">
        <v>5</v>
      </c>
      <c r="I198" s="366">
        <v>11</v>
      </c>
    </row>
    <row r="199" spans="1:9">
      <c r="A199">
        <v>201012</v>
      </c>
      <c r="B199" s="366">
        <v>10.099998474</v>
      </c>
      <c r="C199" s="366">
        <v>8.3659698430000002</v>
      </c>
      <c r="D199" s="366">
        <v>9.4199996947999995</v>
      </c>
      <c r="E199" s="366">
        <v>7.9023804026000004</v>
      </c>
      <c r="F199" s="366">
        <v>4</v>
      </c>
      <c r="G199" s="366">
        <v>1609</v>
      </c>
      <c r="H199" s="366">
        <v>5</v>
      </c>
      <c r="I199" s="366">
        <v>26</v>
      </c>
    </row>
    <row r="200" spans="1:9">
      <c r="A200">
        <v>201101</v>
      </c>
      <c r="B200" s="366">
        <v>10.214283534</v>
      </c>
      <c r="C200" s="366">
        <v>8.1404437608000002</v>
      </c>
      <c r="D200" s="366">
        <v>10.033332825</v>
      </c>
      <c r="E200" s="366">
        <v>9.8117485874000003</v>
      </c>
      <c r="F200" s="366">
        <v>7</v>
      </c>
      <c r="G200" s="366">
        <v>1907</v>
      </c>
      <c r="H200" s="366">
        <v>3</v>
      </c>
      <c r="I200" s="366">
        <v>15</v>
      </c>
    </row>
    <row r="201" spans="1:9">
      <c r="A201">
        <v>201102</v>
      </c>
      <c r="B201" s="366">
        <v>10.245452187</v>
      </c>
      <c r="C201" s="366">
        <v>8.2469457109000004</v>
      </c>
      <c r="D201" s="366">
        <v>9.2666651408000007</v>
      </c>
      <c r="E201" s="366">
        <v>7.0748554071000003</v>
      </c>
      <c r="F201" s="366">
        <v>11</v>
      </c>
      <c r="G201" s="366">
        <v>1864</v>
      </c>
      <c r="H201" s="366">
        <v>3</v>
      </c>
      <c r="I201" s="366">
        <v>15</v>
      </c>
    </row>
    <row r="202" spans="1:9">
      <c r="A202">
        <v>201103</v>
      </c>
      <c r="B202" s="366">
        <v>10.199997902</v>
      </c>
      <c r="C202" s="366">
        <v>8.2486319083000001</v>
      </c>
      <c r="D202" s="366">
        <v>10.119996643</v>
      </c>
      <c r="E202" s="366">
        <v>6.8719149909999997</v>
      </c>
      <c r="F202" s="366">
        <v>8</v>
      </c>
      <c r="G202" s="366">
        <v>2717</v>
      </c>
      <c r="H202" s="366">
        <v>5</v>
      </c>
      <c r="I202" s="366">
        <v>17</v>
      </c>
    </row>
    <row r="203" spans="1:9">
      <c r="A203">
        <v>201104</v>
      </c>
      <c r="B203" s="366">
        <v>10.199997902</v>
      </c>
      <c r="C203" s="366">
        <v>8.1630965028000002</v>
      </c>
      <c r="D203" s="366">
        <v>9.6999969482000008</v>
      </c>
      <c r="E203" s="366">
        <v>8.0186328510999996</v>
      </c>
      <c r="F203" s="366">
        <v>8</v>
      </c>
      <c r="G203" s="366">
        <v>1819</v>
      </c>
      <c r="H203" s="366">
        <v>6</v>
      </c>
      <c r="I203" s="366">
        <v>10</v>
      </c>
    </row>
    <row r="204" spans="1:9">
      <c r="A204">
        <v>201105</v>
      </c>
      <c r="B204" s="366">
        <v>10.233331045</v>
      </c>
      <c r="C204" s="366">
        <v>8.1719272905999993</v>
      </c>
      <c r="D204" s="366">
        <v>9.9999961853000006</v>
      </c>
      <c r="E204" s="366">
        <v>7.6586349703999996</v>
      </c>
      <c r="F204" s="366">
        <v>6</v>
      </c>
      <c r="G204" s="366">
        <v>2561</v>
      </c>
      <c r="H204" s="366">
        <v>2</v>
      </c>
      <c r="I204" s="366">
        <v>17</v>
      </c>
    </row>
    <row r="205" spans="1:9">
      <c r="A205">
        <v>201106</v>
      </c>
      <c r="B205" s="366">
        <v>10.099998474</v>
      </c>
      <c r="C205" s="366">
        <v>8.3301313172999993</v>
      </c>
      <c r="D205" s="366">
        <v>9.5599967957</v>
      </c>
      <c r="E205" s="366">
        <v>6.7120039795000004</v>
      </c>
      <c r="F205" s="366">
        <v>4</v>
      </c>
      <c r="G205" s="366">
        <v>3004</v>
      </c>
      <c r="H205" s="366">
        <v>5</v>
      </c>
      <c r="I205" s="366">
        <v>7</v>
      </c>
    </row>
    <row r="206" spans="1:9">
      <c r="A206">
        <v>201107</v>
      </c>
      <c r="B206" s="366">
        <v>10.259997559</v>
      </c>
      <c r="C206" s="366">
        <v>8.2356909687000002</v>
      </c>
      <c r="D206" s="366">
        <v>10.349998474</v>
      </c>
      <c r="E206" s="366">
        <v>9.1412033475999994</v>
      </c>
      <c r="F206" s="366">
        <v>5</v>
      </c>
      <c r="G206" s="366">
        <v>2278</v>
      </c>
      <c r="H206" s="366">
        <v>2</v>
      </c>
      <c r="I206" s="366">
        <v>19</v>
      </c>
    </row>
    <row r="207" spans="1:9">
      <c r="A207">
        <v>201108</v>
      </c>
      <c r="B207" s="366">
        <v>10.328568595</v>
      </c>
      <c r="C207" s="366">
        <v>8.1376671930000004</v>
      </c>
      <c r="D207" s="366">
        <v>9.5999972025999991</v>
      </c>
      <c r="E207" s="366">
        <v>8.1872946951000003</v>
      </c>
      <c r="F207" s="366">
        <v>14</v>
      </c>
      <c r="G207" s="366">
        <v>2344</v>
      </c>
      <c r="H207" s="366">
        <v>3</v>
      </c>
      <c r="I207" s="366">
        <v>18</v>
      </c>
    </row>
    <row r="208" spans="1:9">
      <c r="A208">
        <v>201109</v>
      </c>
      <c r="B208" s="366">
        <v>10.233331045</v>
      </c>
      <c r="C208" s="366">
        <v>8.2311758668999992</v>
      </c>
      <c r="D208" s="366">
        <v>8.2999954224000003</v>
      </c>
      <c r="E208" s="366">
        <v>7.7483982439999997</v>
      </c>
      <c r="F208" s="366">
        <v>6</v>
      </c>
      <c r="G208" s="366">
        <v>2445</v>
      </c>
      <c r="H208" s="366">
        <v>1</v>
      </c>
      <c r="I208" s="366">
        <v>29</v>
      </c>
    </row>
    <row r="209" spans="1:17">
      <c r="A209">
        <v>201110</v>
      </c>
      <c r="B209" s="366">
        <v>10.455551995</v>
      </c>
      <c r="C209" s="366">
        <v>8.2327053116000002</v>
      </c>
      <c r="D209" s="366">
        <v>0</v>
      </c>
      <c r="E209" s="366">
        <v>8.0074728266000008</v>
      </c>
      <c r="F209" s="366">
        <v>9</v>
      </c>
      <c r="G209" s="366">
        <v>2095</v>
      </c>
      <c r="H209" s="366">
        <v>0</v>
      </c>
      <c r="I209" s="366">
        <v>44</v>
      </c>
    </row>
    <row r="210" spans="1:17">
      <c r="A210">
        <v>201111</v>
      </c>
      <c r="B210" s="366">
        <v>10.199997902</v>
      </c>
      <c r="C210" s="366">
        <v>8.1937660683000004</v>
      </c>
      <c r="D210" s="366">
        <v>0</v>
      </c>
      <c r="E210" s="366">
        <v>7.4804209648000004</v>
      </c>
      <c r="F210" s="366">
        <v>16</v>
      </c>
      <c r="G210" s="366">
        <v>2131</v>
      </c>
      <c r="H210" s="366">
        <v>0</v>
      </c>
      <c r="I210" s="366">
        <v>56</v>
      </c>
      <c r="Q210">
        <f>AVERAGE(C209:C211)</f>
        <v>8.2099085349000003</v>
      </c>
    </row>
    <row r="211" spans="1:17">
      <c r="A211">
        <v>201112</v>
      </c>
      <c r="B211" s="366">
        <v>10.099998474</v>
      </c>
      <c r="C211" s="366">
        <v>8.2032542248000002</v>
      </c>
      <c r="D211" s="366">
        <v>8.6999969482000008</v>
      </c>
      <c r="E211" s="366">
        <v>8.1615488311999993</v>
      </c>
      <c r="F211" s="366">
        <v>1</v>
      </c>
      <c r="G211" s="366">
        <v>1450</v>
      </c>
      <c r="H211" s="366">
        <v>2</v>
      </c>
      <c r="I211" s="366">
        <v>45</v>
      </c>
    </row>
    <row r="212" spans="1:17">
      <c r="A212">
        <v>201201</v>
      </c>
      <c r="B212" s="366">
        <v>10.223074692999999</v>
      </c>
      <c r="C212" s="366">
        <v>7.8533195909</v>
      </c>
      <c r="D212" s="366">
        <v>9.0333315531</v>
      </c>
      <c r="E212" s="366">
        <v>7.8054897305999997</v>
      </c>
      <c r="F212" s="366">
        <v>13</v>
      </c>
      <c r="G212" s="366">
        <v>2007</v>
      </c>
      <c r="H212" s="366">
        <v>3</v>
      </c>
      <c r="I212" s="366">
        <v>52</v>
      </c>
    </row>
    <row r="213" spans="1:17">
      <c r="A213">
        <v>201202</v>
      </c>
      <c r="B213" s="366">
        <v>10.099998474</v>
      </c>
      <c r="C213" s="366">
        <v>7.9405682410000002</v>
      </c>
      <c r="D213" s="366">
        <v>10.099998474</v>
      </c>
      <c r="E213" s="366">
        <v>7.9475484650999997</v>
      </c>
      <c r="F213" s="366">
        <v>7</v>
      </c>
      <c r="G213" s="366">
        <v>2234</v>
      </c>
      <c r="H213" s="366">
        <v>1</v>
      </c>
      <c r="I213" s="366">
        <v>72</v>
      </c>
    </row>
    <row r="214" spans="1:17">
      <c r="A214">
        <v>201203</v>
      </c>
      <c r="B214" s="366">
        <v>10.419996642999999</v>
      </c>
      <c r="C214" s="366">
        <v>7.9783254667000003</v>
      </c>
      <c r="D214" s="366">
        <v>10.149997710999999</v>
      </c>
      <c r="E214" s="366">
        <v>7.5577374506000004</v>
      </c>
      <c r="F214" s="366">
        <v>10</v>
      </c>
      <c r="G214" s="366">
        <v>2696</v>
      </c>
      <c r="H214" s="366">
        <v>2</v>
      </c>
      <c r="I214" s="366">
        <v>69</v>
      </c>
    </row>
    <row r="215" spans="1:17">
      <c r="A215">
        <v>201204</v>
      </c>
      <c r="B215" s="366">
        <v>10.259997559</v>
      </c>
      <c r="C215" s="366">
        <v>7.9278624947000003</v>
      </c>
      <c r="D215" s="366">
        <v>9.0999984740999995</v>
      </c>
      <c r="E215" s="366">
        <v>7.7752554612000004</v>
      </c>
      <c r="F215" s="366">
        <v>5</v>
      </c>
      <c r="G215" s="366">
        <v>2344</v>
      </c>
      <c r="H215" s="366">
        <v>1</v>
      </c>
      <c r="I215" s="366">
        <v>39</v>
      </c>
    </row>
    <row r="216" spans="1:17">
      <c r="A216">
        <v>201205</v>
      </c>
      <c r="B216" s="366">
        <v>10.366663615</v>
      </c>
      <c r="C216" s="366">
        <v>8.0000423481999992</v>
      </c>
      <c r="D216" s="366">
        <v>8.4499988556000005</v>
      </c>
      <c r="E216" s="366">
        <v>7.9251506897999997</v>
      </c>
      <c r="F216" s="366">
        <v>6</v>
      </c>
      <c r="G216" s="366">
        <v>3148</v>
      </c>
      <c r="H216" s="366">
        <v>2</v>
      </c>
      <c r="I216" s="366">
        <v>61</v>
      </c>
    </row>
    <row r="217" spans="1:17">
      <c r="A217">
        <v>201206</v>
      </c>
      <c r="B217" s="366">
        <v>10.214283534</v>
      </c>
      <c r="C217" s="366">
        <v>8.1020762411000007</v>
      </c>
      <c r="D217" s="366">
        <v>9.0333311293000005</v>
      </c>
      <c r="E217" s="366">
        <v>9.0280514306999997</v>
      </c>
      <c r="F217" s="366">
        <v>7</v>
      </c>
      <c r="G217" s="366">
        <v>3891</v>
      </c>
      <c r="H217" s="366">
        <v>9</v>
      </c>
      <c r="I217" s="366">
        <v>56</v>
      </c>
    </row>
    <row r="218" spans="1:17">
      <c r="A218">
        <v>201207</v>
      </c>
      <c r="B218" s="366">
        <v>10.179998016000001</v>
      </c>
      <c r="C218" s="366">
        <v>8.0784158160999997</v>
      </c>
      <c r="D218" s="366">
        <v>9.4833304087000005</v>
      </c>
      <c r="E218" s="366">
        <v>7.7524281938000001</v>
      </c>
      <c r="F218" s="366">
        <v>20</v>
      </c>
      <c r="G218" s="366">
        <v>2957</v>
      </c>
      <c r="H218" s="366">
        <v>6</v>
      </c>
      <c r="I218" s="366">
        <v>76</v>
      </c>
    </row>
    <row r="219" spans="1:17">
      <c r="A219">
        <v>201208</v>
      </c>
      <c r="B219" s="366">
        <v>10.099998474</v>
      </c>
      <c r="C219" s="366">
        <v>7.9630212455000002</v>
      </c>
      <c r="D219" s="366">
        <v>9.3999970176000005</v>
      </c>
      <c r="E219" s="366">
        <v>7.6182875164999997</v>
      </c>
      <c r="F219" s="366">
        <v>6</v>
      </c>
      <c r="G219" s="366">
        <v>2908</v>
      </c>
      <c r="H219" s="366">
        <v>11</v>
      </c>
      <c r="I219" s="366">
        <v>65</v>
      </c>
    </row>
    <row r="220" spans="1:17">
      <c r="A220">
        <v>201209</v>
      </c>
      <c r="B220" s="366">
        <v>10.29999733</v>
      </c>
      <c r="C220" s="366">
        <v>8.0088691366999996</v>
      </c>
      <c r="D220" s="366">
        <v>8.9699985503999997</v>
      </c>
      <c r="E220" s="366">
        <v>8.1192252620000005</v>
      </c>
      <c r="F220" s="366">
        <v>4</v>
      </c>
      <c r="G220" s="366">
        <v>2640</v>
      </c>
      <c r="H220" s="366">
        <v>10</v>
      </c>
      <c r="I220" s="366">
        <v>41</v>
      </c>
    </row>
    <row r="221" spans="1:17">
      <c r="A221">
        <v>201210</v>
      </c>
      <c r="B221" s="366">
        <v>10.184208519</v>
      </c>
      <c r="C221" s="366">
        <v>7.9334328420000002</v>
      </c>
      <c r="D221" s="366">
        <v>8.6107125963000009</v>
      </c>
      <c r="E221" s="366">
        <v>8.0612550267999996</v>
      </c>
      <c r="F221" s="366">
        <v>19</v>
      </c>
      <c r="G221" s="366">
        <v>2622</v>
      </c>
      <c r="H221" s="366">
        <v>28</v>
      </c>
      <c r="I221" s="366">
        <v>65</v>
      </c>
    </row>
    <row r="222" spans="1:17">
      <c r="A222">
        <v>201211</v>
      </c>
      <c r="B222" s="366">
        <v>10.233331045</v>
      </c>
      <c r="C222" s="366">
        <v>7.9094231793000001</v>
      </c>
      <c r="D222" s="366">
        <v>8.8555539449000005</v>
      </c>
      <c r="E222" s="366">
        <v>8.4884236095999999</v>
      </c>
      <c r="F222" s="366">
        <v>6</v>
      </c>
      <c r="G222" s="366">
        <v>2990</v>
      </c>
      <c r="H222" s="366">
        <v>27</v>
      </c>
      <c r="I222" s="366">
        <v>80</v>
      </c>
    </row>
    <row r="223" spans="1:17">
      <c r="A223">
        <v>201212</v>
      </c>
      <c r="B223" s="366">
        <v>10.099998474</v>
      </c>
      <c r="C223" s="366">
        <v>7.9846607507999998</v>
      </c>
      <c r="D223" s="366">
        <v>8.6899982452</v>
      </c>
      <c r="E223" s="366">
        <v>8.0930929066000008</v>
      </c>
      <c r="F223" s="366">
        <v>9</v>
      </c>
      <c r="G223" s="366">
        <v>2060</v>
      </c>
      <c r="H223" s="366">
        <v>30</v>
      </c>
      <c r="I223" s="366">
        <v>60</v>
      </c>
    </row>
    <row r="224" spans="1:17">
      <c r="A224">
        <v>201301</v>
      </c>
      <c r="B224" s="366">
        <v>10.29999733</v>
      </c>
      <c r="C224" s="366">
        <v>7.8362517025000002</v>
      </c>
      <c r="D224" s="366">
        <v>9.1047598521000008</v>
      </c>
      <c r="E224" s="366">
        <v>7.5299069874000004</v>
      </c>
      <c r="F224" s="366">
        <v>8</v>
      </c>
      <c r="G224" s="366">
        <v>2903</v>
      </c>
      <c r="H224" s="366">
        <v>42</v>
      </c>
      <c r="I224" s="366">
        <v>60</v>
      </c>
    </row>
    <row r="225" spans="1:9">
      <c r="A225">
        <v>201302</v>
      </c>
      <c r="B225" s="366">
        <v>10.455551995</v>
      </c>
      <c r="C225" s="366">
        <v>7.8558053396999998</v>
      </c>
      <c r="D225" s="366">
        <v>9.1218731403</v>
      </c>
      <c r="E225" s="366">
        <v>7.6817232783999998</v>
      </c>
      <c r="F225" s="366">
        <v>9</v>
      </c>
      <c r="G225" s="366">
        <v>2933</v>
      </c>
      <c r="H225" s="366">
        <v>32</v>
      </c>
      <c r="I225" s="366">
        <v>58</v>
      </c>
    </row>
    <row r="226" spans="1:9">
      <c r="A226">
        <v>201303</v>
      </c>
      <c r="B226" s="366">
        <v>10.399996758</v>
      </c>
      <c r="C226" s="366">
        <v>7.9406946132999998</v>
      </c>
      <c r="D226" s="366">
        <v>8.8166646604000007</v>
      </c>
      <c r="E226" s="366">
        <v>7.8824571256000002</v>
      </c>
      <c r="F226" s="366">
        <v>8</v>
      </c>
      <c r="G226" s="366">
        <v>3522</v>
      </c>
      <c r="H226" s="366">
        <v>54</v>
      </c>
      <c r="I226" s="366">
        <v>67</v>
      </c>
    </row>
    <row r="227" spans="1:9">
      <c r="A227">
        <v>201304</v>
      </c>
      <c r="B227" s="366">
        <v>10.379996872</v>
      </c>
      <c r="C227" s="366">
        <v>7.8816314646999999</v>
      </c>
      <c r="D227" s="366">
        <v>9.1423053740999993</v>
      </c>
      <c r="E227" s="366">
        <v>8.1823164982000005</v>
      </c>
      <c r="F227" s="366">
        <v>20</v>
      </c>
      <c r="G227" s="366">
        <v>3048</v>
      </c>
      <c r="H227" s="366">
        <v>52</v>
      </c>
      <c r="I227" s="366">
        <v>51</v>
      </c>
    </row>
    <row r="228" spans="1:9">
      <c r="A228">
        <v>201305</v>
      </c>
      <c r="B228" s="366">
        <v>10.179998016000001</v>
      </c>
      <c r="C228" s="366">
        <v>7.9005390440000003</v>
      </c>
      <c r="D228" s="366">
        <v>9.3576895639999993</v>
      </c>
      <c r="E228" s="366">
        <v>7.8036335477999996</v>
      </c>
      <c r="F228" s="366">
        <v>10</v>
      </c>
      <c r="G228" s="366">
        <v>3607</v>
      </c>
      <c r="H228" s="366">
        <v>52</v>
      </c>
      <c r="I228" s="366">
        <v>97</v>
      </c>
    </row>
    <row r="229" spans="1:9">
      <c r="A229">
        <v>201306</v>
      </c>
      <c r="B229" s="366">
        <v>10.166664759</v>
      </c>
      <c r="C229" s="366">
        <v>7.9574533714999998</v>
      </c>
      <c r="D229" s="366">
        <v>8.8306101585000008</v>
      </c>
      <c r="E229" s="366">
        <v>7.7917888256000003</v>
      </c>
      <c r="F229" s="366">
        <v>12</v>
      </c>
      <c r="G229" s="366">
        <v>4347</v>
      </c>
      <c r="H229" s="366">
        <v>49</v>
      </c>
      <c r="I229" s="366">
        <v>87</v>
      </c>
    </row>
    <row r="230" spans="1:9">
      <c r="A230">
        <v>201307</v>
      </c>
      <c r="B230" s="366">
        <v>10.499996185000001</v>
      </c>
      <c r="C230" s="366">
        <v>8.0031867541999997</v>
      </c>
      <c r="D230" s="366">
        <v>8.9069421026000004</v>
      </c>
      <c r="E230" s="366">
        <v>7.8751889405000002</v>
      </c>
      <c r="F230" s="366">
        <v>6</v>
      </c>
      <c r="G230" s="366">
        <v>3260</v>
      </c>
      <c r="H230" s="366">
        <v>72</v>
      </c>
      <c r="I230" s="366">
        <v>85</v>
      </c>
    </row>
    <row r="231" spans="1:9">
      <c r="A231">
        <v>201308</v>
      </c>
      <c r="B231" s="366">
        <v>0</v>
      </c>
      <c r="C231" s="366">
        <v>7.9462229175000001</v>
      </c>
      <c r="D231" s="366">
        <v>8.6925905015999998</v>
      </c>
      <c r="E231" s="366">
        <v>7.3660448084999999</v>
      </c>
      <c r="F231" s="366">
        <v>0</v>
      </c>
      <c r="G231" s="366">
        <v>3228</v>
      </c>
      <c r="H231" s="366">
        <v>81</v>
      </c>
      <c r="I231" s="366">
        <v>99</v>
      </c>
    </row>
    <row r="232" spans="1:9">
      <c r="A232">
        <v>201309</v>
      </c>
      <c r="B232" s="366">
        <v>0</v>
      </c>
      <c r="C232" s="366">
        <v>7.9722634633</v>
      </c>
      <c r="D232" s="366">
        <v>9.1765407514999993</v>
      </c>
      <c r="E232" s="366">
        <v>7.5518607310999997</v>
      </c>
      <c r="F232" s="366">
        <v>0</v>
      </c>
      <c r="G232" s="366">
        <v>3315</v>
      </c>
      <c r="H232" s="366">
        <v>81</v>
      </c>
      <c r="I232" s="366">
        <v>90</v>
      </c>
    </row>
    <row r="233" spans="1:9">
      <c r="A233">
        <v>201310</v>
      </c>
      <c r="B233" s="366">
        <v>0</v>
      </c>
      <c r="C233" s="366">
        <v>8.0199127855000008</v>
      </c>
      <c r="D233" s="366">
        <v>9.2333308394000007</v>
      </c>
      <c r="E233" s="366">
        <v>7.7489178801999996</v>
      </c>
      <c r="F233" s="366">
        <v>0</v>
      </c>
      <c r="G233" s="366">
        <v>3219</v>
      </c>
      <c r="H233" s="366">
        <v>93</v>
      </c>
      <c r="I233" s="366">
        <v>79</v>
      </c>
    </row>
    <row r="234" spans="1:9">
      <c r="A234">
        <v>201311</v>
      </c>
      <c r="B234" s="366">
        <v>0</v>
      </c>
      <c r="C234" s="366">
        <v>8.0318301157000001</v>
      </c>
      <c r="D234" s="366">
        <v>9.2607451109000003</v>
      </c>
      <c r="E234" s="366">
        <v>7.5783577699000002</v>
      </c>
      <c r="F234" s="366">
        <v>0</v>
      </c>
      <c r="G234" s="366">
        <v>3457</v>
      </c>
      <c r="H234" s="366">
        <v>107</v>
      </c>
      <c r="I234" s="366">
        <v>85</v>
      </c>
    </row>
    <row r="235" spans="1:9">
      <c r="A235">
        <v>201312</v>
      </c>
      <c r="B235" s="366">
        <v>0</v>
      </c>
      <c r="C235" s="366">
        <v>8.2188989741</v>
      </c>
      <c r="D235" s="366">
        <v>9.1886336153000006</v>
      </c>
      <c r="E235" s="366">
        <v>8.2598086888999998</v>
      </c>
      <c r="F235" s="366">
        <v>0</v>
      </c>
      <c r="G235" s="366">
        <v>2751</v>
      </c>
      <c r="H235" s="366">
        <v>88</v>
      </c>
      <c r="I235" s="366">
        <v>75</v>
      </c>
    </row>
    <row r="236" spans="1:9">
      <c r="A236">
        <v>201401</v>
      </c>
      <c r="B236" s="366">
        <v>0</v>
      </c>
      <c r="C236" s="366">
        <v>7.8639488676999996</v>
      </c>
      <c r="D236" s="366">
        <v>9.0914869106000005</v>
      </c>
      <c r="E236" s="366">
        <v>7.5611046728</v>
      </c>
      <c r="F236" s="366">
        <v>0</v>
      </c>
      <c r="G236" s="366">
        <v>3073</v>
      </c>
      <c r="H236" s="366">
        <v>94</v>
      </c>
      <c r="I236" s="366">
        <v>80</v>
      </c>
    </row>
    <row r="237" spans="1:9">
      <c r="A237">
        <v>201402</v>
      </c>
      <c r="B237" s="366">
        <v>0</v>
      </c>
      <c r="C237" s="366">
        <v>7.9672722151000004</v>
      </c>
      <c r="D237" s="366">
        <v>9.1329646267999998</v>
      </c>
      <c r="E237" s="366">
        <v>7.6261415419</v>
      </c>
      <c r="F237" s="366">
        <v>0</v>
      </c>
      <c r="G237" s="366">
        <v>3300</v>
      </c>
      <c r="H237" s="366">
        <v>91</v>
      </c>
      <c r="I237" s="366">
        <v>76</v>
      </c>
    </row>
    <row r="238" spans="1:9">
      <c r="A238">
        <v>201403</v>
      </c>
      <c r="B238" s="366">
        <v>0</v>
      </c>
      <c r="C238" s="366">
        <v>7.9594080925000004</v>
      </c>
      <c r="D238" s="366">
        <v>9.1769976044000003</v>
      </c>
      <c r="E238" s="366">
        <v>7.1086887223000002</v>
      </c>
      <c r="F238" s="366">
        <v>0</v>
      </c>
      <c r="G238" s="366">
        <v>3898</v>
      </c>
      <c r="H238" s="366">
        <v>100</v>
      </c>
      <c r="I238" s="366">
        <v>81</v>
      </c>
    </row>
    <row r="239" spans="1:9">
      <c r="A239">
        <v>201404</v>
      </c>
      <c r="B239" s="366">
        <v>0</v>
      </c>
      <c r="C239" s="366">
        <v>7.9877136967000002</v>
      </c>
      <c r="D239" s="366">
        <v>9.0677753024999994</v>
      </c>
      <c r="E239" s="366">
        <v>7.8150825246000002</v>
      </c>
      <c r="F239" s="366">
        <v>0</v>
      </c>
      <c r="G239" s="366">
        <v>3155</v>
      </c>
      <c r="H239" s="366">
        <v>90</v>
      </c>
      <c r="I239" s="366">
        <v>71</v>
      </c>
    </row>
    <row r="240" spans="1:9">
      <c r="A240">
        <v>201405</v>
      </c>
      <c r="B240" s="366">
        <v>0</v>
      </c>
      <c r="C240" s="366">
        <v>8.0637871855000007</v>
      </c>
      <c r="D240" s="366">
        <v>8.9847597030999999</v>
      </c>
      <c r="E240" s="366">
        <v>7.2315327284000004</v>
      </c>
      <c r="F240" s="366">
        <v>0</v>
      </c>
      <c r="G240" s="366">
        <v>3959</v>
      </c>
      <c r="H240" s="366">
        <v>105</v>
      </c>
      <c r="I240" s="366">
        <v>86</v>
      </c>
    </row>
    <row r="241" spans="1:9">
      <c r="A241">
        <v>201406</v>
      </c>
      <c r="B241" s="366">
        <v>0</v>
      </c>
      <c r="C241" s="366">
        <v>8.1500913503000003</v>
      </c>
      <c r="D241" s="366">
        <v>8.8927692275000005</v>
      </c>
      <c r="E241" s="366">
        <v>6.9540303706</v>
      </c>
      <c r="F241" s="366">
        <v>0</v>
      </c>
      <c r="G241" s="366">
        <v>4957</v>
      </c>
      <c r="H241" s="366">
        <v>83</v>
      </c>
      <c r="I241" s="366">
        <v>74</v>
      </c>
    </row>
    <row r="242" spans="1:9">
      <c r="A242">
        <v>201407</v>
      </c>
      <c r="B242" s="366">
        <v>0</v>
      </c>
      <c r="C242" s="366">
        <v>8.1396200451999992</v>
      </c>
      <c r="D242" s="366">
        <v>9.0828925685000002</v>
      </c>
      <c r="E242" s="366">
        <v>7.9599918358000004</v>
      </c>
      <c r="F242" s="366">
        <v>0</v>
      </c>
      <c r="G242" s="366">
        <v>3797</v>
      </c>
      <c r="H242" s="366">
        <v>76</v>
      </c>
      <c r="I242" s="366">
        <v>65</v>
      </c>
    </row>
    <row r="243" spans="1:9">
      <c r="A243">
        <v>201408</v>
      </c>
      <c r="B243" s="366">
        <v>0</v>
      </c>
      <c r="C243" s="366">
        <v>8.0775851735999993</v>
      </c>
      <c r="D243" s="366">
        <v>8.9927061000999995</v>
      </c>
      <c r="E243" s="366">
        <v>7.9407511141000002</v>
      </c>
      <c r="F243" s="366">
        <v>0</v>
      </c>
      <c r="G243" s="366">
        <v>3518</v>
      </c>
      <c r="H243" s="366">
        <v>96</v>
      </c>
      <c r="I243" s="366">
        <v>57</v>
      </c>
    </row>
    <row r="244" spans="1:9">
      <c r="A244">
        <v>201409</v>
      </c>
      <c r="B244" s="366">
        <v>0</v>
      </c>
      <c r="C244" s="366">
        <v>8.0531594663000003</v>
      </c>
      <c r="D244" s="366">
        <v>9.0284383581000007</v>
      </c>
      <c r="E244" s="366">
        <v>7.5845585366000003</v>
      </c>
      <c r="F244" s="366">
        <v>0</v>
      </c>
      <c r="G244" s="366">
        <v>3874</v>
      </c>
      <c r="H244" s="366">
        <v>109</v>
      </c>
      <c r="I244" s="366">
        <v>74</v>
      </c>
    </row>
    <row r="245" spans="1:9">
      <c r="A245">
        <v>201410</v>
      </c>
      <c r="B245" s="366">
        <v>0</v>
      </c>
      <c r="C245" s="366">
        <v>8.0559483568000001</v>
      </c>
      <c r="D245" s="366">
        <v>8.8354143699000005</v>
      </c>
      <c r="E245" s="366">
        <v>7.3980723184999997</v>
      </c>
      <c r="F245" s="366">
        <v>0</v>
      </c>
      <c r="G245" s="366">
        <v>3632</v>
      </c>
      <c r="H245" s="366">
        <v>96</v>
      </c>
      <c r="I245" s="366">
        <v>91</v>
      </c>
    </row>
    <row r="246" spans="1:9">
      <c r="A246">
        <v>201411</v>
      </c>
      <c r="B246" s="366">
        <v>0</v>
      </c>
      <c r="C246" s="366">
        <v>8.1185639008999999</v>
      </c>
      <c r="D246" s="366">
        <v>9.1142835617000006</v>
      </c>
      <c r="E246" s="366">
        <v>8.0665958951000007</v>
      </c>
      <c r="F246" s="366">
        <v>0</v>
      </c>
      <c r="G246" s="366">
        <v>3741</v>
      </c>
      <c r="H246" s="366">
        <v>84</v>
      </c>
      <c r="I246" s="366">
        <v>63</v>
      </c>
    </row>
    <row r="247" spans="1:9">
      <c r="A247">
        <v>201412</v>
      </c>
      <c r="B247" s="366">
        <v>0</v>
      </c>
      <c r="C247" s="366">
        <v>8.2886728648000005</v>
      </c>
      <c r="D247" s="366">
        <v>9.0653037635999993</v>
      </c>
      <c r="E247" s="366">
        <v>7.4363658149000003</v>
      </c>
      <c r="F247" s="366">
        <v>0</v>
      </c>
      <c r="G247" s="366">
        <v>3046</v>
      </c>
      <c r="H247" s="366">
        <v>98</v>
      </c>
      <c r="I247" s="366">
        <v>103</v>
      </c>
    </row>
  </sheetData>
  <mergeCells count="1">
    <mergeCell ref="O1:P1"/>
  </mergeCells>
  <phoneticPr fontId="5" type="noConversion"/>
  <hyperlinks>
    <hyperlink ref="O1:P1" location="Contents!A1" display="Back to Contents"/>
  </hyperlinks>
  <pageMargins left="0.75" right="0.75" top="1" bottom="1" header="0.5" footer="0.5"/>
  <pageSetup paperSize="9" orientation="landscape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00B050"/>
  </sheetPr>
  <dimension ref="A1:AZ36"/>
  <sheetViews>
    <sheetView workbookViewId="0">
      <selection activeCell="C23" sqref="C23:C36"/>
    </sheetView>
  </sheetViews>
  <sheetFormatPr defaultRowHeight="12.75"/>
  <cols>
    <col min="1" max="1" width="20.5703125" customWidth="1"/>
    <col min="2" max="2" width="19.5703125" customWidth="1"/>
    <col min="4" max="4" width="3.85546875" customWidth="1"/>
    <col min="6" max="6" width="5.28515625" bestFit="1" customWidth="1"/>
    <col min="7" max="25" width="4.42578125" bestFit="1" customWidth="1"/>
    <col min="26" max="33" width="5.28515625" bestFit="1" customWidth="1"/>
    <col min="34" max="35" width="6.140625" bestFit="1" customWidth="1"/>
    <col min="36" max="50" width="5.28515625" bestFit="1" customWidth="1"/>
    <col min="51" max="52" width="5.5703125" customWidth="1"/>
  </cols>
  <sheetData>
    <row r="1" spans="1:52" ht="20.25">
      <c r="A1" s="42" t="s">
        <v>1217</v>
      </c>
      <c r="B1" s="38"/>
      <c r="C1" s="38"/>
      <c r="D1" s="38"/>
      <c r="E1" s="38"/>
      <c r="F1" s="38"/>
      <c r="G1" s="38"/>
      <c r="H1" s="38"/>
      <c r="I1" s="296"/>
      <c r="J1" s="38"/>
      <c r="K1" s="214"/>
      <c r="L1" s="797" t="s">
        <v>780</v>
      </c>
      <c r="M1" s="797"/>
      <c r="N1" s="214"/>
      <c r="O1" s="214"/>
      <c r="P1" s="214"/>
      <c r="Q1" s="214"/>
      <c r="R1" s="214"/>
      <c r="S1" s="214"/>
    </row>
    <row r="3" spans="1:52">
      <c r="A3" s="10" t="s">
        <v>1523</v>
      </c>
    </row>
    <row r="5" spans="1:52">
      <c r="A5" s="366" t="s">
        <v>1218</v>
      </c>
      <c r="B5" s="366" t="s">
        <v>1219</v>
      </c>
      <c r="C5" s="366" t="s">
        <v>1220</v>
      </c>
      <c r="E5" s="10" t="s">
        <v>1249</v>
      </c>
    </row>
    <row r="6" spans="1:52">
      <c r="A6" s="366" t="s">
        <v>643</v>
      </c>
      <c r="B6" s="366" t="s">
        <v>1221</v>
      </c>
      <c r="C6" s="366">
        <v>987</v>
      </c>
      <c r="E6" s="366"/>
      <c r="F6" s="366">
        <v>1968</v>
      </c>
      <c r="G6" s="366">
        <v>1969</v>
      </c>
      <c r="H6" s="366">
        <v>1970</v>
      </c>
      <c r="I6" s="366">
        <v>1971</v>
      </c>
      <c r="J6" s="366">
        <v>1972</v>
      </c>
      <c r="K6" s="366">
        <v>1973</v>
      </c>
      <c r="L6" s="366">
        <v>1974</v>
      </c>
      <c r="M6" s="366">
        <v>1975</v>
      </c>
      <c r="N6" s="366">
        <v>1976</v>
      </c>
      <c r="O6" s="366">
        <v>1977</v>
      </c>
      <c r="P6" s="366">
        <v>1978</v>
      </c>
      <c r="Q6" s="366">
        <v>1979</v>
      </c>
      <c r="R6" s="366">
        <v>1980</v>
      </c>
      <c r="S6" s="366">
        <v>1981</v>
      </c>
      <c r="T6" s="366">
        <v>1982</v>
      </c>
      <c r="U6" s="366">
        <v>1983</v>
      </c>
      <c r="V6" s="366">
        <v>1984</v>
      </c>
      <c r="W6" s="366">
        <v>1985</v>
      </c>
      <c r="X6" s="366">
        <v>1986</v>
      </c>
      <c r="Y6" s="366">
        <v>1987</v>
      </c>
      <c r="Z6" s="366">
        <v>1988</v>
      </c>
      <c r="AA6" s="366">
        <v>1989</v>
      </c>
      <c r="AB6" s="366">
        <v>1990</v>
      </c>
      <c r="AC6" s="366">
        <v>1991</v>
      </c>
      <c r="AD6" s="366">
        <v>1992</v>
      </c>
      <c r="AE6" s="366">
        <v>1993</v>
      </c>
      <c r="AF6" s="366">
        <v>1994</v>
      </c>
      <c r="AG6" s="366">
        <v>1995</v>
      </c>
      <c r="AH6" s="366">
        <v>1996</v>
      </c>
      <c r="AI6" s="366">
        <v>1997</v>
      </c>
      <c r="AJ6" s="366">
        <v>1998</v>
      </c>
      <c r="AK6" s="366">
        <v>1999</v>
      </c>
      <c r="AL6" s="366">
        <v>2000</v>
      </c>
      <c r="AM6" s="366">
        <v>2001</v>
      </c>
      <c r="AN6" s="366">
        <v>2002</v>
      </c>
      <c r="AO6" s="366">
        <v>2003</v>
      </c>
      <c r="AP6" s="366">
        <v>2004</v>
      </c>
      <c r="AQ6" s="366">
        <v>2005</v>
      </c>
      <c r="AR6" s="366">
        <v>2006</v>
      </c>
      <c r="AS6" s="366">
        <v>2007</v>
      </c>
      <c r="AT6" s="366">
        <v>2008</v>
      </c>
      <c r="AU6" s="366">
        <v>2009</v>
      </c>
      <c r="AV6" s="366">
        <v>2010</v>
      </c>
      <c r="AW6" s="366">
        <v>2011</v>
      </c>
      <c r="AX6" s="366">
        <v>2012</v>
      </c>
      <c r="AY6" s="366">
        <v>2013</v>
      </c>
      <c r="AZ6" s="366">
        <v>2014</v>
      </c>
    </row>
    <row r="7" spans="1:52">
      <c r="A7" s="366"/>
      <c r="B7" s="366" t="s">
        <v>1222</v>
      </c>
      <c r="C7" s="366">
        <v>62750</v>
      </c>
      <c r="E7" s="366" t="s">
        <v>1247</v>
      </c>
      <c r="F7" s="366">
        <v>9131</v>
      </c>
      <c r="G7" s="366">
        <v>872</v>
      </c>
      <c r="H7" s="366">
        <v>743</v>
      </c>
      <c r="I7" s="366">
        <v>471</v>
      </c>
      <c r="J7" s="366">
        <v>547</v>
      </c>
      <c r="K7" s="366">
        <v>578</v>
      </c>
      <c r="L7" s="366">
        <v>443</v>
      </c>
      <c r="M7" s="366">
        <v>339</v>
      </c>
      <c r="N7" s="366">
        <v>383</v>
      </c>
      <c r="O7" s="366">
        <v>470</v>
      </c>
      <c r="P7" s="366">
        <v>874</v>
      </c>
      <c r="Q7" s="366">
        <v>1345</v>
      </c>
      <c r="R7" s="366">
        <v>1155</v>
      </c>
      <c r="S7" s="366">
        <v>1117</v>
      </c>
      <c r="T7" s="366">
        <v>1381</v>
      </c>
      <c r="U7" s="366">
        <v>1700</v>
      </c>
      <c r="V7" s="366">
        <v>2422</v>
      </c>
      <c r="W7" s="366">
        <v>2965</v>
      </c>
      <c r="X7" s="366">
        <v>3480</v>
      </c>
      <c r="Y7" s="366">
        <v>4454</v>
      </c>
      <c r="Z7" s="366">
        <v>7060</v>
      </c>
      <c r="AA7" s="366">
        <v>13406</v>
      </c>
      <c r="AB7" s="366">
        <v>19805</v>
      </c>
      <c r="AC7" s="366">
        <v>26449</v>
      </c>
      <c r="AD7" s="366">
        <v>36693</v>
      </c>
      <c r="AE7" s="366">
        <v>36981</v>
      </c>
      <c r="AF7" s="366">
        <v>55108</v>
      </c>
      <c r="AG7" s="366">
        <v>77161</v>
      </c>
      <c r="AH7" s="366">
        <v>122143</v>
      </c>
      <c r="AI7" s="366">
        <v>106890</v>
      </c>
      <c r="AJ7" s="366">
        <v>83439</v>
      </c>
      <c r="AK7" s="366">
        <v>68523</v>
      </c>
      <c r="AL7" s="366">
        <v>74237</v>
      </c>
      <c r="AM7" s="366">
        <v>77380</v>
      </c>
      <c r="AN7" s="366">
        <v>72230</v>
      </c>
      <c r="AO7" s="366">
        <v>56301</v>
      </c>
      <c r="AP7" s="366">
        <v>101785</v>
      </c>
      <c r="AQ7" s="366">
        <v>167475</v>
      </c>
      <c r="AR7" s="366">
        <v>131265</v>
      </c>
      <c r="AS7" s="366">
        <v>112123</v>
      </c>
      <c r="AT7" s="366">
        <v>84235</v>
      </c>
      <c r="AU7" s="366">
        <v>53828</v>
      </c>
      <c r="AV7" s="366">
        <v>56177</v>
      </c>
      <c r="AW7" s="366">
        <v>56323</v>
      </c>
      <c r="AX7" s="366">
        <v>65455</v>
      </c>
      <c r="AY7" s="366">
        <v>69014</v>
      </c>
      <c r="AZ7" s="366">
        <v>74730</v>
      </c>
    </row>
    <row r="8" spans="1:52">
      <c r="A8" s="366"/>
      <c r="B8" s="366" t="s">
        <v>1223</v>
      </c>
      <c r="C8" s="366">
        <v>19443</v>
      </c>
      <c r="E8" s="366" t="s">
        <v>1248</v>
      </c>
      <c r="F8" s="366">
        <v>44043</v>
      </c>
      <c r="G8" s="366">
        <v>3417</v>
      </c>
      <c r="H8" s="366">
        <v>4921</v>
      </c>
      <c r="I8" s="366">
        <v>5390</v>
      </c>
      <c r="J8" s="366">
        <v>5957</v>
      </c>
      <c r="K8" s="366">
        <v>6105</v>
      </c>
      <c r="L8" s="366">
        <v>6452</v>
      </c>
      <c r="M8" s="366">
        <v>4180</v>
      </c>
      <c r="N8" s="366">
        <v>3648</v>
      </c>
      <c r="O8" s="366">
        <v>3757</v>
      </c>
      <c r="P8" s="366">
        <v>4497</v>
      </c>
      <c r="Q8" s="366">
        <v>4350</v>
      </c>
      <c r="R8" s="366">
        <v>4370</v>
      </c>
      <c r="S8" s="366">
        <v>3900</v>
      </c>
      <c r="T8" s="366">
        <v>4020</v>
      </c>
      <c r="U8" s="366">
        <v>3820</v>
      </c>
      <c r="V8" s="366">
        <v>5095</v>
      </c>
      <c r="W8" s="366">
        <v>6219</v>
      </c>
      <c r="X8" s="366">
        <v>7323</v>
      </c>
      <c r="Y8" s="366">
        <v>9109</v>
      </c>
      <c r="Z8" s="366">
        <v>10976</v>
      </c>
      <c r="AA8" s="366">
        <v>16783</v>
      </c>
      <c r="AB8" s="366">
        <v>23664</v>
      </c>
      <c r="AC8" s="366">
        <v>19595</v>
      </c>
      <c r="AD8" s="366">
        <v>21387</v>
      </c>
      <c r="AE8" s="366">
        <v>24945</v>
      </c>
      <c r="AF8" s="366">
        <v>33772</v>
      </c>
      <c r="AG8" s="366">
        <v>28974</v>
      </c>
      <c r="AH8" s="366">
        <v>39930</v>
      </c>
      <c r="AI8" s="366">
        <v>38524</v>
      </c>
      <c r="AJ8" s="366">
        <v>44101</v>
      </c>
      <c r="AK8" s="366">
        <v>49461</v>
      </c>
      <c r="AL8" s="366">
        <v>51122</v>
      </c>
      <c r="AM8" s="366">
        <v>53420</v>
      </c>
      <c r="AN8" s="366">
        <v>60561</v>
      </c>
      <c r="AO8" s="366">
        <v>69529</v>
      </c>
      <c r="AP8" s="366">
        <v>74097</v>
      </c>
      <c r="AQ8" s="366">
        <v>11824</v>
      </c>
      <c r="AR8" s="366">
        <v>6634</v>
      </c>
      <c r="AS8" s="366">
        <v>5263</v>
      </c>
      <c r="AT8" s="366">
        <v>3813</v>
      </c>
      <c r="AU8" s="366">
        <v>3390</v>
      </c>
      <c r="AV8" s="366">
        <v>2545</v>
      </c>
      <c r="AW8" s="366">
        <v>1403</v>
      </c>
      <c r="AX8" s="366">
        <v>864</v>
      </c>
      <c r="AY8" s="366">
        <v>888</v>
      </c>
      <c r="AZ8" s="366">
        <v>3263</v>
      </c>
    </row>
    <row r="9" spans="1:52">
      <c r="A9" s="366"/>
      <c r="B9" s="366" t="s">
        <v>1224</v>
      </c>
      <c r="C9" s="366">
        <v>182572</v>
      </c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</row>
    <row r="10" spans="1:52">
      <c r="A10" s="366"/>
      <c r="B10" s="366" t="s">
        <v>1225</v>
      </c>
      <c r="C10" s="366">
        <v>241020</v>
      </c>
      <c r="E10" s="443" t="s">
        <v>1250</v>
      </c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</row>
    <row r="11" spans="1:52">
      <c r="A11" s="366"/>
      <c r="B11" s="366" t="s">
        <v>1226</v>
      </c>
      <c r="C11" s="366">
        <v>91563</v>
      </c>
      <c r="E11" s="366"/>
      <c r="F11" s="366">
        <v>1968</v>
      </c>
      <c r="G11" s="366">
        <v>1969</v>
      </c>
      <c r="H11" s="366">
        <v>1970</v>
      </c>
      <c r="I11" s="366">
        <v>1971</v>
      </c>
      <c r="J11" s="366">
        <v>1972</v>
      </c>
      <c r="K11" s="366">
        <v>1973</v>
      </c>
      <c r="L11" s="366">
        <v>1974</v>
      </c>
      <c r="M11" s="366">
        <v>1975</v>
      </c>
      <c r="N11" s="366">
        <v>1976</v>
      </c>
      <c r="O11" s="366">
        <v>1977</v>
      </c>
      <c r="P11" s="366">
        <v>1978</v>
      </c>
      <c r="Q11" s="366">
        <v>1979</v>
      </c>
      <c r="R11" s="366">
        <v>1980</v>
      </c>
      <c r="S11" s="366">
        <v>1981</v>
      </c>
      <c r="T11" s="366">
        <v>1982</v>
      </c>
      <c r="U11" s="366">
        <v>1983</v>
      </c>
      <c r="V11" s="366">
        <v>1984</v>
      </c>
      <c r="W11" s="366">
        <v>1985</v>
      </c>
      <c r="X11" s="366">
        <v>1986</v>
      </c>
      <c r="Y11" s="366">
        <v>1987</v>
      </c>
      <c r="Z11" s="366">
        <v>1988</v>
      </c>
      <c r="AA11" s="366">
        <v>1989</v>
      </c>
      <c r="AB11" s="366">
        <v>1990</v>
      </c>
      <c r="AC11" s="366">
        <v>1991</v>
      </c>
      <c r="AD11" s="366">
        <v>1992</v>
      </c>
      <c r="AE11" s="366">
        <v>1993</v>
      </c>
      <c r="AF11" s="366">
        <v>1994</v>
      </c>
      <c r="AG11" s="366">
        <v>1995</v>
      </c>
      <c r="AH11" s="366">
        <v>1996</v>
      </c>
      <c r="AI11" s="366">
        <v>1997</v>
      </c>
      <c r="AJ11" s="366">
        <v>1998</v>
      </c>
      <c r="AK11" s="366">
        <v>1999</v>
      </c>
      <c r="AL11" s="366">
        <v>2000</v>
      </c>
      <c r="AM11" s="366">
        <v>2001</v>
      </c>
      <c r="AN11" s="366">
        <v>2002</v>
      </c>
      <c r="AO11" s="366">
        <v>2003</v>
      </c>
      <c r="AP11" s="366">
        <v>2004</v>
      </c>
      <c r="AQ11" s="366">
        <v>2005</v>
      </c>
      <c r="AR11" s="366">
        <v>2006</v>
      </c>
      <c r="AS11" s="366">
        <v>2007</v>
      </c>
      <c r="AT11" s="366">
        <v>2008</v>
      </c>
      <c r="AU11" s="366">
        <v>2009</v>
      </c>
      <c r="AV11" s="366">
        <v>2010</v>
      </c>
      <c r="AW11" s="366">
        <v>2011</v>
      </c>
      <c r="AX11" s="366">
        <v>2012</v>
      </c>
      <c r="AY11" s="366">
        <v>2013</v>
      </c>
      <c r="AZ11" s="366">
        <v>2014</v>
      </c>
    </row>
    <row r="12" spans="1:52">
      <c r="A12" s="366"/>
      <c r="B12" s="366" t="s">
        <v>1278</v>
      </c>
      <c r="C12" s="366">
        <v>3006</v>
      </c>
      <c r="E12" s="366" t="s">
        <v>1247</v>
      </c>
      <c r="F12" s="366">
        <v>8</v>
      </c>
      <c r="G12" s="366">
        <v>4</v>
      </c>
      <c r="H12" s="366">
        <v>1</v>
      </c>
      <c r="I12" s="366">
        <v>2</v>
      </c>
      <c r="J12" s="366">
        <v>3</v>
      </c>
      <c r="K12" s="366">
        <v>7</v>
      </c>
      <c r="L12" s="366">
        <v>4</v>
      </c>
      <c r="M12" s="366">
        <v>3</v>
      </c>
      <c r="N12" s="366">
        <v>12</v>
      </c>
      <c r="O12" s="366">
        <v>25</v>
      </c>
      <c r="P12" s="366">
        <v>33</v>
      </c>
      <c r="Q12" s="366">
        <v>63</v>
      </c>
      <c r="R12" s="366">
        <v>63</v>
      </c>
      <c r="S12" s="366">
        <v>107</v>
      </c>
      <c r="T12" s="366">
        <v>221</v>
      </c>
      <c r="U12" s="366">
        <v>318</v>
      </c>
      <c r="V12" s="366">
        <v>600</v>
      </c>
      <c r="W12" s="366">
        <v>1118</v>
      </c>
      <c r="X12" s="366">
        <v>1698</v>
      </c>
      <c r="Y12" s="366">
        <v>2403</v>
      </c>
      <c r="Z12" s="366">
        <v>4315</v>
      </c>
      <c r="AA12" s="366">
        <v>5922</v>
      </c>
      <c r="AB12" s="366">
        <v>8222</v>
      </c>
      <c r="AC12" s="366">
        <v>10498</v>
      </c>
      <c r="AD12" s="366">
        <v>12276</v>
      </c>
      <c r="AE12" s="366">
        <v>12242</v>
      </c>
      <c r="AF12" s="366">
        <v>16372</v>
      </c>
      <c r="AG12" s="366">
        <v>19023</v>
      </c>
      <c r="AH12" s="366">
        <v>27503</v>
      </c>
      <c r="AI12" s="366">
        <v>16736</v>
      </c>
      <c r="AJ12" s="366">
        <v>8716</v>
      </c>
      <c r="AK12" s="366">
        <v>5402</v>
      </c>
      <c r="AL12" s="366">
        <v>3308</v>
      </c>
      <c r="AM12" s="366">
        <v>1950</v>
      </c>
      <c r="AN12" s="366">
        <v>1071</v>
      </c>
      <c r="AO12" s="366">
        <v>325</v>
      </c>
      <c r="AP12" s="366">
        <v>692</v>
      </c>
      <c r="AQ12" s="366">
        <v>15060</v>
      </c>
      <c r="AR12" s="366">
        <v>16907</v>
      </c>
      <c r="AS12" s="366">
        <v>18679</v>
      </c>
      <c r="AT12" s="366">
        <v>21039</v>
      </c>
      <c r="AU12" s="366">
        <v>16754</v>
      </c>
      <c r="AV12" s="366">
        <v>21278</v>
      </c>
      <c r="AW12" s="366">
        <v>24451</v>
      </c>
      <c r="AX12" s="366">
        <v>29755</v>
      </c>
      <c r="AY12" s="366">
        <v>36002</v>
      </c>
      <c r="AZ12" s="366">
        <v>39588</v>
      </c>
    </row>
    <row r="13" spans="1:52">
      <c r="A13" s="366"/>
      <c r="B13" s="366" t="s">
        <v>1227</v>
      </c>
      <c r="C13" s="366">
        <v>596962</v>
      </c>
      <c r="E13" s="366" t="s">
        <v>1248</v>
      </c>
      <c r="F13" s="366">
        <v>447</v>
      </c>
      <c r="G13" s="366">
        <v>43</v>
      </c>
      <c r="H13" s="366">
        <v>70</v>
      </c>
      <c r="I13" s="366">
        <v>97</v>
      </c>
      <c r="J13" s="366">
        <v>96</v>
      </c>
      <c r="K13" s="366">
        <v>119</v>
      </c>
      <c r="L13" s="366">
        <v>128</v>
      </c>
      <c r="M13" s="366">
        <v>127</v>
      </c>
      <c r="N13" s="366">
        <v>123</v>
      </c>
      <c r="O13" s="366">
        <v>152</v>
      </c>
      <c r="P13" s="366">
        <v>172</v>
      </c>
      <c r="Q13" s="366">
        <v>209</v>
      </c>
      <c r="R13" s="366">
        <v>245</v>
      </c>
      <c r="S13" s="366">
        <v>296</v>
      </c>
      <c r="T13" s="366">
        <v>357</v>
      </c>
      <c r="U13" s="366">
        <v>402</v>
      </c>
      <c r="V13" s="366">
        <v>596</v>
      </c>
      <c r="W13" s="366">
        <v>571</v>
      </c>
      <c r="X13" s="366">
        <v>346</v>
      </c>
      <c r="Y13" s="366">
        <v>300</v>
      </c>
      <c r="Z13" s="366">
        <v>356</v>
      </c>
      <c r="AA13" s="366">
        <v>664</v>
      </c>
      <c r="AB13" s="366">
        <v>1718</v>
      </c>
      <c r="AC13" s="366">
        <v>1667</v>
      </c>
      <c r="AD13" s="366">
        <v>2778</v>
      </c>
      <c r="AE13" s="366">
        <v>3572</v>
      </c>
      <c r="AF13" s="366">
        <v>5103</v>
      </c>
      <c r="AG13" s="366">
        <v>4418</v>
      </c>
      <c r="AH13" s="366">
        <v>6250</v>
      </c>
      <c r="AI13" s="366">
        <v>7653</v>
      </c>
      <c r="AJ13" s="366">
        <v>7183</v>
      </c>
      <c r="AK13" s="366">
        <v>9359</v>
      </c>
      <c r="AL13" s="366">
        <v>11305</v>
      </c>
      <c r="AM13" s="366">
        <v>11803</v>
      </c>
      <c r="AN13" s="366">
        <v>12862</v>
      </c>
      <c r="AO13" s="366">
        <v>13885</v>
      </c>
      <c r="AP13" s="366">
        <v>15991</v>
      </c>
      <c r="AQ13" s="366">
        <v>4682</v>
      </c>
      <c r="AR13" s="366">
        <v>5004</v>
      </c>
      <c r="AS13" s="366">
        <v>7950</v>
      </c>
      <c r="AT13" s="366">
        <v>7624</v>
      </c>
      <c r="AU13" s="366">
        <v>4592</v>
      </c>
      <c r="AV13" s="366">
        <v>3501</v>
      </c>
      <c r="AW13" s="366">
        <v>3175</v>
      </c>
      <c r="AX13" s="366">
        <v>3792</v>
      </c>
      <c r="AY13" s="366">
        <v>4394</v>
      </c>
      <c r="AZ13" s="366">
        <v>4737</v>
      </c>
    </row>
    <row r="14" spans="1:52">
      <c r="A14" s="366"/>
      <c r="B14" s="366" t="s">
        <v>1228</v>
      </c>
      <c r="C14" s="366">
        <v>290207</v>
      </c>
    </row>
    <row r="15" spans="1:52">
      <c r="A15" s="366"/>
      <c r="B15" s="366" t="s">
        <v>1229</v>
      </c>
      <c r="C15" s="366">
        <v>138211</v>
      </c>
    </row>
    <row r="16" spans="1:52">
      <c r="A16" s="366"/>
      <c r="B16" s="366" t="s">
        <v>1230</v>
      </c>
      <c r="C16" s="366">
        <v>312858</v>
      </c>
    </row>
    <row r="17" spans="1:3">
      <c r="A17" s="366"/>
      <c r="B17" s="366" t="s">
        <v>1231</v>
      </c>
      <c r="C17" s="366">
        <v>63</v>
      </c>
    </row>
    <row r="18" spans="1:3">
      <c r="A18" s="366"/>
      <c r="B18" s="366" t="s">
        <v>1232</v>
      </c>
      <c r="C18" s="366">
        <v>526</v>
      </c>
    </row>
    <row r="19" spans="1:3">
      <c r="A19" s="366"/>
      <c r="B19" s="366" t="s">
        <v>1233</v>
      </c>
      <c r="C19" s="366">
        <v>938</v>
      </c>
    </row>
    <row r="20" spans="1:3">
      <c r="A20" s="366"/>
      <c r="B20" s="366" t="s">
        <v>1234</v>
      </c>
      <c r="C20" s="366">
        <v>841305</v>
      </c>
    </row>
    <row r="22" spans="1:3">
      <c r="A22" s="366" t="s">
        <v>1218</v>
      </c>
      <c r="B22" s="366" t="s">
        <v>1219</v>
      </c>
      <c r="C22" s="366" t="s">
        <v>1220</v>
      </c>
    </row>
    <row r="23" spans="1:3">
      <c r="A23" s="366" t="s">
        <v>579</v>
      </c>
      <c r="B23" s="366" t="s">
        <v>1232</v>
      </c>
      <c r="C23" s="366">
        <v>1</v>
      </c>
    </row>
    <row r="24" spans="1:3">
      <c r="A24" s="366"/>
      <c r="B24" s="366" t="s">
        <v>1235</v>
      </c>
      <c r="C24" s="366">
        <v>5</v>
      </c>
    </row>
    <row r="25" spans="1:3">
      <c r="A25" s="366"/>
      <c r="B25" s="366" t="s">
        <v>1236</v>
      </c>
      <c r="C25" s="366">
        <v>34173</v>
      </c>
    </row>
    <row r="26" spans="1:3">
      <c r="A26" s="366"/>
      <c r="B26" s="366" t="s">
        <v>1237</v>
      </c>
      <c r="C26" s="366">
        <v>29593</v>
      </c>
    </row>
    <row r="27" spans="1:3">
      <c r="A27" s="366"/>
      <c r="B27" s="366" t="s">
        <v>1238</v>
      </c>
      <c r="C27" s="366">
        <v>136294</v>
      </c>
    </row>
    <row r="28" spans="1:3">
      <c r="A28" s="366"/>
      <c r="B28" s="366" t="s">
        <v>1239</v>
      </c>
      <c r="C28" s="366">
        <v>33208</v>
      </c>
    </row>
    <row r="29" spans="1:3">
      <c r="A29" s="366"/>
      <c r="B29" s="366" t="s">
        <v>1240</v>
      </c>
      <c r="C29" s="366">
        <v>1248</v>
      </c>
    </row>
    <row r="30" spans="1:3">
      <c r="A30" s="366"/>
      <c r="B30" s="366" t="s">
        <v>1241</v>
      </c>
      <c r="C30" s="366">
        <v>146113</v>
      </c>
    </row>
    <row r="31" spans="1:3">
      <c r="A31" s="366"/>
      <c r="B31" s="366" t="s">
        <v>1242</v>
      </c>
      <c r="C31" s="366">
        <v>14517</v>
      </c>
    </row>
    <row r="32" spans="1:3">
      <c r="A32" s="366"/>
      <c r="B32" s="366" t="s">
        <v>1243</v>
      </c>
      <c r="C32" s="366">
        <v>2049</v>
      </c>
    </row>
    <row r="33" spans="1:3">
      <c r="A33" s="366"/>
      <c r="B33" s="366" t="s">
        <v>1244</v>
      </c>
      <c r="C33" s="366">
        <v>3355</v>
      </c>
    </row>
    <row r="34" spans="1:3">
      <c r="A34" s="366"/>
      <c r="B34" s="366" t="s">
        <v>1245</v>
      </c>
      <c r="C34" s="366">
        <v>231</v>
      </c>
    </row>
    <row r="35" spans="1:3">
      <c r="A35" s="366"/>
      <c r="B35" s="366" t="s">
        <v>1246</v>
      </c>
      <c r="C35" s="366">
        <v>1</v>
      </c>
    </row>
    <row r="36" spans="1:3">
      <c r="A36" s="366"/>
      <c r="B36" s="366" t="s">
        <v>1234</v>
      </c>
      <c r="C36" s="366">
        <v>170915</v>
      </c>
    </row>
  </sheetData>
  <mergeCells count="1">
    <mergeCell ref="L1:M1"/>
  </mergeCells>
  <hyperlinks>
    <hyperlink ref="L1:M1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00B050"/>
  </sheetPr>
  <dimension ref="A1:W129"/>
  <sheetViews>
    <sheetView topLeftCell="A19" workbookViewId="0">
      <selection activeCell="B46" sqref="B46:H129"/>
    </sheetView>
  </sheetViews>
  <sheetFormatPr defaultRowHeight="12.75"/>
  <cols>
    <col min="1" max="1" width="12.85546875" customWidth="1"/>
    <col min="2" max="13" width="9.7109375" customWidth="1"/>
    <col min="14" max="14" width="11" bestFit="1" customWidth="1"/>
    <col min="15" max="15" width="10.5703125" bestFit="1" customWidth="1"/>
  </cols>
  <sheetData>
    <row r="1" spans="1:23" ht="30" customHeight="1">
      <c r="A1" s="42" t="s">
        <v>491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  <c r="W1" s="214"/>
    </row>
    <row r="2" spans="1:23" ht="38.25">
      <c r="A2" s="18" t="s">
        <v>244</v>
      </c>
      <c r="B2" s="4" t="s">
        <v>245</v>
      </c>
      <c r="C2" s="4" t="s">
        <v>246</v>
      </c>
      <c r="D2" s="4" t="s">
        <v>247</v>
      </c>
      <c r="E2" s="4" t="s">
        <v>248</v>
      </c>
      <c r="F2" s="4" t="s">
        <v>249</v>
      </c>
      <c r="G2" s="4" t="s">
        <v>250</v>
      </c>
      <c r="H2" s="4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381</v>
      </c>
    </row>
    <row r="3" spans="1:23">
      <c r="A3" t="s">
        <v>225</v>
      </c>
      <c r="B3" s="506">
        <v>0</v>
      </c>
      <c r="C3" s="506">
        <v>0</v>
      </c>
      <c r="D3" s="506">
        <v>0</v>
      </c>
      <c r="E3" s="506">
        <v>0</v>
      </c>
      <c r="F3" s="506">
        <v>1</v>
      </c>
      <c r="G3" s="506">
        <v>204</v>
      </c>
      <c r="H3" s="506">
        <v>7</v>
      </c>
      <c r="I3" s="506">
        <v>752</v>
      </c>
      <c r="J3" s="506">
        <v>52</v>
      </c>
      <c r="K3" s="506">
        <v>4185</v>
      </c>
      <c r="L3" s="506">
        <v>13</v>
      </c>
      <c r="M3" s="506">
        <v>1469</v>
      </c>
    </row>
    <row r="4" spans="1:23">
      <c r="A4" t="s">
        <v>226</v>
      </c>
      <c r="B4" s="506">
        <v>0</v>
      </c>
      <c r="C4" s="506">
        <v>1</v>
      </c>
      <c r="D4" s="506">
        <v>0</v>
      </c>
      <c r="E4" s="506">
        <v>1</v>
      </c>
      <c r="F4" s="506">
        <v>0</v>
      </c>
      <c r="G4" s="506">
        <v>200</v>
      </c>
      <c r="H4" s="506">
        <v>7</v>
      </c>
      <c r="I4" s="506">
        <v>713</v>
      </c>
      <c r="J4" s="506">
        <v>62</v>
      </c>
      <c r="K4" s="506">
        <v>4366</v>
      </c>
      <c r="L4" s="506">
        <v>17</v>
      </c>
      <c r="M4" s="506">
        <v>1423</v>
      </c>
    </row>
    <row r="5" spans="1:23">
      <c r="A5" t="s">
        <v>227</v>
      </c>
      <c r="B5" s="506">
        <v>0</v>
      </c>
      <c r="C5" s="506">
        <v>0</v>
      </c>
      <c r="D5" s="506">
        <v>0</v>
      </c>
      <c r="E5" s="506">
        <v>3</v>
      </c>
      <c r="F5" s="506">
        <v>0</v>
      </c>
      <c r="G5" s="506">
        <v>151</v>
      </c>
      <c r="H5" s="506">
        <v>7</v>
      </c>
      <c r="I5" s="506">
        <v>548</v>
      </c>
      <c r="J5" s="506">
        <v>51</v>
      </c>
      <c r="K5" s="506">
        <v>3625</v>
      </c>
      <c r="L5" s="506">
        <v>10</v>
      </c>
      <c r="M5" s="506">
        <v>1361</v>
      </c>
    </row>
    <row r="6" spans="1:23">
      <c r="A6" t="s">
        <v>228</v>
      </c>
      <c r="B6" s="506">
        <v>0</v>
      </c>
      <c r="C6" s="506">
        <v>0</v>
      </c>
      <c r="D6" s="506">
        <v>0</v>
      </c>
      <c r="E6" s="506">
        <v>3</v>
      </c>
      <c r="F6" s="506">
        <v>1</v>
      </c>
      <c r="G6" s="506">
        <v>122</v>
      </c>
      <c r="H6" s="506">
        <v>16</v>
      </c>
      <c r="I6" s="506">
        <v>436</v>
      </c>
      <c r="J6" s="506">
        <v>59</v>
      </c>
      <c r="K6" s="506">
        <v>3004</v>
      </c>
      <c r="L6" s="506">
        <v>15</v>
      </c>
      <c r="M6" s="506">
        <v>1122</v>
      </c>
    </row>
    <row r="7" spans="1:23">
      <c r="A7" t="s">
        <v>229</v>
      </c>
      <c r="B7" s="506">
        <v>1</v>
      </c>
      <c r="C7" s="506">
        <v>1</v>
      </c>
      <c r="D7" s="506">
        <v>0</v>
      </c>
      <c r="E7" s="506">
        <v>1</v>
      </c>
      <c r="F7" s="506">
        <v>2</v>
      </c>
      <c r="G7" s="506">
        <v>132</v>
      </c>
      <c r="H7" s="506">
        <v>14</v>
      </c>
      <c r="I7" s="506">
        <v>380</v>
      </c>
      <c r="J7" s="506">
        <v>45</v>
      </c>
      <c r="K7" s="506">
        <v>2698</v>
      </c>
      <c r="L7" s="506">
        <v>13</v>
      </c>
      <c r="M7" s="506">
        <v>1009</v>
      </c>
    </row>
    <row r="8" spans="1:23">
      <c r="A8" t="s">
        <v>230</v>
      </c>
      <c r="B8" s="506">
        <v>0</v>
      </c>
      <c r="C8" s="506">
        <v>1</v>
      </c>
      <c r="D8" s="506">
        <v>0</v>
      </c>
      <c r="E8" s="506">
        <v>1</v>
      </c>
      <c r="F8" s="506">
        <v>2</v>
      </c>
      <c r="G8" s="506">
        <v>115</v>
      </c>
      <c r="H8" s="506">
        <v>20</v>
      </c>
      <c r="I8" s="506">
        <v>302</v>
      </c>
      <c r="J8" s="506">
        <v>42</v>
      </c>
      <c r="K8" s="506">
        <v>2365</v>
      </c>
      <c r="L8" s="506">
        <v>9</v>
      </c>
      <c r="M8" s="506">
        <v>832</v>
      </c>
    </row>
    <row r="9" spans="1:23">
      <c r="A9" t="s">
        <v>231</v>
      </c>
      <c r="B9" s="506">
        <v>0</v>
      </c>
      <c r="C9" s="506">
        <v>0</v>
      </c>
      <c r="D9" s="506">
        <v>0</v>
      </c>
      <c r="E9" s="506">
        <v>7</v>
      </c>
      <c r="F9" s="506">
        <v>0</v>
      </c>
      <c r="G9" s="506">
        <v>97</v>
      </c>
      <c r="H9" s="506">
        <v>17</v>
      </c>
      <c r="I9" s="506">
        <v>305</v>
      </c>
      <c r="J9" s="506">
        <v>29</v>
      </c>
      <c r="K9" s="506">
        <v>2218</v>
      </c>
      <c r="L9" s="506">
        <v>7</v>
      </c>
      <c r="M9" s="506">
        <v>735</v>
      </c>
    </row>
    <row r="10" spans="1:23">
      <c r="A10" t="s">
        <v>232</v>
      </c>
      <c r="B10" s="506">
        <v>0</v>
      </c>
      <c r="C10" s="506">
        <v>0</v>
      </c>
      <c r="D10" s="506">
        <v>0</v>
      </c>
      <c r="E10" s="506">
        <v>3</v>
      </c>
      <c r="F10" s="506">
        <v>2</v>
      </c>
      <c r="G10" s="506">
        <v>81</v>
      </c>
      <c r="H10" s="506">
        <v>17</v>
      </c>
      <c r="I10" s="506">
        <v>283</v>
      </c>
      <c r="J10" s="506">
        <v>30</v>
      </c>
      <c r="K10" s="506">
        <v>2010</v>
      </c>
      <c r="L10" s="506">
        <v>9</v>
      </c>
      <c r="M10" s="506">
        <v>583</v>
      </c>
    </row>
    <row r="11" spans="1:23">
      <c r="A11" t="s">
        <v>233</v>
      </c>
      <c r="B11" s="506">
        <v>0</v>
      </c>
      <c r="C11" s="506">
        <v>0</v>
      </c>
      <c r="D11" s="506">
        <v>0</v>
      </c>
      <c r="E11" s="506">
        <v>2</v>
      </c>
      <c r="F11" s="506">
        <v>2</v>
      </c>
      <c r="G11" s="506">
        <v>63</v>
      </c>
      <c r="H11" s="506">
        <v>41</v>
      </c>
      <c r="I11" s="506">
        <v>240</v>
      </c>
      <c r="J11" s="506">
        <v>56</v>
      </c>
      <c r="K11" s="506">
        <v>2037</v>
      </c>
      <c r="L11" s="506">
        <v>16</v>
      </c>
      <c r="M11" s="506">
        <v>578</v>
      </c>
    </row>
    <row r="12" spans="1:23">
      <c r="A12" t="s">
        <v>234</v>
      </c>
      <c r="B12" s="506">
        <v>0</v>
      </c>
      <c r="C12" s="506">
        <v>0</v>
      </c>
      <c r="D12" s="506">
        <v>0</v>
      </c>
      <c r="E12" s="506">
        <v>1</v>
      </c>
      <c r="F12" s="506">
        <v>1</v>
      </c>
      <c r="G12" s="506">
        <v>67</v>
      </c>
      <c r="H12" s="506">
        <v>20</v>
      </c>
      <c r="I12" s="506">
        <v>356</v>
      </c>
      <c r="J12" s="506">
        <v>130</v>
      </c>
      <c r="K12" s="506">
        <v>2418</v>
      </c>
      <c r="L12" s="506">
        <v>11</v>
      </c>
      <c r="M12" s="506">
        <v>583</v>
      </c>
    </row>
    <row r="13" spans="1:23">
      <c r="A13" t="s">
        <v>235</v>
      </c>
      <c r="B13" s="506">
        <v>0</v>
      </c>
      <c r="C13" s="506">
        <v>0</v>
      </c>
      <c r="D13" s="506">
        <v>0</v>
      </c>
      <c r="E13" s="506">
        <v>0</v>
      </c>
      <c r="F13" s="506">
        <v>1</v>
      </c>
      <c r="G13" s="506">
        <v>55</v>
      </c>
      <c r="H13" s="506">
        <v>19</v>
      </c>
      <c r="I13" s="506">
        <v>332</v>
      </c>
      <c r="J13" s="506">
        <v>86</v>
      </c>
      <c r="K13" s="506">
        <v>2047</v>
      </c>
      <c r="L13" s="506">
        <v>9</v>
      </c>
      <c r="M13" s="506">
        <v>495</v>
      </c>
    </row>
    <row r="14" spans="1:23">
      <c r="A14" t="s">
        <v>833</v>
      </c>
      <c r="B14" s="506">
        <v>0</v>
      </c>
      <c r="C14" s="506">
        <v>0</v>
      </c>
      <c r="D14" s="506">
        <v>0</v>
      </c>
      <c r="E14" s="506">
        <v>0</v>
      </c>
      <c r="F14" s="506">
        <v>1</v>
      </c>
      <c r="G14" s="506">
        <v>60</v>
      </c>
      <c r="H14" s="506">
        <v>21</v>
      </c>
      <c r="I14" s="506">
        <v>264</v>
      </c>
      <c r="J14" s="506">
        <v>59</v>
      </c>
      <c r="K14" s="506">
        <v>1484</v>
      </c>
      <c r="L14" s="506">
        <v>5</v>
      </c>
      <c r="M14" s="506">
        <v>395</v>
      </c>
      <c r="N14" s="2"/>
    </row>
    <row r="15" spans="1:23">
      <c r="A15" t="s">
        <v>834</v>
      </c>
      <c r="B15" s="506">
        <v>0</v>
      </c>
      <c r="C15" s="506">
        <v>0</v>
      </c>
      <c r="D15" s="506">
        <v>0</v>
      </c>
      <c r="E15" s="506">
        <v>3</v>
      </c>
      <c r="F15" s="506">
        <v>0</v>
      </c>
      <c r="G15" s="506">
        <v>26</v>
      </c>
      <c r="H15" s="506">
        <v>10</v>
      </c>
      <c r="I15" s="506">
        <v>187</v>
      </c>
      <c r="J15" s="506">
        <v>38</v>
      </c>
      <c r="K15" s="506">
        <v>794</v>
      </c>
      <c r="L15" s="506">
        <v>4</v>
      </c>
      <c r="M15" s="506">
        <v>216</v>
      </c>
      <c r="N15" s="2"/>
    </row>
    <row r="16" spans="1:23">
      <c r="A16" t="s">
        <v>835</v>
      </c>
      <c r="B16" s="506">
        <v>0</v>
      </c>
      <c r="C16" s="506">
        <v>0</v>
      </c>
      <c r="D16" s="506">
        <v>0</v>
      </c>
      <c r="E16" s="506">
        <v>1</v>
      </c>
      <c r="F16" s="506">
        <v>0</v>
      </c>
      <c r="G16" s="506">
        <v>22</v>
      </c>
      <c r="H16" s="506">
        <v>16</v>
      </c>
      <c r="I16" s="506">
        <v>175</v>
      </c>
      <c r="J16" s="506">
        <v>29</v>
      </c>
      <c r="K16" s="506">
        <v>511</v>
      </c>
      <c r="L16" s="506">
        <v>3</v>
      </c>
      <c r="M16" s="506">
        <v>118</v>
      </c>
      <c r="N16" s="2"/>
    </row>
    <row r="17" spans="1:14">
      <c r="A17" t="s">
        <v>836</v>
      </c>
      <c r="B17" s="506">
        <v>0</v>
      </c>
      <c r="C17" s="506">
        <v>0</v>
      </c>
      <c r="D17" s="506">
        <v>0</v>
      </c>
      <c r="E17" s="506">
        <v>1</v>
      </c>
      <c r="F17" s="506">
        <v>0</v>
      </c>
      <c r="G17" s="506">
        <v>26</v>
      </c>
      <c r="H17" s="506">
        <v>4</v>
      </c>
      <c r="I17" s="506">
        <v>152</v>
      </c>
      <c r="J17" s="506">
        <v>18</v>
      </c>
      <c r="K17" s="506">
        <v>390</v>
      </c>
      <c r="L17" s="506">
        <v>1</v>
      </c>
      <c r="M17" s="506">
        <v>100</v>
      </c>
      <c r="N17" s="2"/>
    </row>
    <row r="18" spans="1:14">
      <c r="A18" t="s">
        <v>891</v>
      </c>
      <c r="B18" s="506">
        <v>0</v>
      </c>
      <c r="C18" s="506">
        <v>0</v>
      </c>
      <c r="D18" s="506">
        <v>0</v>
      </c>
      <c r="E18" s="506">
        <v>1</v>
      </c>
      <c r="F18" s="506">
        <v>0</v>
      </c>
      <c r="G18" s="506">
        <v>37</v>
      </c>
      <c r="H18" s="506">
        <v>3</v>
      </c>
      <c r="I18" s="506">
        <v>84</v>
      </c>
      <c r="J18" s="506">
        <v>16</v>
      </c>
      <c r="K18" s="506">
        <v>268</v>
      </c>
      <c r="L18" s="506">
        <v>0</v>
      </c>
      <c r="M18" s="506">
        <v>93</v>
      </c>
      <c r="N18" s="2"/>
    </row>
    <row r="19" spans="1:14">
      <c r="A19" t="s">
        <v>892</v>
      </c>
      <c r="B19" s="506">
        <v>0</v>
      </c>
      <c r="C19" s="506">
        <v>0</v>
      </c>
      <c r="D19" s="506">
        <v>0</v>
      </c>
      <c r="E19" s="506">
        <v>0</v>
      </c>
      <c r="F19" s="506">
        <v>1</v>
      </c>
      <c r="G19" s="506">
        <v>14</v>
      </c>
      <c r="H19" s="506">
        <v>3</v>
      </c>
      <c r="I19" s="506">
        <v>104</v>
      </c>
      <c r="J19" s="506">
        <v>4</v>
      </c>
      <c r="K19" s="506">
        <v>203</v>
      </c>
      <c r="L19" s="506">
        <v>2</v>
      </c>
      <c r="M19" s="506">
        <v>78</v>
      </c>
      <c r="N19" s="2"/>
    </row>
    <row r="20" spans="1:14">
      <c r="A20" t="s">
        <v>893</v>
      </c>
      <c r="B20" s="506">
        <v>0</v>
      </c>
      <c r="C20" s="506">
        <v>0</v>
      </c>
      <c r="D20" s="506">
        <v>0</v>
      </c>
      <c r="E20" s="506">
        <v>2</v>
      </c>
      <c r="F20" s="506">
        <v>0</v>
      </c>
      <c r="G20" s="506">
        <v>40</v>
      </c>
      <c r="H20" s="506">
        <v>2</v>
      </c>
      <c r="I20" s="506">
        <v>117</v>
      </c>
      <c r="J20" s="506">
        <v>3</v>
      </c>
      <c r="K20" s="506">
        <v>170</v>
      </c>
      <c r="L20" s="506">
        <v>1</v>
      </c>
      <c r="M20" s="506">
        <v>48</v>
      </c>
      <c r="N20" s="2"/>
    </row>
    <row r="21" spans="1:14">
      <c r="A21" t="s">
        <v>894</v>
      </c>
      <c r="B21" s="506">
        <v>0</v>
      </c>
      <c r="C21" s="506">
        <v>0</v>
      </c>
      <c r="D21" s="506">
        <v>0</v>
      </c>
      <c r="E21" s="506">
        <v>2</v>
      </c>
      <c r="F21" s="506">
        <v>0</v>
      </c>
      <c r="G21" s="506">
        <v>30</v>
      </c>
      <c r="H21" s="506">
        <v>2</v>
      </c>
      <c r="I21" s="506">
        <v>136</v>
      </c>
      <c r="J21" s="506">
        <v>15</v>
      </c>
      <c r="K21" s="506">
        <v>133</v>
      </c>
      <c r="L21" s="506">
        <v>0</v>
      </c>
      <c r="M21" s="506">
        <v>33</v>
      </c>
      <c r="N21" s="2"/>
    </row>
    <row r="22" spans="1:14">
      <c r="A22" t="s">
        <v>982</v>
      </c>
      <c r="B22" s="506">
        <v>0</v>
      </c>
      <c r="C22" s="506">
        <v>0</v>
      </c>
      <c r="D22" s="506">
        <v>0</v>
      </c>
      <c r="E22" s="506">
        <v>0</v>
      </c>
      <c r="F22" s="506">
        <v>0</v>
      </c>
      <c r="G22" s="506">
        <v>29</v>
      </c>
      <c r="H22" s="506">
        <v>2</v>
      </c>
      <c r="I22" s="506">
        <v>102</v>
      </c>
      <c r="J22" s="506">
        <v>14</v>
      </c>
      <c r="K22" s="506">
        <v>108</v>
      </c>
      <c r="L22" s="506">
        <v>0</v>
      </c>
      <c r="M22" s="506">
        <v>23</v>
      </c>
      <c r="N22" s="2"/>
    </row>
    <row r="23" spans="1:14">
      <c r="A23" t="s">
        <v>983</v>
      </c>
      <c r="B23" s="506">
        <v>0</v>
      </c>
      <c r="C23" s="506">
        <v>0</v>
      </c>
      <c r="D23" s="506">
        <v>0</v>
      </c>
      <c r="E23" s="506">
        <v>0</v>
      </c>
      <c r="F23" s="506">
        <v>0</v>
      </c>
      <c r="G23" s="506">
        <v>25</v>
      </c>
      <c r="H23" s="506">
        <v>0</v>
      </c>
      <c r="I23" s="506">
        <v>71</v>
      </c>
      <c r="J23" s="506">
        <v>14</v>
      </c>
      <c r="K23" s="506">
        <v>55</v>
      </c>
      <c r="L23" s="506">
        <v>0</v>
      </c>
      <c r="M23" s="506">
        <v>21</v>
      </c>
      <c r="N23" s="2"/>
    </row>
    <row r="24" spans="1:14">
      <c r="A24" t="s">
        <v>984</v>
      </c>
      <c r="B24" s="506">
        <v>0</v>
      </c>
      <c r="C24" s="506">
        <v>0</v>
      </c>
      <c r="D24" s="506">
        <v>0</v>
      </c>
      <c r="E24" s="506">
        <v>0</v>
      </c>
      <c r="F24" s="506">
        <v>0</v>
      </c>
      <c r="G24" s="506">
        <v>21</v>
      </c>
      <c r="H24" s="506">
        <v>0</v>
      </c>
      <c r="I24" s="506">
        <v>52</v>
      </c>
      <c r="J24" s="506">
        <v>10</v>
      </c>
      <c r="K24" s="506">
        <v>37</v>
      </c>
      <c r="L24" s="506">
        <v>0</v>
      </c>
      <c r="M24" s="506">
        <v>18</v>
      </c>
      <c r="N24" s="2"/>
    </row>
    <row r="25" spans="1:14">
      <c r="A25" t="s">
        <v>985</v>
      </c>
      <c r="B25" s="506">
        <v>0</v>
      </c>
      <c r="C25" s="506">
        <v>0</v>
      </c>
      <c r="D25" s="506">
        <v>0</v>
      </c>
      <c r="E25" s="506">
        <v>2</v>
      </c>
      <c r="F25" s="506">
        <v>3</v>
      </c>
      <c r="G25" s="506">
        <v>24</v>
      </c>
      <c r="H25" s="506">
        <v>0</v>
      </c>
      <c r="I25" s="506">
        <v>46</v>
      </c>
      <c r="J25" s="506">
        <v>9</v>
      </c>
      <c r="K25" s="506">
        <v>60</v>
      </c>
      <c r="L25" s="506">
        <v>0</v>
      </c>
      <c r="M25" s="506">
        <v>15</v>
      </c>
      <c r="N25" s="2"/>
    </row>
    <row r="26" spans="1:14">
      <c r="A26" s="19" t="s">
        <v>1039</v>
      </c>
      <c r="B26" s="506">
        <v>0</v>
      </c>
      <c r="C26" s="506">
        <v>0</v>
      </c>
      <c r="D26" s="506">
        <v>0</v>
      </c>
      <c r="E26" s="506">
        <v>3</v>
      </c>
      <c r="F26" s="506">
        <v>2</v>
      </c>
      <c r="G26" s="506">
        <v>21</v>
      </c>
      <c r="H26" s="506">
        <v>0</v>
      </c>
      <c r="I26" s="506">
        <v>35</v>
      </c>
      <c r="J26" s="506">
        <v>9</v>
      </c>
      <c r="K26" s="506">
        <v>55</v>
      </c>
      <c r="L26" s="506">
        <v>0</v>
      </c>
      <c r="M26" s="506">
        <v>18</v>
      </c>
      <c r="N26" s="2"/>
    </row>
    <row r="27" spans="1:14">
      <c r="A27" s="19" t="s">
        <v>1040</v>
      </c>
      <c r="B27" s="506">
        <v>0</v>
      </c>
      <c r="C27" s="506">
        <v>0</v>
      </c>
      <c r="D27" s="506">
        <v>0</v>
      </c>
      <c r="E27" s="506">
        <v>1</v>
      </c>
      <c r="F27" s="506">
        <v>0</v>
      </c>
      <c r="G27" s="506">
        <v>27</v>
      </c>
      <c r="H27" s="506">
        <v>0</v>
      </c>
      <c r="I27" s="506">
        <v>27</v>
      </c>
      <c r="J27" s="506">
        <v>13</v>
      </c>
      <c r="K27" s="506">
        <v>41</v>
      </c>
      <c r="L27" s="506">
        <v>0</v>
      </c>
      <c r="M27" s="506">
        <v>16</v>
      </c>
      <c r="N27" s="2"/>
    </row>
    <row r="28" spans="1:14">
      <c r="A28" s="19" t="s">
        <v>1041</v>
      </c>
      <c r="B28" s="506">
        <v>0</v>
      </c>
      <c r="C28" s="506">
        <v>0</v>
      </c>
      <c r="D28" s="506">
        <v>0</v>
      </c>
      <c r="E28" s="506">
        <v>1</v>
      </c>
      <c r="F28" s="506">
        <v>0</v>
      </c>
      <c r="G28" s="506">
        <v>28</v>
      </c>
      <c r="H28" s="506">
        <v>0</v>
      </c>
      <c r="I28" s="506">
        <v>41</v>
      </c>
      <c r="J28" s="506">
        <v>6</v>
      </c>
      <c r="K28" s="506">
        <v>62</v>
      </c>
      <c r="L28" s="506">
        <v>0</v>
      </c>
      <c r="M28" s="506">
        <v>12</v>
      </c>
      <c r="N28" s="2"/>
    </row>
    <row r="29" spans="1:14">
      <c r="A29" s="19" t="s">
        <v>1042</v>
      </c>
      <c r="B29" s="506">
        <v>0</v>
      </c>
      <c r="C29" s="506">
        <v>0</v>
      </c>
      <c r="D29" s="506">
        <v>0</v>
      </c>
      <c r="E29" s="506">
        <v>1</v>
      </c>
      <c r="F29" s="506">
        <v>0</v>
      </c>
      <c r="G29" s="506">
        <v>41</v>
      </c>
      <c r="H29" s="506">
        <v>0</v>
      </c>
      <c r="I29" s="506">
        <v>86</v>
      </c>
      <c r="J29" s="506">
        <v>2</v>
      </c>
      <c r="K29" s="506">
        <v>129</v>
      </c>
      <c r="L29" s="506">
        <v>0</v>
      </c>
      <c r="M29" s="506">
        <v>34</v>
      </c>
      <c r="N29" s="2"/>
    </row>
    <row r="30" spans="1:14">
      <c r="A30" t="s">
        <v>1141</v>
      </c>
      <c r="B30" s="506">
        <v>0</v>
      </c>
      <c r="C30" s="506">
        <v>0</v>
      </c>
      <c r="D30" s="506">
        <v>0</v>
      </c>
      <c r="E30" s="506">
        <v>1</v>
      </c>
      <c r="F30" s="506">
        <v>1</v>
      </c>
      <c r="G30" s="506">
        <v>51</v>
      </c>
      <c r="H30" s="506">
        <v>0</v>
      </c>
      <c r="I30" s="506">
        <v>96</v>
      </c>
      <c r="J30" s="506">
        <v>5</v>
      </c>
      <c r="K30" s="506">
        <v>97</v>
      </c>
      <c r="L30" s="506">
        <v>0</v>
      </c>
      <c r="M30" s="506">
        <v>16</v>
      </c>
      <c r="N30" s="2"/>
    </row>
    <row r="31" spans="1:14">
      <c r="A31" t="s">
        <v>1142</v>
      </c>
      <c r="B31" s="506">
        <v>0</v>
      </c>
      <c r="C31" s="506">
        <v>0</v>
      </c>
      <c r="D31" s="506">
        <v>0</v>
      </c>
      <c r="E31" s="506">
        <v>0</v>
      </c>
      <c r="F31" s="506">
        <v>0</v>
      </c>
      <c r="G31" s="506">
        <v>43</v>
      </c>
      <c r="H31" s="506">
        <v>0</v>
      </c>
      <c r="I31" s="506">
        <v>72</v>
      </c>
      <c r="J31" s="506">
        <v>12</v>
      </c>
      <c r="K31" s="506">
        <v>109</v>
      </c>
      <c r="L31" s="506">
        <v>0</v>
      </c>
      <c r="M31" s="506">
        <v>25</v>
      </c>
      <c r="N31" s="2"/>
    </row>
    <row r="32" spans="1:14">
      <c r="A32" t="s">
        <v>1143</v>
      </c>
      <c r="B32" s="506">
        <v>0</v>
      </c>
      <c r="C32" s="506">
        <v>0</v>
      </c>
      <c r="D32" s="506">
        <v>0</v>
      </c>
      <c r="E32" s="506">
        <v>1</v>
      </c>
      <c r="F32" s="506">
        <v>0</v>
      </c>
      <c r="G32" s="506">
        <v>52</v>
      </c>
      <c r="H32" s="506">
        <v>0</v>
      </c>
      <c r="I32" s="506">
        <v>117</v>
      </c>
      <c r="J32" s="506">
        <v>27</v>
      </c>
      <c r="K32" s="506">
        <v>154</v>
      </c>
      <c r="L32" s="506">
        <v>0</v>
      </c>
      <c r="M32" s="506">
        <v>27</v>
      </c>
      <c r="N32" s="2"/>
    </row>
    <row r="33" spans="1:14">
      <c r="A33" t="s">
        <v>1144</v>
      </c>
      <c r="B33" s="506">
        <v>0</v>
      </c>
      <c r="C33" s="506">
        <v>0</v>
      </c>
      <c r="D33" s="506">
        <v>0</v>
      </c>
      <c r="E33" s="506">
        <v>0</v>
      </c>
      <c r="F33" s="506">
        <v>12</v>
      </c>
      <c r="G33" s="506">
        <v>59</v>
      </c>
      <c r="H33" s="506">
        <v>0</v>
      </c>
      <c r="I33" s="506">
        <v>113</v>
      </c>
      <c r="J33" s="506">
        <v>73</v>
      </c>
      <c r="K33" s="506">
        <v>242</v>
      </c>
      <c r="L33" s="506">
        <v>0</v>
      </c>
      <c r="M33" s="506">
        <v>32</v>
      </c>
      <c r="N33" s="2"/>
    </row>
    <row r="34" spans="1:14">
      <c r="A34" t="s">
        <v>1270</v>
      </c>
      <c r="B34" s="506">
        <v>0</v>
      </c>
      <c r="C34" s="506">
        <v>0</v>
      </c>
      <c r="D34" s="506">
        <v>0</v>
      </c>
      <c r="E34" s="506">
        <v>0</v>
      </c>
      <c r="F34" s="506">
        <v>20</v>
      </c>
      <c r="G34" s="506">
        <v>74</v>
      </c>
      <c r="H34" s="506">
        <v>0</v>
      </c>
      <c r="I34" s="506">
        <v>124</v>
      </c>
      <c r="J34" s="506">
        <v>108</v>
      </c>
      <c r="K34" s="506">
        <v>253</v>
      </c>
      <c r="L34" s="506">
        <v>0</v>
      </c>
      <c r="M34" s="506">
        <v>33</v>
      </c>
      <c r="N34" s="2"/>
    </row>
    <row r="35" spans="1:14">
      <c r="A35" t="s">
        <v>1271</v>
      </c>
      <c r="B35" s="506">
        <v>0</v>
      </c>
      <c r="C35" s="506">
        <v>0</v>
      </c>
      <c r="D35" s="506">
        <v>0</v>
      </c>
      <c r="E35" s="506">
        <v>0</v>
      </c>
      <c r="F35" s="506">
        <v>18</v>
      </c>
      <c r="G35" s="506">
        <v>70</v>
      </c>
      <c r="H35" s="506">
        <v>0</v>
      </c>
      <c r="I35" s="506">
        <v>111</v>
      </c>
      <c r="J35" s="506">
        <v>135</v>
      </c>
      <c r="K35" s="506">
        <v>335</v>
      </c>
      <c r="L35" s="506">
        <v>0</v>
      </c>
      <c r="M35" s="506">
        <v>35</v>
      </c>
      <c r="N35" s="2"/>
    </row>
    <row r="36" spans="1:14">
      <c r="A36" t="s">
        <v>1272</v>
      </c>
      <c r="B36" s="506">
        <v>0</v>
      </c>
      <c r="C36" s="506">
        <v>0</v>
      </c>
      <c r="D36" s="506">
        <v>0</v>
      </c>
      <c r="E36" s="506">
        <v>0</v>
      </c>
      <c r="F36" s="506">
        <v>31</v>
      </c>
      <c r="G36" s="506">
        <v>81</v>
      </c>
      <c r="H36" s="506">
        <v>0</v>
      </c>
      <c r="I36" s="506">
        <v>131</v>
      </c>
      <c r="J36" s="506">
        <v>201</v>
      </c>
      <c r="K36" s="506">
        <v>330</v>
      </c>
      <c r="L36" s="506">
        <v>2</v>
      </c>
      <c r="M36" s="506">
        <v>51</v>
      </c>
      <c r="N36" s="2"/>
    </row>
    <row r="37" spans="1:14">
      <c r="A37" t="s">
        <v>1273</v>
      </c>
      <c r="B37" s="506">
        <v>0</v>
      </c>
      <c r="C37" s="506">
        <v>0</v>
      </c>
      <c r="D37" s="506">
        <v>0</v>
      </c>
      <c r="E37" s="506">
        <v>3</v>
      </c>
      <c r="F37" s="506">
        <v>25</v>
      </c>
      <c r="G37" s="506">
        <v>88</v>
      </c>
      <c r="H37" s="506">
        <v>0</v>
      </c>
      <c r="I37" s="506">
        <v>164</v>
      </c>
      <c r="J37" s="506">
        <v>261</v>
      </c>
      <c r="K37" s="506">
        <v>339</v>
      </c>
      <c r="L37" s="506">
        <v>2</v>
      </c>
      <c r="M37" s="506">
        <v>60</v>
      </c>
      <c r="N37" s="2"/>
    </row>
    <row r="38" spans="1:14">
      <c r="A38" t="s">
        <v>1495</v>
      </c>
      <c r="B38" s="506">
        <v>0</v>
      </c>
      <c r="C38" s="506">
        <v>0</v>
      </c>
      <c r="D38" s="506">
        <v>0</v>
      </c>
      <c r="E38" s="506">
        <v>2</v>
      </c>
      <c r="F38" s="506">
        <v>19</v>
      </c>
      <c r="G38" s="506">
        <v>88</v>
      </c>
      <c r="H38" s="506">
        <v>0</v>
      </c>
      <c r="I38" s="506">
        <v>129</v>
      </c>
      <c r="J38" s="506">
        <v>261</v>
      </c>
      <c r="K38" s="506">
        <v>342</v>
      </c>
      <c r="L38" s="506">
        <v>5</v>
      </c>
      <c r="M38" s="506">
        <v>58</v>
      </c>
      <c r="N38" s="2"/>
    </row>
    <row r="39" spans="1:14">
      <c r="A39" t="s">
        <v>1496</v>
      </c>
      <c r="B39" s="506">
        <v>0</v>
      </c>
      <c r="C39" s="506">
        <v>1</v>
      </c>
      <c r="D39" s="506">
        <v>0</v>
      </c>
      <c r="E39" s="506">
        <v>1</v>
      </c>
      <c r="F39" s="506">
        <v>17</v>
      </c>
      <c r="G39" s="506">
        <v>67</v>
      </c>
      <c r="H39" s="506">
        <v>0</v>
      </c>
      <c r="I39" s="506">
        <v>99</v>
      </c>
      <c r="J39" s="506">
        <v>260</v>
      </c>
      <c r="K39" s="506">
        <v>310</v>
      </c>
      <c r="L39" s="506">
        <v>1</v>
      </c>
      <c r="M39" s="506">
        <v>68</v>
      </c>
      <c r="N39" s="2"/>
    </row>
    <row r="40" spans="1:14">
      <c r="A40" t="s">
        <v>1497</v>
      </c>
      <c r="B40" s="506">
        <v>0</v>
      </c>
      <c r="C40" s="506">
        <v>0</v>
      </c>
      <c r="D40" s="506">
        <v>0</v>
      </c>
      <c r="E40" s="506">
        <v>0</v>
      </c>
      <c r="F40" s="506">
        <v>15</v>
      </c>
      <c r="G40" s="506">
        <v>78</v>
      </c>
      <c r="H40" s="506">
        <v>0</v>
      </c>
      <c r="I40" s="506">
        <v>121</v>
      </c>
      <c r="J40" s="506">
        <v>265</v>
      </c>
      <c r="K40" s="506">
        <v>337</v>
      </c>
      <c r="L40" s="506">
        <v>1</v>
      </c>
      <c r="M40" s="506">
        <v>90</v>
      </c>
      <c r="N40" s="2"/>
    </row>
    <row r="41" spans="1:14">
      <c r="A41" t="s">
        <v>1498</v>
      </c>
      <c r="B41" s="506">
        <v>0</v>
      </c>
      <c r="C41" s="506">
        <v>1</v>
      </c>
      <c r="D41" s="506">
        <v>0</v>
      </c>
      <c r="E41" s="506">
        <v>3</v>
      </c>
      <c r="F41" s="506">
        <v>18</v>
      </c>
      <c r="G41" s="506">
        <v>68</v>
      </c>
      <c r="H41" s="506">
        <v>0</v>
      </c>
      <c r="I41" s="506">
        <v>181</v>
      </c>
      <c r="J41" s="506">
        <v>258</v>
      </c>
      <c r="K41" s="506">
        <v>352</v>
      </c>
      <c r="L41" s="506">
        <v>2</v>
      </c>
      <c r="M41" s="506">
        <v>84</v>
      </c>
      <c r="N41" s="2"/>
    </row>
    <row r="42" spans="1:14">
      <c r="A42" t="s">
        <v>641</v>
      </c>
      <c r="B42" s="506">
        <f>SUM(B3:B41)</f>
        <v>1</v>
      </c>
      <c r="C42" s="506">
        <f t="shared" ref="C42:M42" si="0">SUM(C3:C41)</f>
        <v>5</v>
      </c>
      <c r="D42" s="506">
        <f t="shared" si="0"/>
        <v>0</v>
      </c>
      <c r="E42" s="506">
        <f t="shared" si="0"/>
        <v>51</v>
      </c>
      <c r="F42" s="506">
        <f t="shared" si="0"/>
        <v>195</v>
      </c>
      <c r="G42" s="506">
        <f t="shared" si="0"/>
        <v>2577</v>
      </c>
      <c r="H42" s="506">
        <f t="shared" si="0"/>
        <v>248</v>
      </c>
      <c r="I42" s="506">
        <f t="shared" si="0"/>
        <v>7784</v>
      </c>
      <c r="J42" s="506">
        <f t="shared" si="0"/>
        <v>2767</v>
      </c>
      <c r="K42" s="506">
        <f t="shared" si="0"/>
        <v>38673</v>
      </c>
      <c r="L42" s="506">
        <f t="shared" si="0"/>
        <v>158</v>
      </c>
      <c r="M42" s="506">
        <f t="shared" si="0"/>
        <v>12007</v>
      </c>
      <c r="N42" s="2"/>
    </row>
    <row r="44" spans="1:14">
      <c r="A44" s="10" t="s">
        <v>390</v>
      </c>
    </row>
    <row r="45" spans="1:14" ht="25.5">
      <c r="A45" s="205" t="s">
        <v>244</v>
      </c>
      <c r="B45" s="204" t="s">
        <v>383</v>
      </c>
      <c r="C45" s="204" t="s">
        <v>384</v>
      </c>
      <c r="D45" s="204" t="s">
        <v>385</v>
      </c>
      <c r="E45" s="204" t="s">
        <v>386</v>
      </c>
      <c r="F45" s="204" t="s">
        <v>387</v>
      </c>
      <c r="G45" s="204" t="s">
        <v>388</v>
      </c>
      <c r="H45" s="157" t="s">
        <v>641</v>
      </c>
      <c r="J45" s="4"/>
      <c r="M45" s="4"/>
    </row>
    <row r="46" spans="1:14">
      <c r="A46" s="22" t="s">
        <v>225</v>
      </c>
      <c r="B46" s="760">
        <f>B3+C3</f>
        <v>0</v>
      </c>
      <c r="C46" s="760">
        <f>D3+E3</f>
        <v>0</v>
      </c>
      <c r="D46" s="761">
        <f>F3+G3</f>
        <v>205</v>
      </c>
      <c r="E46" s="761">
        <f>H3+I3</f>
        <v>759</v>
      </c>
      <c r="F46" s="761">
        <f>J3+K3</f>
        <v>4237</v>
      </c>
      <c r="G46" s="761">
        <f>L3+M3</f>
        <v>1482</v>
      </c>
      <c r="H46" s="506">
        <f t="shared" ref="H46:H56" si="1">SUM(B46:G46)</f>
        <v>6683</v>
      </c>
    </row>
    <row r="47" spans="1:14">
      <c r="A47" s="22" t="s">
        <v>226</v>
      </c>
      <c r="B47" s="760">
        <f t="shared" ref="B47:B56" si="2">B4+C4</f>
        <v>1</v>
      </c>
      <c r="C47" s="760">
        <f t="shared" ref="C47:C56" si="3">D4+E4</f>
        <v>1</v>
      </c>
      <c r="D47" s="761">
        <f t="shared" ref="D47:D56" si="4">F4+G4</f>
        <v>200</v>
      </c>
      <c r="E47" s="761">
        <f t="shared" ref="E47:E56" si="5">H4+I4</f>
        <v>720</v>
      </c>
      <c r="F47" s="761">
        <f t="shared" ref="F47:F56" si="6">J4+K4</f>
        <v>4428</v>
      </c>
      <c r="G47" s="761">
        <f t="shared" ref="G47:G56" si="7">L4+M4</f>
        <v>1440</v>
      </c>
      <c r="H47" s="506">
        <f t="shared" si="1"/>
        <v>6790</v>
      </c>
    </row>
    <row r="48" spans="1:14">
      <c r="A48" s="22" t="s">
        <v>227</v>
      </c>
      <c r="B48" s="760">
        <f t="shared" si="2"/>
        <v>0</v>
      </c>
      <c r="C48" s="760">
        <f t="shared" si="3"/>
        <v>3</v>
      </c>
      <c r="D48" s="761">
        <f t="shared" si="4"/>
        <v>151</v>
      </c>
      <c r="E48" s="761">
        <f t="shared" si="5"/>
        <v>555</v>
      </c>
      <c r="F48" s="761">
        <f t="shared" si="6"/>
        <v>3676</v>
      </c>
      <c r="G48" s="761">
        <f t="shared" si="7"/>
        <v>1371</v>
      </c>
      <c r="H48" s="506">
        <f t="shared" si="1"/>
        <v>5756</v>
      </c>
    </row>
    <row r="49" spans="1:8">
      <c r="A49" s="22" t="s">
        <v>228</v>
      </c>
      <c r="B49" s="760">
        <f t="shared" si="2"/>
        <v>0</v>
      </c>
      <c r="C49" s="760">
        <f t="shared" si="3"/>
        <v>3</v>
      </c>
      <c r="D49" s="761">
        <f t="shared" si="4"/>
        <v>123</v>
      </c>
      <c r="E49" s="761">
        <f t="shared" si="5"/>
        <v>452</v>
      </c>
      <c r="F49" s="761">
        <f t="shared" si="6"/>
        <v>3063</v>
      </c>
      <c r="G49" s="761">
        <f t="shared" si="7"/>
        <v>1137</v>
      </c>
      <c r="H49" s="506">
        <f t="shared" si="1"/>
        <v>4778</v>
      </c>
    </row>
    <row r="50" spans="1:8">
      <c r="A50" s="22" t="s">
        <v>229</v>
      </c>
      <c r="B50" s="760">
        <f t="shared" si="2"/>
        <v>2</v>
      </c>
      <c r="C50" s="760">
        <f t="shared" si="3"/>
        <v>1</v>
      </c>
      <c r="D50" s="761">
        <f t="shared" si="4"/>
        <v>134</v>
      </c>
      <c r="E50" s="761">
        <f t="shared" si="5"/>
        <v>394</v>
      </c>
      <c r="F50" s="761">
        <f t="shared" si="6"/>
        <v>2743</v>
      </c>
      <c r="G50" s="761">
        <f t="shared" si="7"/>
        <v>1022</v>
      </c>
      <c r="H50" s="506">
        <f t="shared" si="1"/>
        <v>4296</v>
      </c>
    </row>
    <row r="51" spans="1:8">
      <c r="A51" s="22" t="s">
        <v>230</v>
      </c>
      <c r="B51" s="760">
        <f t="shared" si="2"/>
        <v>1</v>
      </c>
      <c r="C51" s="760">
        <f t="shared" si="3"/>
        <v>1</v>
      </c>
      <c r="D51" s="761">
        <f t="shared" si="4"/>
        <v>117</v>
      </c>
      <c r="E51" s="761">
        <f t="shared" si="5"/>
        <v>322</v>
      </c>
      <c r="F51" s="761">
        <f t="shared" si="6"/>
        <v>2407</v>
      </c>
      <c r="G51" s="761">
        <f t="shared" si="7"/>
        <v>841</v>
      </c>
      <c r="H51" s="506">
        <f t="shared" si="1"/>
        <v>3689</v>
      </c>
    </row>
    <row r="52" spans="1:8">
      <c r="A52" s="22" t="s">
        <v>231</v>
      </c>
      <c r="B52" s="760">
        <f t="shared" si="2"/>
        <v>0</v>
      </c>
      <c r="C52" s="760">
        <f t="shared" si="3"/>
        <v>7</v>
      </c>
      <c r="D52" s="761">
        <f t="shared" si="4"/>
        <v>97</v>
      </c>
      <c r="E52" s="761">
        <f t="shared" si="5"/>
        <v>322</v>
      </c>
      <c r="F52" s="761">
        <f t="shared" si="6"/>
        <v>2247</v>
      </c>
      <c r="G52" s="761">
        <f t="shared" si="7"/>
        <v>742</v>
      </c>
      <c r="H52" s="506">
        <f t="shared" si="1"/>
        <v>3415</v>
      </c>
    </row>
    <row r="53" spans="1:8">
      <c r="A53" s="22" t="s">
        <v>232</v>
      </c>
      <c r="B53" s="760">
        <f t="shared" si="2"/>
        <v>0</v>
      </c>
      <c r="C53" s="760">
        <f t="shared" si="3"/>
        <v>3</v>
      </c>
      <c r="D53" s="761">
        <f t="shared" si="4"/>
        <v>83</v>
      </c>
      <c r="E53" s="761">
        <f t="shared" si="5"/>
        <v>300</v>
      </c>
      <c r="F53" s="761">
        <f t="shared" si="6"/>
        <v>2040</v>
      </c>
      <c r="G53" s="761">
        <f t="shared" si="7"/>
        <v>592</v>
      </c>
      <c r="H53" s="506">
        <f t="shared" si="1"/>
        <v>3018</v>
      </c>
    </row>
    <row r="54" spans="1:8">
      <c r="A54" s="22" t="s">
        <v>233</v>
      </c>
      <c r="B54" s="760">
        <f t="shared" si="2"/>
        <v>0</v>
      </c>
      <c r="C54" s="760">
        <f t="shared" si="3"/>
        <v>2</v>
      </c>
      <c r="D54" s="761">
        <f t="shared" si="4"/>
        <v>65</v>
      </c>
      <c r="E54" s="761">
        <f t="shared" si="5"/>
        <v>281</v>
      </c>
      <c r="F54" s="761">
        <f t="shared" si="6"/>
        <v>2093</v>
      </c>
      <c r="G54" s="761">
        <f t="shared" si="7"/>
        <v>594</v>
      </c>
      <c r="H54" s="506">
        <f t="shared" si="1"/>
        <v>3035</v>
      </c>
    </row>
    <row r="55" spans="1:8">
      <c r="A55" s="22" t="s">
        <v>234</v>
      </c>
      <c r="B55" s="760">
        <f t="shared" si="2"/>
        <v>0</v>
      </c>
      <c r="C55" s="760">
        <f t="shared" si="3"/>
        <v>1</v>
      </c>
      <c r="D55" s="761">
        <f t="shared" si="4"/>
        <v>68</v>
      </c>
      <c r="E55" s="761">
        <f t="shared" si="5"/>
        <v>376</v>
      </c>
      <c r="F55" s="761">
        <f t="shared" si="6"/>
        <v>2548</v>
      </c>
      <c r="G55" s="761">
        <f t="shared" si="7"/>
        <v>594</v>
      </c>
      <c r="H55" s="506">
        <f t="shared" si="1"/>
        <v>3587</v>
      </c>
    </row>
    <row r="56" spans="1:8">
      <c r="A56" s="22" t="s">
        <v>235</v>
      </c>
      <c r="B56" s="760">
        <f t="shared" si="2"/>
        <v>0</v>
      </c>
      <c r="C56" s="760">
        <f t="shared" si="3"/>
        <v>0</v>
      </c>
      <c r="D56" s="761">
        <f t="shared" si="4"/>
        <v>56</v>
      </c>
      <c r="E56" s="761">
        <f t="shared" si="5"/>
        <v>351</v>
      </c>
      <c r="F56" s="761">
        <f t="shared" si="6"/>
        <v>2133</v>
      </c>
      <c r="G56" s="761">
        <f t="shared" si="7"/>
        <v>504</v>
      </c>
      <c r="H56" s="506">
        <f t="shared" si="1"/>
        <v>3044</v>
      </c>
    </row>
    <row r="57" spans="1:8">
      <c r="A57" s="22" t="s">
        <v>833</v>
      </c>
      <c r="B57" s="760">
        <f t="shared" ref="B57:B64" si="8">B14+C14</f>
        <v>0</v>
      </c>
      <c r="C57" s="760">
        <f t="shared" ref="C57:C64" si="9">D14+E14</f>
        <v>0</v>
      </c>
      <c r="D57" s="761">
        <f t="shared" ref="D57:D64" si="10">F14+G14</f>
        <v>61</v>
      </c>
      <c r="E57" s="761">
        <f t="shared" ref="E57:E64" si="11">H14+I14</f>
        <v>285</v>
      </c>
      <c r="F57" s="761">
        <f t="shared" ref="F57:F64" si="12">J14+K14</f>
        <v>1543</v>
      </c>
      <c r="G57" s="761">
        <f t="shared" ref="G57:G64" si="13">L14+M14</f>
        <v>400</v>
      </c>
      <c r="H57" s="506">
        <f t="shared" ref="H57:H64" si="14">SUM(B57:G57)</f>
        <v>2289</v>
      </c>
    </row>
    <row r="58" spans="1:8">
      <c r="A58" s="22" t="s">
        <v>834</v>
      </c>
      <c r="B58" s="760">
        <f t="shared" si="8"/>
        <v>0</v>
      </c>
      <c r="C58" s="760">
        <f t="shared" si="9"/>
        <v>3</v>
      </c>
      <c r="D58" s="761">
        <f t="shared" si="10"/>
        <v>26</v>
      </c>
      <c r="E58" s="761">
        <f t="shared" si="11"/>
        <v>197</v>
      </c>
      <c r="F58" s="761">
        <f t="shared" si="12"/>
        <v>832</v>
      </c>
      <c r="G58" s="761">
        <f t="shared" si="13"/>
        <v>220</v>
      </c>
      <c r="H58" s="506">
        <f t="shared" si="14"/>
        <v>1278</v>
      </c>
    </row>
    <row r="59" spans="1:8">
      <c r="A59" s="22" t="s">
        <v>835</v>
      </c>
      <c r="B59" s="760">
        <f t="shared" si="8"/>
        <v>0</v>
      </c>
      <c r="C59" s="760">
        <f t="shared" si="9"/>
        <v>1</v>
      </c>
      <c r="D59" s="761">
        <f t="shared" si="10"/>
        <v>22</v>
      </c>
      <c r="E59" s="761">
        <f t="shared" si="11"/>
        <v>191</v>
      </c>
      <c r="F59" s="761">
        <f t="shared" si="12"/>
        <v>540</v>
      </c>
      <c r="G59" s="761">
        <f t="shared" si="13"/>
        <v>121</v>
      </c>
      <c r="H59" s="506">
        <f t="shared" si="14"/>
        <v>875</v>
      </c>
    </row>
    <row r="60" spans="1:8">
      <c r="A60" s="22" t="s">
        <v>836</v>
      </c>
      <c r="B60" s="760">
        <f t="shared" si="8"/>
        <v>0</v>
      </c>
      <c r="C60" s="760">
        <f t="shared" si="9"/>
        <v>1</v>
      </c>
      <c r="D60" s="761">
        <f t="shared" si="10"/>
        <v>26</v>
      </c>
      <c r="E60" s="761">
        <f t="shared" si="11"/>
        <v>156</v>
      </c>
      <c r="F60" s="761">
        <f t="shared" si="12"/>
        <v>408</v>
      </c>
      <c r="G60" s="761">
        <f t="shared" si="13"/>
        <v>101</v>
      </c>
      <c r="H60" s="506">
        <f t="shared" si="14"/>
        <v>692</v>
      </c>
    </row>
    <row r="61" spans="1:8">
      <c r="A61" s="22" t="s">
        <v>891</v>
      </c>
      <c r="B61" s="760">
        <f t="shared" si="8"/>
        <v>0</v>
      </c>
      <c r="C61" s="760">
        <f t="shared" si="9"/>
        <v>1</v>
      </c>
      <c r="D61" s="761">
        <f t="shared" si="10"/>
        <v>37</v>
      </c>
      <c r="E61" s="761">
        <f t="shared" si="11"/>
        <v>87</v>
      </c>
      <c r="F61" s="761">
        <f t="shared" si="12"/>
        <v>284</v>
      </c>
      <c r="G61" s="761">
        <f t="shared" si="13"/>
        <v>93</v>
      </c>
      <c r="H61" s="506">
        <f t="shared" si="14"/>
        <v>502</v>
      </c>
    </row>
    <row r="62" spans="1:8">
      <c r="A62" s="22" t="s">
        <v>892</v>
      </c>
      <c r="B62" s="760">
        <f t="shared" si="8"/>
        <v>0</v>
      </c>
      <c r="C62" s="760">
        <f t="shared" si="9"/>
        <v>0</v>
      </c>
      <c r="D62" s="761">
        <f t="shared" si="10"/>
        <v>15</v>
      </c>
      <c r="E62" s="761">
        <f t="shared" si="11"/>
        <v>107</v>
      </c>
      <c r="F62" s="761">
        <f t="shared" si="12"/>
        <v>207</v>
      </c>
      <c r="G62" s="761">
        <f t="shared" si="13"/>
        <v>80</v>
      </c>
      <c r="H62" s="506">
        <f t="shared" si="14"/>
        <v>409</v>
      </c>
    </row>
    <row r="63" spans="1:8">
      <c r="A63" s="22" t="s">
        <v>893</v>
      </c>
      <c r="B63" s="760">
        <f t="shared" si="8"/>
        <v>0</v>
      </c>
      <c r="C63" s="760">
        <f t="shared" si="9"/>
        <v>2</v>
      </c>
      <c r="D63" s="761">
        <f t="shared" si="10"/>
        <v>40</v>
      </c>
      <c r="E63" s="761">
        <f t="shared" si="11"/>
        <v>119</v>
      </c>
      <c r="F63" s="761">
        <f t="shared" si="12"/>
        <v>173</v>
      </c>
      <c r="G63" s="761">
        <f t="shared" si="13"/>
        <v>49</v>
      </c>
      <c r="H63" s="506">
        <f t="shared" si="14"/>
        <v>383</v>
      </c>
    </row>
    <row r="64" spans="1:8">
      <c r="A64" s="22" t="s">
        <v>894</v>
      </c>
      <c r="B64" s="760">
        <f t="shared" si="8"/>
        <v>0</v>
      </c>
      <c r="C64" s="760">
        <f t="shared" si="9"/>
        <v>2</v>
      </c>
      <c r="D64" s="761">
        <f t="shared" si="10"/>
        <v>30</v>
      </c>
      <c r="E64" s="761">
        <f t="shared" si="11"/>
        <v>138</v>
      </c>
      <c r="F64" s="761">
        <f t="shared" si="12"/>
        <v>148</v>
      </c>
      <c r="G64" s="761">
        <f t="shared" si="13"/>
        <v>33</v>
      </c>
      <c r="H64" s="506">
        <f t="shared" si="14"/>
        <v>351</v>
      </c>
    </row>
    <row r="65" spans="1:8">
      <c r="A65" t="s">
        <v>982</v>
      </c>
      <c r="B65" s="762">
        <f t="shared" ref="B65:B72" si="15">B22+C22</f>
        <v>0</v>
      </c>
      <c r="C65" s="760">
        <f t="shared" ref="C65:C72" si="16">D22+E22</f>
        <v>0</v>
      </c>
      <c r="D65" s="761">
        <f t="shared" ref="D65:D72" si="17">F22+G22</f>
        <v>29</v>
      </c>
      <c r="E65" s="761">
        <f t="shared" ref="E65:E72" si="18">H22+I22</f>
        <v>104</v>
      </c>
      <c r="F65" s="761">
        <f t="shared" ref="F65:F72" si="19">J22+K22</f>
        <v>122</v>
      </c>
      <c r="G65" s="761">
        <f t="shared" ref="G65:G72" si="20">L22+M22</f>
        <v>23</v>
      </c>
      <c r="H65" s="506">
        <f t="shared" ref="H65:H72" si="21">SUM(B65:G65)</f>
        <v>278</v>
      </c>
    </row>
    <row r="66" spans="1:8">
      <c r="A66" t="s">
        <v>983</v>
      </c>
      <c r="B66" s="762">
        <f t="shared" si="15"/>
        <v>0</v>
      </c>
      <c r="C66" s="760">
        <f t="shared" si="16"/>
        <v>0</v>
      </c>
      <c r="D66" s="761">
        <f t="shared" si="17"/>
        <v>25</v>
      </c>
      <c r="E66" s="761">
        <f t="shared" si="18"/>
        <v>71</v>
      </c>
      <c r="F66" s="761">
        <f t="shared" si="19"/>
        <v>69</v>
      </c>
      <c r="G66" s="761">
        <f t="shared" si="20"/>
        <v>21</v>
      </c>
      <c r="H66" s="506">
        <f t="shared" si="21"/>
        <v>186</v>
      </c>
    </row>
    <row r="67" spans="1:8">
      <c r="A67" t="s">
        <v>984</v>
      </c>
      <c r="B67" s="762">
        <f t="shared" si="15"/>
        <v>0</v>
      </c>
      <c r="C67" s="760">
        <f t="shared" si="16"/>
        <v>0</v>
      </c>
      <c r="D67" s="761">
        <f t="shared" si="17"/>
        <v>21</v>
      </c>
      <c r="E67" s="761">
        <f t="shared" si="18"/>
        <v>52</v>
      </c>
      <c r="F67" s="761">
        <f t="shared" si="19"/>
        <v>47</v>
      </c>
      <c r="G67" s="761">
        <f t="shared" si="20"/>
        <v>18</v>
      </c>
      <c r="H67" s="506">
        <f t="shared" si="21"/>
        <v>138</v>
      </c>
    </row>
    <row r="68" spans="1:8">
      <c r="A68" t="s">
        <v>985</v>
      </c>
      <c r="B68" s="762">
        <f t="shared" si="15"/>
        <v>0</v>
      </c>
      <c r="C68" s="760">
        <f t="shared" si="16"/>
        <v>2</v>
      </c>
      <c r="D68" s="761">
        <f t="shared" si="17"/>
        <v>27</v>
      </c>
      <c r="E68" s="761">
        <f t="shared" si="18"/>
        <v>46</v>
      </c>
      <c r="F68" s="761">
        <f t="shared" si="19"/>
        <v>69</v>
      </c>
      <c r="G68" s="761">
        <f t="shared" si="20"/>
        <v>15</v>
      </c>
      <c r="H68" s="506">
        <f t="shared" si="21"/>
        <v>159</v>
      </c>
    </row>
    <row r="69" spans="1:8">
      <c r="A69" s="19" t="s">
        <v>1039</v>
      </c>
      <c r="B69" s="762">
        <f t="shared" si="15"/>
        <v>0</v>
      </c>
      <c r="C69" s="760">
        <f t="shared" si="16"/>
        <v>3</v>
      </c>
      <c r="D69" s="761">
        <f t="shared" si="17"/>
        <v>23</v>
      </c>
      <c r="E69" s="761">
        <f t="shared" si="18"/>
        <v>35</v>
      </c>
      <c r="F69" s="761">
        <f t="shared" si="19"/>
        <v>64</v>
      </c>
      <c r="G69" s="761">
        <f t="shared" si="20"/>
        <v>18</v>
      </c>
      <c r="H69" s="506">
        <f t="shared" si="21"/>
        <v>143</v>
      </c>
    </row>
    <row r="70" spans="1:8">
      <c r="A70" s="19" t="s">
        <v>1040</v>
      </c>
      <c r="B70" s="762">
        <f t="shared" si="15"/>
        <v>0</v>
      </c>
      <c r="C70" s="760">
        <f t="shared" si="16"/>
        <v>1</v>
      </c>
      <c r="D70" s="761">
        <f t="shared" si="17"/>
        <v>27</v>
      </c>
      <c r="E70" s="761">
        <f t="shared" si="18"/>
        <v>27</v>
      </c>
      <c r="F70" s="761">
        <f t="shared" si="19"/>
        <v>54</v>
      </c>
      <c r="G70" s="761">
        <f t="shared" si="20"/>
        <v>16</v>
      </c>
      <c r="H70" s="506">
        <f t="shared" si="21"/>
        <v>125</v>
      </c>
    </row>
    <row r="71" spans="1:8">
      <c r="A71" s="19" t="s">
        <v>1041</v>
      </c>
      <c r="B71" s="762">
        <f t="shared" si="15"/>
        <v>0</v>
      </c>
      <c r="C71" s="760">
        <f t="shared" si="16"/>
        <v>1</v>
      </c>
      <c r="D71" s="761">
        <f t="shared" si="17"/>
        <v>28</v>
      </c>
      <c r="E71" s="761">
        <f t="shared" si="18"/>
        <v>41</v>
      </c>
      <c r="F71" s="761">
        <f t="shared" si="19"/>
        <v>68</v>
      </c>
      <c r="G71" s="761">
        <f t="shared" si="20"/>
        <v>12</v>
      </c>
      <c r="H71" s="506">
        <f t="shared" si="21"/>
        <v>150</v>
      </c>
    </row>
    <row r="72" spans="1:8">
      <c r="A72" s="19" t="s">
        <v>1042</v>
      </c>
      <c r="B72" s="762">
        <f t="shared" si="15"/>
        <v>0</v>
      </c>
      <c r="C72" s="760">
        <f t="shared" si="16"/>
        <v>1</v>
      </c>
      <c r="D72" s="761">
        <f t="shared" si="17"/>
        <v>41</v>
      </c>
      <c r="E72" s="761">
        <f t="shared" si="18"/>
        <v>86</v>
      </c>
      <c r="F72" s="761">
        <f t="shared" si="19"/>
        <v>131</v>
      </c>
      <c r="G72" s="761">
        <f t="shared" si="20"/>
        <v>34</v>
      </c>
      <c r="H72" s="506">
        <f t="shared" si="21"/>
        <v>293</v>
      </c>
    </row>
    <row r="73" spans="1:8">
      <c r="A73" t="s">
        <v>1141</v>
      </c>
      <c r="B73" s="762">
        <f t="shared" ref="B73:B80" si="22">B30+C30</f>
        <v>0</v>
      </c>
      <c r="C73" s="760">
        <f t="shared" ref="C73:C80" si="23">D30+E30</f>
        <v>1</v>
      </c>
      <c r="D73" s="761">
        <f t="shared" ref="D73:D80" si="24">F30+G30</f>
        <v>52</v>
      </c>
      <c r="E73" s="761">
        <f t="shared" ref="E73:E80" si="25">H30+I30</f>
        <v>96</v>
      </c>
      <c r="F73" s="761">
        <f t="shared" ref="F73:F80" si="26">J30+K30</f>
        <v>102</v>
      </c>
      <c r="G73" s="761">
        <f t="shared" ref="G73:G80" si="27">L30+M30</f>
        <v>16</v>
      </c>
      <c r="H73" s="506">
        <f t="shared" ref="H73:H80" si="28">SUM(B73:G73)</f>
        <v>267</v>
      </c>
    </row>
    <row r="74" spans="1:8">
      <c r="A74" t="s">
        <v>1142</v>
      </c>
      <c r="B74" s="762">
        <f t="shared" si="22"/>
        <v>0</v>
      </c>
      <c r="C74" s="760">
        <f t="shared" si="23"/>
        <v>0</v>
      </c>
      <c r="D74" s="761">
        <f t="shared" si="24"/>
        <v>43</v>
      </c>
      <c r="E74" s="761">
        <f t="shared" si="25"/>
        <v>72</v>
      </c>
      <c r="F74" s="761">
        <f t="shared" si="26"/>
        <v>121</v>
      </c>
      <c r="G74" s="761">
        <f t="shared" si="27"/>
        <v>25</v>
      </c>
      <c r="H74" s="506">
        <f t="shared" si="28"/>
        <v>261</v>
      </c>
    </row>
    <row r="75" spans="1:8">
      <c r="A75" t="s">
        <v>1143</v>
      </c>
      <c r="B75" s="762">
        <f t="shared" si="22"/>
        <v>0</v>
      </c>
      <c r="C75" s="760">
        <f t="shared" si="23"/>
        <v>1</v>
      </c>
      <c r="D75" s="761">
        <f t="shared" si="24"/>
        <v>52</v>
      </c>
      <c r="E75" s="761">
        <f t="shared" si="25"/>
        <v>117</v>
      </c>
      <c r="F75" s="761">
        <f t="shared" si="26"/>
        <v>181</v>
      </c>
      <c r="G75" s="761">
        <f t="shared" si="27"/>
        <v>27</v>
      </c>
      <c r="H75" s="506">
        <f t="shared" si="28"/>
        <v>378</v>
      </c>
    </row>
    <row r="76" spans="1:8">
      <c r="A76" t="s">
        <v>1144</v>
      </c>
      <c r="B76" s="762">
        <f t="shared" si="22"/>
        <v>0</v>
      </c>
      <c r="C76" s="760">
        <f t="shared" si="23"/>
        <v>0</v>
      </c>
      <c r="D76" s="761">
        <f t="shared" si="24"/>
        <v>71</v>
      </c>
      <c r="E76" s="761">
        <f t="shared" si="25"/>
        <v>113</v>
      </c>
      <c r="F76" s="761">
        <f t="shared" si="26"/>
        <v>315</v>
      </c>
      <c r="G76" s="761">
        <f t="shared" si="27"/>
        <v>32</v>
      </c>
      <c r="H76" s="506">
        <f t="shared" si="28"/>
        <v>531</v>
      </c>
    </row>
    <row r="77" spans="1:8">
      <c r="A77" t="s">
        <v>1270</v>
      </c>
      <c r="B77" s="762">
        <f t="shared" si="22"/>
        <v>0</v>
      </c>
      <c r="C77" s="760">
        <f t="shared" si="23"/>
        <v>0</v>
      </c>
      <c r="D77" s="761">
        <f t="shared" si="24"/>
        <v>94</v>
      </c>
      <c r="E77" s="761">
        <f t="shared" si="25"/>
        <v>124</v>
      </c>
      <c r="F77" s="761">
        <f t="shared" si="26"/>
        <v>361</v>
      </c>
      <c r="G77" s="761">
        <f t="shared" si="27"/>
        <v>33</v>
      </c>
      <c r="H77" s="506">
        <f t="shared" si="28"/>
        <v>612</v>
      </c>
    </row>
    <row r="78" spans="1:8">
      <c r="A78" t="s">
        <v>1271</v>
      </c>
      <c r="B78" s="762">
        <f t="shared" si="22"/>
        <v>0</v>
      </c>
      <c r="C78" s="760">
        <f t="shared" si="23"/>
        <v>0</v>
      </c>
      <c r="D78" s="761">
        <f t="shared" si="24"/>
        <v>88</v>
      </c>
      <c r="E78" s="761">
        <f t="shared" si="25"/>
        <v>111</v>
      </c>
      <c r="F78" s="761">
        <f t="shared" si="26"/>
        <v>470</v>
      </c>
      <c r="G78" s="761">
        <f t="shared" si="27"/>
        <v>35</v>
      </c>
      <c r="H78" s="506">
        <f t="shared" si="28"/>
        <v>704</v>
      </c>
    </row>
    <row r="79" spans="1:8">
      <c r="A79" t="s">
        <v>1272</v>
      </c>
      <c r="B79" s="762">
        <f t="shared" si="22"/>
        <v>0</v>
      </c>
      <c r="C79" s="760">
        <f t="shared" si="23"/>
        <v>0</v>
      </c>
      <c r="D79" s="761">
        <f t="shared" si="24"/>
        <v>112</v>
      </c>
      <c r="E79" s="761">
        <f t="shared" si="25"/>
        <v>131</v>
      </c>
      <c r="F79" s="761">
        <f t="shared" si="26"/>
        <v>531</v>
      </c>
      <c r="G79" s="761">
        <f t="shared" si="27"/>
        <v>53</v>
      </c>
      <c r="H79" s="506">
        <f t="shared" si="28"/>
        <v>827</v>
      </c>
    </row>
    <row r="80" spans="1:8">
      <c r="A80" t="s">
        <v>1273</v>
      </c>
      <c r="B80" s="762">
        <f t="shared" si="22"/>
        <v>0</v>
      </c>
      <c r="C80" s="760">
        <f t="shared" si="23"/>
        <v>3</v>
      </c>
      <c r="D80" s="761">
        <f t="shared" si="24"/>
        <v>113</v>
      </c>
      <c r="E80" s="761">
        <f t="shared" si="25"/>
        <v>164</v>
      </c>
      <c r="F80" s="761">
        <f t="shared" si="26"/>
        <v>600</v>
      </c>
      <c r="G80" s="761">
        <f t="shared" si="27"/>
        <v>62</v>
      </c>
      <c r="H80" s="506">
        <f t="shared" si="28"/>
        <v>942</v>
      </c>
    </row>
    <row r="81" spans="1:8">
      <c r="A81" t="s">
        <v>1495</v>
      </c>
      <c r="B81" s="762">
        <f>B38+C38</f>
        <v>0</v>
      </c>
      <c r="C81" s="760">
        <f>D38+E38</f>
        <v>2</v>
      </c>
      <c r="D81" s="761">
        <f>F38+G38</f>
        <v>107</v>
      </c>
      <c r="E81" s="761">
        <f>H38+I38</f>
        <v>129</v>
      </c>
      <c r="F81" s="761">
        <f>J38+K38</f>
        <v>603</v>
      </c>
      <c r="G81" s="761">
        <f>L38+M38</f>
        <v>63</v>
      </c>
      <c r="H81" s="506">
        <f>SUM(B81:G81)</f>
        <v>904</v>
      </c>
    </row>
    <row r="82" spans="1:8">
      <c r="A82" t="s">
        <v>1496</v>
      </c>
      <c r="B82" s="762">
        <f>B39+C39</f>
        <v>1</v>
      </c>
      <c r="C82" s="760">
        <f>D39+E39</f>
        <v>1</v>
      </c>
      <c r="D82" s="761">
        <f>F39+G39</f>
        <v>84</v>
      </c>
      <c r="E82" s="761">
        <f>H39+I39</f>
        <v>99</v>
      </c>
      <c r="F82" s="761">
        <f>J39+K39</f>
        <v>570</v>
      </c>
      <c r="G82" s="761">
        <f>L39+M39</f>
        <v>69</v>
      </c>
      <c r="H82" s="506">
        <f>SUM(B82:G82)</f>
        <v>824</v>
      </c>
    </row>
    <row r="83" spans="1:8">
      <c r="A83" t="s">
        <v>1497</v>
      </c>
      <c r="B83" s="762">
        <f>B40+C40</f>
        <v>0</v>
      </c>
      <c r="C83" s="760">
        <f>D40+E40</f>
        <v>0</v>
      </c>
      <c r="D83" s="761">
        <f>F40+G40</f>
        <v>93</v>
      </c>
      <c r="E83" s="761">
        <f>H40+I40</f>
        <v>121</v>
      </c>
      <c r="F83" s="761">
        <f>J40+K40</f>
        <v>602</v>
      </c>
      <c r="G83" s="761">
        <f>L40+M40</f>
        <v>91</v>
      </c>
      <c r="H83" s="506">
        <f>SUM(B83:G83)</f>
        <v>907</v>
      </c>
    </row>
    <row r="84" spans="1:8">
      <c r="A84" t="s">
        <v>1498</v>
      </c>
      <c r="B84" s="762">
        <f>B41+C41</f>
        <v>1</v>
      </c>
      <c r="C84" s="760">
        <f>D41+E41</f>
        <v>3</v>
      </c>
      <c r="D84" s="761">
        <f>F41+G41</f>
        <v>86</v>
      </c>
      <c r="E84" s="761">
        <f>H41+I41</f>
        <v>181</v>
      </c>
      <c r="F84" s="761">
        <f>J41+K41</f>
        <v>610</v>
      </c>
      <c r="G84" s="761">
        <f>L41+M41</f>
        <v>86</v>
      </c>
      <c r="H84" s="506">
        <f>SUM(B84:G84)</f>
        <v>967</v>
      </c>
    </row>
    <row r="85" spans="1:8" ht="18.75" customHeight="1">
      <c r="A85" s="60" t="s">
        <v>641</v>
      </c>
      <c r="B85" s="763">
        <f>SUM(B46:B84)</f>
        <v>6</v>
      </c>
      <c r="C85" s="764">
        <f t="shared" ref="C85:H85" si="29">SUM(C46:C84)</f>
        <v>51</v>
      </c>
      <c r="D85" s="764">
        <f t="shared" si="29"/>
        <v>2772</v>
      </c>
      <c r="E85" s="764">
        <f t="shared" si="29"/>
        <v>8032</v>
      </c>
      <c r="F85" s="764">
        <f t="shared" si="29"/>
        <v>41440</v>
      </c>
      <c r="G85" s="764">
        <f t="shared" si="29"/>
        <v>12165</v>
      </c>
      <c r="H85" s="764">
        <f t="shared" si="29"/>
        <v>64466</v>
      </c>
    </row>
    <row r="86" spans="1:8">
      <c r="B86" s="366"/>
      <c r="C86" s="366"/>
      <c r="D86" s="366"/>
      <c r="E86" s="366"/>
      <c r="F86" s="366"/>
      <c r="G86" s="366"/>
      <c r="H86" s="366"/>
    </row>
    <row r="87" spans="1:8">
      <c r="A87" s="10" t="s">
        <v>382</v>
      </c>
      <c r="B87" s="366"/>
      <c r="C87" s="366"/>
      <c r="D87" s="366"/>
      <c r="E87" s="366"/>
      <c r="F87" s="366"/>
      <c r="G87" s="366"/>
      <c r="H87" s="366"/>
    </row>
    <row r="88" spans="1:8">
      <c r="A88" s="205" t="s">
        <v>244</v>
      </c>
      <c r="B88" s="765" t="s">
        <v>383</v>
      </c>
      <c r="C88" s="765" t="s">
        <v>384</v>
      </c>
      <c r="D88" s="765" t="s">
        <v>385</v>
      </c>
      <c r="E88" s="765" t="s">
        <v>386</v>
      </c>
      <c r="F88" s="765" t="s">
        <v>387</v>
      </c>
      <c r="G88" s="765" t="s">
        <v>388</v>
      </c>
      <c r="H88" s="766" t="s">
        <v>662</v>
      </c>
    </row>
    <row r="89" spans="1:8">
      <c r="A89" s="22" t="s">
        <v>225</v>
      </c>
      <c r="B89" s="767" t="s">
        <v>389</v>
      </c>
      <c r="C89" s="767" t="s">
        <v>389</v>
      </c>
      <c r="D89" s="768">
        <f>F3/(F3+G3)</f>
        <v>4.8780487804878049E-3</v>
      </c>
      <c r="E89" s="768">
        <f>H3/(H3+I3)</f>
        <v>9.22266139657444E-3</v>
      </c>
      <c r="F89" s="768">
        <f>J3/(J3+K3)</f>
        <v>1.2272834552749587E-2</v>
      </c>
      <c r="G89" s="768">
        <f>L3/(L3+M3)</f>
        <v>8.771929824561403E-3</v>
      </c>
      <c r="H89" s="738">
        <f>(B3+D3+F3+H3+J3+L3)/SUM(B3:M3)</f>
        <v>1.0923238066736495E-2</v>
      </c>
    </row>
    <row r="90" spans="1:8">
      <c r="A90" s="22" t="s">
        <v>226</v>
      </c>
      <c r="B90" s="767" t="s">
        <v>389</v>
      </c>
      <c r="C90" s="767" t="s">
        <v>389</v>
      </c>
      <c r="D90" s="768">
        <f t="shared" ref="D90:D119" si="30">F4/(F4+G4)</f>
        <v>0</v>
      </c>
      <c r="E90" s="768">
        <f t="shared" ref="E90:E119" si="31">H4/(H4+I4)</f>
        <v>9.7222222222222224E-3</v>
      </c>
      <c r="F90" s="768">
        <f t="shared" ref="F90:F119" si="32">J4/(J4+K4)</f>
        <v>1.4001806684733513E-2</v>
      </c>
      <c r="G90" s="768">
        <f t="shared" ref="G90:G119" si="33">L4/(L4+M4)</f>
        <v>1.1805555555555555E-2</v>
      </c>
      <c r="H90" s="738">
        <f t="shared" ref="H90:H119" si="34">(B4+D4+F4+H4+J4+L4)/SUM(B4:M4)</f>
        <v>1.2665684830633284E-2</v>
      </c>
    </row>
    <row r="91" spans="1:8">
      <c r="A91" s="22" t="s">
        <v>227</v>
      </c>
      <c r="B91" s="767" t="s">
        <v>389</v>
      </c>
      <c r="C91" s="767" t="s">
        <v>389</v>
      </c>
      <c r="D91" s="768">
        <f t="shared" si="30"/>
        <v>0</v>
      </c>
      <c r="E91" s="768">
        <f t="shared" si="31"/>
        <v>1.2612612612612612E-2</v>
      </c>
      <c r="F91" s="768">
        <f t="shared" si="32"/>
        <v>1.3873775843307944E-2</v>
      </c>
      <c r="G91" s="768">
        <f t="shared" si="33"/>
        <v>7.2939460247994168E-3</v>
      </c>
      <c r="H91" s="738">
        <f t="shared" si="34"/>
        <v>1.1813759555246699E-2</v>
      </c>
    </row>
    <row r="92" spans="1:8">
      <c r="A92" s="22" t="s">
        <v>228</v>
      </c>
      <c r="B92" s="767" t="s">
        <v>389</v>
      </c>
      <c r="C92" s="767" t="s">
        <v>389</v>
      </c>
      <c r="D92" s="768">
        <f t="shared" si="30"/>
        <v>8.130081300813009E-3</v>
      </c>
      <c r="E92" s="768">
        <f t="shared" si="31"/>
        <v>3.5398230088495575E-2</v>
      </c>
      <c r="F92" s="768">
        <f t="shared" si="32"/>
        <v>1.9262161279791055E-2</v>
      </c>
      <c r="G92" s="768">
        <f t="shared" si="33"/>
        <v>1.3192612137203167E-2</v>
      </c>
      <c r="H92" s="738">
        <f t="shared" si="34"/>
        <v>1.9045625784847215E-2</v>
      </c>
    </row>
    <row r="93" spans="1:8">
      <c r="A93" s="22" t="s">
        <v>229</v>
      </c>
      <c r="B93" s="767" t="s">
        <v>389</v>
      </c>
      <c r="C93" s="767" t="s">
        <v>389</v>
      </c>
      <c r="D93" s="768">
        <f t="shared" si="30"/>
        <v>1.4925373134328358E-2</v>
      </c>
      <c r="E93" s="768">
        <f t="shared" si="31"/>
        <v>3.553299492385787E-2</v>
      </c>
      <c r="F93" s="768">
        <f t="shared" si="32"/>
        <v>1.6405395552314985E-2</v>
      </c>
      <c r="G93" s="768">
        <f t="shared" si="33"/>
        <v>1.2720156555772993E-2</v>
      </c>
      <c r="H93" s="738">
        <f t="shared" si="34"/>
        <v>1.7458100558659217E-2</v>
      </c>
    </row>
    <row r="94" spans="1:8">
      <c r="A94" s="22" t="s">
        <v>230</v>
      </c>
      <c r="B94" s="767" t="s">
        <v>389</v>
      </c>
      <c r="C94" s="767" t="s">
        <v>389</v>
      </c>
      <c r="D94" s="768">
        <f t="shared" si="30"/>
        <v>1.7094017094017096E-2</v>
      </c>
      <c r="E94" s="768">
        <f t="shared" si="31"/>
        <v>6.2111801242236024E-2</v>
      </c>
      <c r="F94" s="768">
        <f t="shared" si="32"/>
        <v>1.7449106771915246E-2</v>
      </c>
      <c r="G94" s="768">
        <f t="shared" si="33"/>
        <v>1.070154577883472E-2</v>
      </c>
      <c r="H94" s="738">
        <f t="shared" si="34"/>
        <v>1.9788560585524532E-2</v>
      </c>
    </row>
    <row r="95" spans="1:8">
      <c r="A95" s="22" t="s">
        <v>231</v>
      </c>
      <c r="B95" s="767" t="s">
        <v>389</v>
      </c>
      <c r="C95" s="767" t="s">
        <v>389</v>
      </c>
      <c r="D95" s="768">
        <f t="shared" si="30"/>
        <v>0</v>
      </c>
      <c r="E95" s="768">
        <f t="shared" si="31"/>
        <v>5.2795031055900624E-2</v>
      </c>
      <c r="F95" s="768">
        <f t="shared" si="32"/>
        <v>1.290609701824655E-2</v>
      </c>
      <c r="G95" s="768">
        <f t="shared" si="33"/>
        <v>9.433962264150943E-3</v>
      </c>
      <c r="H95" s="738">
        <f t="shared" si="34"/>
        <v>1.5519765739385067E-2</v>
      </c>
    </row>
    <row r="96" spans="1:8">
      <c r="A96" s="22" t="s">
        <v>232</v>
      </c>
      <c r="B96" s="767" t="s">
        <v>389</v>
      </c>
      <c r="C96" s="767" t="s">
        <v>389</v>
      </c>
      <c r="D96" s="768">
        <f t="shared" si="30"/>
        <v>2.4096385542168676E-2</v>
      </c>
      <c r="E96" s="768">
        <f t="shared" si="31"/>
        <v>5.6666666666666664E-2</v>
      </c>
      <c r="F96" s="768">
        <f t="shared" si="32"/>
        <v>1.4705882352941176E-2</v>
      </c>
      <c r="G96" s="768">
        <f t="shared" si="33"/>
        <v>1.5202702702702704E-2</v>
      </c>
      <c r="H96" s="738">
        <f t="shared" si="34"/>
        <v>1.9218025182239893E-2</v>
      </c>
    </row>
    <row r="97" spans="1:8">
      <c r="A97" s="22" t="s">
        <v>233</v>
      </c>
      <c r="B97" s="767" t="s">
        <v>389</v>
      </c>
      <c r="C97" s="767" t="s">
        <v>389</v>
      </c>
      <c r="D97" s="768">
        <f t="shared" si="30"/>
        <v>3.0769230769230771E-2</v>
      </c>
      <c r="E97" s="768">
        <f t="shared" si="31"/>
        <v>0.14590747330960854</v>
      </c>
      <c r="F97" s="768">
        <f t="shared" si="32"/>
        <v>2.6755852842809364E-2</v>
      </c>
      <c r="G97" s="768">
        <f t="shared" si="33"/>
        <v>2.6936026936026935E-2</v>
      </c>
      <c r="H97" s="738">
        <f t="shared" si="34"/>
        <v>3.789126853377265E-2</v>
      </c>
    </row>
    <row r="98" spans="1:8">
      <c r="A98" s="22" t="s">
        <v>234</v>
      </c>
      <c r="B98" s="767" t="s">
        <v>389</v>
      </c>
      <c r="C98" s="767" t="s">
        <v>389</v>
      </c>
      <c r="D98" s="768">
        <f t="shared" si="30"/>
        <v>1.4705882352941176E-2</v>
      </c>
      <c r="E98" s="768">
        <f t="shared" si="31"/>
        <v>5.3191489361702128E-2</v>
      </c>
      <c r="F98" s="768">
        <f t="shared" si="32"/>
        <v>5.1020408163265307E-2</v>
      </c>
      <c r="G98" s="768">
        <f t="shared" si="33"/>
        <v>1.8518518518518517E-2</v>
      </c>
      <c r="H98" s="738">
        <f t="shared" si="34"/>
        <v>4.5163088932255367E-2</v>
      </c>
    </row>
    <row r="99" spans="1:8">
      <c r="A99" s="22" t="s">
        <v>235</v>
      </c>
      <c r="B99" s="767" t="s">
        <v>389</v>
      </c>
      <c r="C99" s="767" t="s">
        <v>389</v>
      </c>
      <c r="D99" s="768">
        <f t="shared" si="30"/>
        <v>1.7857142857142856E-2</v>
      </c>
      <c r="E99" s="768">
        <f t="shared" si="31"/>
        <v>5.4131054131054131E-2</v>
      </c>
      <c r="F99" s="768">
        <f t="shared" si="32"/>
        <v>4.0318799812470697E-2</v>
      </c>
      <c r="G99" s="768">
        <f t="shared" si="33"/>
        <v>1.7857142857142856E-2</v>
      </c>
      <c r="H99" s="738">
        <f t="shared" si="34"/>
        <v>3.7779237844940868E-2</v>
      </c>
    </row>
    <row r="100" spans="1:8">
      <c r="A100" s="22" t="s">
        <v>833</v>
      </c>
      <c r="B100" s="767" t="s">
        <v>389</v>
      </c>
      <c r="C100" s="767" t="s">
        <v>389</v>
      </c>
      <c r="D100" s="768">
        <f t="shared" si="30"/>
        <v>1.6393442622950821E-2</v>
      </c>
      <c r="E100" s="768">
        <f t="shared" si="31"/>
        <v>7.3684210526315783E-2</v>
      </c>
      <c r="F100" s="768">
        <f t="shared" si="32"/>
        <v>3.8237200259235257E-2</v>
      </c>
      <c r="G100" s="768">
        <f t="shared" si="33"/>
        <v>1.2500000000000001E-2</v>
      </c>
      <c r="H100" s="738">
        <f t="shared" si="34"/>
        <v>3.7570991699432066E-2</v>
      </c>
    </row>
    <row r="101" spans="1:8">
      <c r="A101" s="22" t="s">
        <v>834</v>
      </c>
      <c r="B101" s="767" t="s">
        <v>389</v>
      </c>
      <c r="C101" s="767" t="s">
        <v>389</v>
      </c>
      <c r="D101" s="768">
        <f t="shared" si="30"/>
        <v>0</v>
      </c>
      <c r="E101" s="768">
        <f t="shared" si="31"/>
        <v>5.0761421319796954E-2</v>
      </c>
      <c r="F101" s="768">
        <f t="shared" si="32"/>
        <v>4.567307692307692E-2</v>
      </c>
      <c r="G101" s="768">
        <f t="shared" si="33"/>
        <v>1.8181818181818181E-2</v>
      </c>
      <c r="H101" s="738">
        <f t="shared" si="34"/>
        <v>4.0688575899843503E-2</v>
      </c>
    </row>
    <row r="102" spans="1:8">
      <c r="A102" s="22" t="s">
        <v>835</v>
      </c>
      <c r="B102" s="767" t="s">
        <v>389</v>
      </c>
      <c r="C102" s="767" t="s">
        <v>389</v>
      </c>
      <c r="D102" s="768">
        <f t="shared" si="30"/>
        <v>0</v>
      </c>
      <c r="E102" s="768">
        <f t="shared" si="31"/>
        <v>8.3769633507853408E-2</v>
      </c>
      <c r="F102" s="768">
        <f t="shared" si="32"/>
        <v>5.3703703703703705E-2</v>
      </c>
      <c r="G102" s="768">
        <f t="shared" si="33"/>
        <v>2.4793388429752067E-2</v>
      </c>
      <c r="H102" s="738">
        <f t="shared" si="34"/>
        <v>5.4857142857142854E-2</v>
      </c>
    </row>
    <row r="103" spans="1:8">
      <c r="A103" s="22" t="s">
        <v>836</v>
      </c>
      <c r="B103" s="767" t="s">
        <v>389</v>
      </c>
      <c r="C103" s="767" t="s">
        <v>389</v>
      </c>
      <c r="D103" s="768">
        <f t="shared" si="30"/>
        <v>0</v>
      </c>
      <c r="E103" s="768">
        <f t="shared" si="31"/>
        <v>2.564102564102564E-2</v>
      </c>
      <c r="F103" s="768">
        <f t="shared" si="32"/>
        <v>4.4117647058823532E-2</v>
      </c>
      <c r="G103" s="768">
        <f t="shared" si="33"/>
        <v>9.9009900990099011E-3</v>
      </c>
      <c r="H103" s="738">
        <f t="shared" si="34"/>
        <v>3.3236994219653176E-2</v>
      </c>
    </row>
    <row r="104" spans="1:8">
      <c r="A104" s="22" t="s">
        <v>891</v>
      </c>
      <c r="B104" s="767" t="s">
        <v>389</v>
      </c>
      <c r="C104" s="767" t="s">
        <v>389</v>
      </c>
      <c r="D104" s="768">
        <f t="shared" si="30"/>
        <v>0</v>
      </c>
      <c r="E104" s="768">
        <f t="shared" si="31"/>
        <v>3.4482758620689655E-2</v>
      </c>
      <c r="F104" s="768">
        <f t="shared" si="32"/>
        <v>5.6338028169014086E-2</v>
      </c>
      <c r="G104" s="768">
        <f t="shared" si="33"/>
        <v>0</v>
      </c>
      <c r="H104" s="738">
        <f t="shared" si="34"/>
        <v>3.7848605577689244E-2</v>
      </c>
    </row>
    <row r="105" spans="1:8">
      <c r="A105" s="22" t="s">
        <v>892</v>
      </c>
      <c r="B105" s="767" t="s">
        <v>389</v>
      </c>
      <c r="C105" s="767" t="s">
        <v>389</v>
      </c>
      <c r="D105" s="768">
        <f t="shared" si="30"/>
        <v>6.6666666666666666E-2</v>
      </c>
      <c r="E105" s="768">
        <f t="shared" si="31"/>
        <v>2.8037383177570093E-2</v>
      </c>
      <c r="F105" s="768">
        <f t="shared" si="32"/>
        <v>1.932367149758454E-2</v>
      </c>
      <c r="G105" s="768">
        <f t="shared" si="33"/>
        <v>2.5000000000000001E-2</v>
      </c>
      <c r="H105" s="738">
        <f t="shared" si="34"/>
        <v>2.4449877750611249E-2</v>
      </c>
    </row>
    <row r="106" spans="1:8">
      <c r="A106" s="22" t="s">
        <v>893</v>
      </c>
      <c r="B106" s="767" t="s">
        <v>389</v>
      </c>
      <c r="C106" s="767" t="s">
        <v>389</v>
      </c>
      <c r="D106" s="768">
        <f t="shared" si="30"/>
        <v>0</v>
      </c>
      <c r="E106" s="768">
        <f t="shared" si="31"/>
        <v>1.680672268907563E-2</v>
      </c>
      <c r="F106" s="768">
        <f t="shared" si="32"/>
        <v>1.7341040462427744E-2</v>
      </c>
      <c r="G106" s="768">
        <f t="shared" si="33"/>
        <v>2.0408163265306121E-2</v>
      </c>
      <c r="H106" s="738">
        <f t="shared" si="34"/>
        <v>1.5665796344647518E-2</v>
      </c>
    </row>
    <row r="107" spans="1:8">
      <c r="A107" s="22" t="s">
        <v>894</v>
      </c>
      <c r="B107" s="767" t="s">
        <v>389</v>
      </c>
      <c r="C107" s="767" t="s">
        <v>389</v>
      </c>
      <c r="D107" s="768">
        <f t="shared" si="30"/>
        <v>0</v>
      </c>
      <c r="E107" s="768">
        <f t="shared" si="31"/>
        <v>1.4492753623188406E-2</v>
      </c>
      <c r="F107" s="768">
        <f t="shared" si="32"/>
        <v>0.10135135135135136</v>
      </c>
      <c r="G107" s="768">
        <f t="shared" si="33"/>
        <v>0</v>
      </c>
      <c r="H107" s="738">
        <f t="shared" si="34"/>
        <v>4.843304843304843E-2</v>
      </c>
    </row>
    <row r="108" spans="1:8">
      <c r="A108" t="s">
        <v>982</v>
      </c>
      <c r="B108" s="769" t="s">
        <v>389</v>
      </c>
      <c r="C108" s="767" t="s">
        <v>389</v>
      </c>
      <c r="D108" s="768">
        <f t="shared" si="30"/>
        <v>0</v>
      </c>
      <c r="E108" s="768">
        <f t="shared" si="31"/>
        <v>1.9230769230769232E-2</v>
      </c>
      <c r="F108" s="768">
        <f t="shared" si="32"/>
        <v>0.11475409836065574</v>
      </c>
      <c r="G108" s="768">
        <f t="shared" si="33"/>
        <v>0</v>
      </c>
      <c r="H108" s="738">
        <f t="shared" si="34"/>
        <v>5.7553956834532377E-2</v>
      </c>
    </row>
    <row r="109" spans="1:8">
      <c r="A109" t="s">
        <v>983</v>
      </c>
      <c r="B109" s="769" t="s">
        <v>389</v>
      </c>
      <c r="C109" s="767" t="s">
        <v>389</v>
      </c>
      <c r="D109" s="768">
        <f t="shared" si="30"/>
        <v>0</v>
      </c>
      <c r="E109" s="768">
        <f t="shared" si="31"/>
        <v>0</v>
      </c>
      <c r="F109" s="768">
        <f t="shared" si="32"/>
        <v>0.20289855072463769</v>
      </c>
      <c r="G109" s="768">
        <f t="shared" si="33"/>
        <v>0</v>
      </c>
      <c r="H109" s="738">
        <f t="shared" si="34"/>
        <v>7.5268817204301078E-2</v>
      </c>
    </row>
    <row r="110" spans="1:8">
      <c r="A110" t="s">
        <v>984</v>
      </c>
      <c r="B110" s="769" t="s">
        <v>389</v>
      </c>
      <c r="C110" s="767" t="s">
        <v>389</v>
      </c>
      <c r="D110" s="768">
        <f t="shared" si="30"/>
        <v>0</v>
      </c>
      <c r="E110" s="768">
        <f t="shared" si="31"/>
        <v>0</v>
      </c>
      <c r="F110" s="768">
        <f t="shared" si="32"/>
        <v>0.21276595744680851</v>
      </c>
      <c r="G110" s="768">
        <f t="shared" si="33"/>
        <v>0</v>
      </c>
      <c r="H110" s="738">
        <f t="shared" si="34"/>
        <v>7.2463768115942032E-2</v>
      </c>
    </row>
    <row r="111" spans="1:8">
      <c r="A111" t="s">
        <v>985</v>
      </c>
      <c r="B111" s="769" t="s">
        <v>389</v>
      </c>
      <c r="C111" s="767" t="s">
        <v>389</v>
      </c>
      <c r="D111" s="768">
        <f t="shared" si="30"/>
        <v>0.1111111111111111</v>
      </c>
      <c r="E111" s="768">
        <f t="shared" si="31"/>
        <v>0</v>
      </c>
      <c r="F111" s="768">
        <f t="shared" si="32"/>
        <v>0.13043478260869565</v>
      </c>
      <c r="G111" s="768">
        <f t="shared" si="33"/>
        <v>0</v>
      </c>
      <c r="H111" s="738">
        <f t="shared" si="34"/>
        <v>7.5471698113207544E-2</v>
      </c>
    </row>
    <row r="112" spans="1:8">
      <c r="A112" s="19" t="s">
        <v>1039</v>
      </c>
      <c r="B112" s="769" t="s">
        <v>389</v>
      </c>
      <c r="C112" s="767" t="s">
        <v>389</v>
      </c>
      <c r="D112" s="768">
        <f t="shared" si="30"/>
        <v>8.6956521739130432E-2</v>
      </c>
      <c r="E112" s="768">
        <f t="shared" si="31"/>
        <v>0</v>
      </c>
      <c r="F112" s="768">
        <f t="shared" si="32"/>
        <v>0.140625</v>
      </c>
      <c r="G112" s="768">
        <f t="shared" si="33"/>
        <v>0</v>
      </c>
      <c r="H112" s="738">
        <f t="shared" si="34"/>
        <v>7.6923076923076927E-2</v>
      </c>
    </row>
    <row r="113" spans="1:8">
      <c r="A113" s="19" t="s">
        <v>1040</v>
      </c>
      <c r="B113" s="769" t="s">
        <v>389</v>
      </c>
      <c r="C113" s="767" t="s">
        <v>389</v>
      </c>
      <c r="D113" s="768">
        <f t="shared" si="30"/>
        <v>0</v>
      </c>
      <c r="E113" s="768">
        <f t="shared" si="31"/>
        <v>0</v>
      </c>
      <c r="F113" s="768">
        <f t="shared" si="32"/>
        <v>0.24074074074074073</v>
      </c>
      <c r="G113" s="768">
        <f t="shared" si="33"/>
        <v>0</v>
      </c>
      <c r="H113" s="738">
        <f t="shared" si="34"/>
        <v>0.104</v>
      </c>
    </row>
    <row r="114" spans="1:8">
      <c r="A114" s="19" t="s">
        <v>1041</v>
      </c>
      <c r="B114" s="769" t="s">
        <v>389</v>
      </c>
      <c r="C114" s="767" t="s">
        <v>389</v>
      </c>
      <c r="D114" s="768">
        <f t="shared" si="30"/>
        <v>0</v>
      </c>
      <c r="E114" s="768">
        <f t="shared" si="31"/>
        <v>0</v>
      </c>
      <c r="F114" s="768">
        <f t="shared" si="32"/>
        <v>8.8235294117647065E-2</v>
      </c>
      <c r="G114" s="768">
        <f t="shared" si="33"/>
        <v>0</v>
      </c>
      <c r="H114" s="738">
        <f t="shared" si="34"/>
        <v>0.04</v>
      </c>
    </row>
    <row r="115" spans="1:8">
      <c r="A115" s="19" t="s">
        <v>1042</v>
      </c>
      <c r="B115" s="769" t="s">
        <v>389</v>
      </c>
      <c r="C115" s="767" t="s">
        <v>389</v>
      </c>
      <c r="D115" s="768">
        <f t="shared" si="30"/>
        <v>0</v>
      </c>
      <c r="E115" s="768">
        <f t="shared" si="31"/>
        <v>0</v>
      </c>
      <c r="F115" s="768">
        <f t="shared" si="32"/>
        <v>1.5267175572519083E-2</v>
      </c>
      <c r="G115" s="768">
        <f t="shared" si="33"/>
        <v>0</v>
      </c>
      <c r="H115" s="738">
        <f t="shared" si="34"/>
        <v>6.8259385665529011E-3</v>
      </c>
    </row>
    <row r="116" spans="1:8">
      <c r="A116" t="s">
        <v>1141</v>
      </c>
      <c r="B116" s="769" t="s">
        <v>389</v>
      </c>
      <c r="C116" s="767" t="s">
        <v>389</v>
      </c>
      <c r="D116" s="768">
        <f t="shared" si="30"/>
        <v>1.9230769230769232E-2</v>
      </c>
      <c r="E116" s="768">
        <f t="shared" si="31"/>
        <v>0</v>
      </c>
      <c r="F116" s="768">
        <f t="shared" si="32"/>
        <v>4.9019607843137254E-2</v>
      </c>
      <c r="G116" s="768">
        <f t="shared" si="33"/>
        <v>0</v>
      </c>
      <c r="H116" s="738">
        <f t="shared" si="34"/>
        <v>2.247191011235955E-2</v>
      </c>
    </row>
    <row r="117" spans="1:8">
      <c r="A117" t="s">
        <v>1142</v>
      </c>
      <c r="B117" s="769" t="s">
        <v>389</v>
      </c>
      <c r="C117" s="767" t="s">
        <v>389</v>
      </c>
      <c r="D117" s="768">
        <f t="shared" si="30"/>
        <v>0</v>
      </c>
      <c r="E117" s="768">
        <f t="shared" si="31"/>
        <v>0</v>
      </c>
      <c r="F117" s="768">
        <f t="shared" si="32"/>
        <v>9.9173553719008267E-2</v>
      </c>
      <c r="G117" s="768">
        <f t="shared" si="33"/>
        <v>0</v>
      </c>
      <c r="H117" s="738">
        <f t="shared" si="34"/>
        <v>4.5977011494252873E-2</v>
      </c>
    </row>
    <row r="118" spans="1:8">
      <c r="A118" t="s">
        <v>1143</v>
      </c>
      <c r="B118" s="769" t="s">
        <v>389</v>
      </c>
      <c r="C118" s="767" t="s">
        <v>389</v>
      </c>
      <c r="D118" s="768">
        <f t="shared" si="30"/>
        <v>0</v>
      </c>
      <c r="E118" s="768">
        <f t="shared" si="31"/>
        <v>0</v>
      </c>
      <c r="F118" s="768">
        <f t="shared" si="32"/>
        <v>0.14917127071823205</v>
      </c>
      <c r="G118" s="768">
        <f t="shared" si="33"/>
        <v>0</v>
      </c>
      <c r="H118" s="738">
        <f t="shared" si="34"/>
        <v>7.1428571428571425E-2</v>
      </c>
    </row>
    <row r="119" spans="1:8">
      <c r="A119" t="s">
        <v>1144</v>
      </c>
      <c r="B119" s="769" t="s">
        <v>389</v>
      </c>
      <c r="C119" s="767" t="s">
        <v>389</v>
      </c>
      <c r="D119" s="768">
        <f t="shared" si="30"/>
        <v>0.16901408450704225</v>
      </c>
      <c r="E119" s="768">
        <f t="shared" si="31"/>
        <v>0</v>
      </c>
      <c r="F119" s="768">
        <f t="shared" si="32"/>
        <v>0.23174603174603176</v>
      </c>
      <c r="G119" s="768">
        <f t="shared" si="33"/>
        <v>0</v>
      </c>
      <c r="H119" s="738">
        <f t="shared" si="34"/>
        <v>0.160075329566855</v>
      </c>
    </row>
    <row r="120" spans="1:8">
      <c r="A120" t="s">
        <v>1270</v>
      </c>
      <c r="B120" s="769" t="s">
        <v>389</v>
      </c>
      <c r="C120" s="767" t="s">
        <v>389</v>
      </c>
      <c r="D120" s="768">
        <f t="shared" ref="D120:D128" si="35">F34/(F34+G34)</f>
        <v>0.21276595744680851</v>
      </c>
      <c r="E120" s="768">
        <f t="shared" ref="E120:E128" si="36">H34/(H34+I34)</f>
        <v>0</v>
      </c>
      <c r="F120" s="768">
        <f t="shared" ref="F120:F128" si="37">J34/(J34+K34)</f>
        <v>0.29916897506925205</v>
      </c>
      <c r="G120" s="768">
        <f t="shared" ref="G120:G128" si="38">L34/(L34+M34)</f>
        <v>0</v>
      </c>
      <c r="H120" s="738">
        <f t="shared" ref="H120:H128" si="39">(B34+D34+F34+H34+J34+L34)/SUM(B34:M34)</f>
        <v>0.20915032679738563</v>
      </c>
    </row>
    <row r="121" spans="1:8">
      <c r="A121" t="s">
        <v>1271</v>
      </c>
      <c r="B121" s="769" t="s">
        <v>389</v>
      </c>
      <c r="C121" s="767" t="s">
        <v>389</v>
      </c>
      <c r="D121" s="768">
        <f t="shared" si="35"/>
        <v>0.20454545454545456</v>
      </c>
      <c r="E121" s="768">
        <f t="shared" si="36"/>
        <v>0</v>
      </c>
      <c r="F121" s="768">
        <f t="shared" si="37"/>
        <v>0.28723404255319152</v>
      </c>
      <c r="G121" s="768">
        <f t="shared" si="38"/>
        <v>0</v>
      </c>
      <c r="H121" s="738">
        <f t="shared" si="39"/>
        <v>0.21732954545454544</v>
      </c>
    </row>
    <row r="122" spans="1:8">
      <c r="A122" t="s">
        <v>1272</v>
      </c>
      <c r="B122" s="769" t="s">
        <v>389</v>
      </c>
      <c r="C122" s="767" t="s">
        <v>389</v>
      </c>
      <c r="D122" s="768">
        <f t="shared" si="35"/>
        <v>0.2767857142857143</v>
      </c>
      <c r="E122" s="768">
        <f t="shared" si="36"/>
        <v>0</v>
      </c>
      <c r="F122" s="768">
        <f t="shared" si="37"/>
        <v>0.37853107344632769</v>
      </c>
      <c r="G122" s="768">
        <f t="shared" si="38"/>
        <v>3.7735849056603772E-2</v>
      </c>
      <c r="H122" s="738">
        <f t="shared" si="39"/>
        <v>0.28295042321644498</v>
      </c>
    </row>
    <row r="123" spans="1:8">
      <c r="A123" t="s">
        <v>1273</v>
      </c>
      <c r="B123" s="769" t="s">
        <v>389</v>
      </c>
      <c r="C123" s="767" t="s">
        <v>389</v>
      </c>
      <c r="D123" s="768">
        <f t="shared" si="35"/>
        <v>0.22123893805309736</v>
      </c>
      <c r="E123" s="768">
        <f t="shared" si="36"/>
        <v>0</v>
      </c>
      <c r="F123" s="768">
        <f t="shared" si="37"/>
        <v>0.435</v>
      </c>
      <c r="G123" s="768">
        <f t="shared" si="38"/>
        <v>3.2258064516129031E-2</v>
      </c>
      <c r="H123" s="738">
        <f t="shared" si="39"/>
        <v>0.30573248407643311</v>
      </c>
    </row>
    <row r="124" spans="1:8">
      <c r="A124" t="s">
        <v>1495</v>
      </c>
      <c r="B124" s="769" t="s">
        <v>389</v>
      </c>
      <c r="C124" s="767" t="s">
        <v>389</v>
      </c>
      <c r="D124" s="768">
        <f t="shared" si="35"/>
        <v>0.17757009345794392</v>
      </c>
      <c r="E124" s="768">
        <f t="shared" si="36"/>
        <v>0</v>
      </c>
      <c r="F124" s="768">
        <f t="shared" si="37"/>
        <v>0.43283582089552236</v>
      </c>
      <c r="G124" s="768">
        <f t="shared" si="38"/>
        <v>7.9365079365079361E-2</v>
      </c>
      <c r="H124" s="738">
        <f t="shared" si="39"/>
        <v>0.31526548672566373</v>
      </c>
    </row>
    <row r="125" spans="1:8">
      <c r="A125" t="s">
        <v>1496</v>
      </c>
      <c r="B125" s="769" t="s">
        <v>389</v>
      </c>
      <c r="C125" s="767" t="s">
        <v>389</v>
      </c>
      <c r="D125" s="768">
        <f t="shared" si="35"/>
        <v>0.20238095238095238</v>
      </c>
      <c r="E125" s="768">
        <f t="shared" si="36"/>
        <v>0</v>
      </c>
      <c r="F125" s="768">
        <f t="shared" si="37"/>
        <v>0.45614035087719296</v>
      </c>
      <c r="G125" s="768">
        <f t="shared" si="38"/>
        <v>1.4492753623188406E-2</v>
      </c>
      <c r="H125" s="738">
        <f t="shared" si="39"/>
        <v>0.33737864077669905</v>
      </c>
    </row>
    <row r="126" spans="1:8">
      <c r="A126" t="s">
        <v>1497</v>
      </c>
      <c r="B126" s="769" t="s">
        <v>389</v>
      </c>
      <c r="C126" s="767" t="s">
        <v>389</v>
      </c>
      <c r="D126" s="768">
        <f t="shared" si="35"/>
        <v>0.16129032258064516</v>
      </c>
      <c r="E126" s="768">
        <f t="shared" si="36"/>
        <v>0</v>
      </c>
      <c r="F126" s="768">
        <f t="shared" si="37"/>
        <v>0.44019933554817275</v>
      </c>
      <c r="G126" s="768">
        <f t="shared" si="38"/>
        <v>1.098901098901099E-2</v>
      </c>
      <c r="H126" s="738">
        <f t="shared" si="39"/>
        <v>0.30981256890848952</v>
      </c>
    </row>
    <row r="127" spans="1:8">
      <c r="A127" t="s">
        <v>1498</v>
      </c>
      <c r="B127" s="769" t="s">
        <v>389</v>
      </c>
      <c r="C127" s="767" t="s">
        <v>389</v>
      </c>
      <c r="D127" s="768">
        <f t="shared" si="35"/>
        <v>0.20930232558139536</v>
      </c>
      <c r="E127" s="768">
        <f t="shared" si="36"/>
        <v>0</v>
      </c>
      <c r="F127" s="768">
        <f t="shared" si="37"/>
        <v>0.42295081967213116</v>
      </c>
      <c r="G127" s="768">
        <f t="shared" si="38"/>
        <v>2.3255813953488372E-2</v>
      </c>
      <c r="H127" s="738">
        <f t="shared" si="39"/>
        <v>0.2874870734229576</v>
      </c>
    </row>
    <row r="128" spans="1:8" ht="21" customHeight="1">
      <c r="A128" s="22" t="s">
        <v>662</v>
      </c>
      <c r="B128" s="768">
        <f>B42/(B42+C42)</f>
        <v>0.16666666666666666</v>
      </c>
      <c r="C128" s="770">
        <f>D42/(D42+E42)</f>
        <v>0</v>
      </c>
      <c r="D128" s="768">
        <f t="shared" si="35"/>
        <v>7.0346320346320351E-2</v>
      </c>
      <c r="E128" s="768">
        <f t="shared" si="36"/>
        <v>3.0876494023904383E-2</v>
      </c>
      <c r="F128" s="768">
        <f t="shared" si="37"/>
        <v>6.6771235521235525E-2</v>
      </c>
      <c r="G128" s="768">
        <f t="shared" si="38"/>
        <v>1.2988080558980682E-2</v>
      </c>
      <c r="H128" s="738">
        <f t="shared" si="39"/>
        <v>5.2260106102441597E-2</v>
      </c>
    </row>
    <row r="129" spans="2:8">
      <c r="B129" s="366"/>
      <c r="C129" s="366"/>
      <c r="D129" s="366"/>
      <c r="E129" s="366"/>
      <c r="F129" s="366"/>
      <c r="G129" s="366"/>
      <c r="H129" s="366"/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9"/>
  <sheetViews>
    <sheetView topLeftCell="A82" workbookViewId="0">
      <selection activeCell="K90" sqref="K90"/>
    </sheetView>
  </sheetViews>
  <sheetFormatPr defaultRowHeight="12.75"/>
  <sheetData>
    <row r="1" spans="1:22" ht="24" customHeight="1">
      <c r="A1" s="42" t="s">
        <v>492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4"/>
      <c r="M1" s="797" t="s">
        <v>780</v>
      </c>
      <c r="N1" s="797"/>
      <c r="O1" s="214"/>
      <c r="P1" s="214"/>
      <c r="Q1" s="214"/>
      <c r="R1" s="214"/>
      <c r="S1" s="214"/>
      <c r="T1" s="214"/>
      <c r="U1" s="214"/>
      <c r="V1" s="214"/>
    </row>
    <row r="2" spans="1:22" ht="38.25">
      <c r="A2" s="205" t="s">
        <v>244</v>
      </c>
      <c r="B2" s="157" t="s">
        <v>245</v>
      </c>
      <c r="C2" s="157" t="s">
        <v>246</v>
      </c>
      <c r="D2" s="157" t="s">
        <v>247</v>
      </c>
      <c r="E2" s="157" t="s">
        <v>248</v>
      </c>
      <c r="F2" s="157" t="s">
        <v>249</v>
      </c>
      <c r="G2" s="157" t="s">
        <v>250</v>
      </c>
      <c r="H2" s="157" t="s">
        <v>251</v>
      </c>
      <c r="I2" s="157" t="s">
        <v>252</v>
      </c>
      <c r="J2" s="157" t="s">
        <v>253</v>
      </c>
      <c r="K2" s="157" t="s">
        <v>254</v>
      </c>
      <c r="L2" s="157" t="s">
        <v>255</v>
      </c>
      <c r="M2" s="157" t="s">
        <v>381</v>
      </c>
    </row>
    <row r="3" spans="1:22">
      <c r="A3" s="22" t="s">
        <v>225</v>
      </c>
      <c r="B3" s="506">
        <v>51</v>
      </c>
      <c r="C3" s="506">
        <v>226</v>
      </c>
      <c r="D3" s="506">
        <v>750</v>
      </c>
      <c r="E3" s="506">
        <v>5996</v>
      </c>
      <c r="F3" s="506">
        <v>1153</v>
      </c>
      <c r="G3" s="506">
        <v>16812</v>
      </c>
      <c r="H3" s="506">
        <v>445</v>
      </c>
      <c r="I3" s="506">
        <v>5802</v>
      </c>
      <c r="J3" s="506">
        <v>229</v>
      </c>
      <c r="K3" s="506">
        <v>1438</v>
      </c>
      <c r="L3" s="506">
        <v>54</v>
      </c>
      <c r="M3" s="506">
        <v>1469</v>
      </c>
    </row>
    <row r="4" spans="1:22">
      <c r="A4" s="22" t="s">
        <v>226</v>
      </c>
      <c r="B4" s="506">
        <v>83</v>
      </c>
      <c r="C4" s="506">
        <v>232</v>
      </c>
      <c r="D4" s="506">
        <v>1227</v>
      </c>
      <c r="E4" s="506">
        <v>6265</v>
      </c>
      <c r="F4" s="506">
        <v>1564</v>
      </c>
      <c r="G4" s="506">
        <v>16297</v>
      </c>
      <c r="H4" s="506">
        <v>601</v>
      </c>
      <c r="I4" s="506">
        <v>5456</v>
      </c>
      <c r="J4" s="506">
        <v>282</v>
      </c>
      <c r="K4" s="506">
        <v>1226</v>
      </c>
      <c r="L4" s="506">
        <v>85</v>
      </c>
      <c r="M4" s="506">
        <v>1345</v>
      </c>
    </row>
    <row r="5" spans="1:22">
      <c r="A5" s="22" t="s">
        <v>227</v>
      </c>
      <c r="B5" s="506">
        <v>91</v>
      </c>
      <c r="C5" s="506">
        <v>191</v>
      </c>
      <c r="D5" s="506">
        <v>1738</v>
      </c>
      <c r="E5" s="506">
        <v>5460</v>
      </c>
      <c r="F5" s="506">
        <v>1649</v>
      </c>
      <c r="G5" s="506">
        <v>14710</v>
      </c>
      <c r="H5" s="506">
        <v>692</v>
      </c>
      <c r="I5" s="506">
        <v>5357</v>
      </c>
      <c r="J5" s="506">
        <v>320</v>
      </c>
      <c r="K5" s="506">
        <v>1167</v>
      </c>
      <c r="L5" s="506">
        <v>46</v>
      </c>
      <c r="M5" s="506">
        <v>1408</v>
      </c>
    </row>
    <row r="6" spans="1:22">
      <c r="A6" s="22" t="s">
        <v>228</v>
      </c>
      <c r="B6" s="506">
        <v>110</v>
      </c>
      <c r="C6" s="506">
        <v>261</v>
      </c>
      <c r="D6" s="506">
        <v>1809</v>
      </c>
      <c r="E6" s="506">
        <v>5168</v>
      </c>
      <c r="F6" s="506">
        <v>1770</v>
      </c>
      <c r="G6" s="506">
        <v>13950</v>
      </c>
      <c r="H6" s="506">
        <v>785</v>
      </c>
      <c r="I6" s="506">
        <v>4813</v>
      </c>
      <c r="J6" s="506">
        <v>354</v>
      </c>
      <c r="K6" s="506">
        <v>1160</v>
      </c>
      <c r="L6" s="506">
        <v>65</v>
      </c>
      <c r="M6" s="506">
        <v>1256</v>
      </c>
    </row>
    <row r="7" spans="1:22">
      <c r="A7" s="22" t="s">
        <v>229</v>
      </c>
      <c r="B7" s="506">
        <v>98</v>
      </c>
      <c r="C7" s="506">
        <v>239</v>
      </c>
      <c r="D7" s="506">
        <v>1891</v>
      </c>
      <c r="E7" s="506">
        <v>5032</v>
      </c>
      <c r="F7" s="506">
        <v>1756</v>
      </c>
      <c r="G7" s="506">
        <v>12741</v>
      </c>
      <c r="H7" s="506">
        <v>693</v>
      </c>
      <c r="I7" s="506">
        <v>4246</v>
      </c>
      <c r="J7" s="506">
        <v>307</v>
      </c>
      <c r="K7" s="506">
        <v>952</v>
      </c>
      <c r="L7" s="506">
        <v>48</v>
      </c>
      <c r="M7" s="506">
        <v>1007</v>
      </c>
    </row>
    <row r="8" spans="1:22">
      <c r="A8" s="22" t="s">
        <v>230</v>
      </c>
      <c r="B8" s="506">
        <v>92</v>
      </c>
      <c r="C8" s="506">
        <v>294</v>
      </c>
      <c r="D8" s="506">
        <v>1495</v>
      </c>
      <c r="E8" s="506">
        <v>4608</v>
      </c>
      <c r="F8" s="506">
        <v>1549</v>
      </c>
      <c r="G8" s="506">
        <v>11837</v>
      </c>
      <c r="H8" s="506">
        <v>705</v>
      </c>
      <c r="I8" s="506">
        <v>3996</v>
      </c>
      <c r="J8" s="506">
        <v>292</v>
      </c>
      <c r="K8" s="506">
        <v>869</v>
      </c>
      <c r="L8" s="506">
        <v>64</v>
      </c>
      <c r="M8" s="506">
        <v>930</v>
      </c>
    </row>
    <row r="9" spans="1:22">
      <c r="A9" s="22" t="s">
        <v>231</v>
      </c>
      <c r="B9" s="506">
        <v>76</v>
      </c>
      <c r="C9" s="506">
        <v>330</v>
      </c>
      <c r="D9" s="506">
        <v>1696</v>
      </c>
      <c r="E9" s="506">
        <v>4483</v>
      </c>
      <c r="F9" s="506">
        <v>1373</v>
      </c>
      <c r="G9" s="506">
        <v>11378</v>
      </c>
      <c r="H9" s="506">
        <v>710</v>
      </c>
      <c r="I9" s="506">
        <v>3926</v>
      </c>
      <c r="J9" s="506">
        <v>337</v>
      </c>
      <c r="K9" s="506">
        <v>933</v>
      </c>
      <c r="L9" s="506">
        <v>44</v>
      </c>
      <c r="M9" s="506">
        <v>1177</v>
      </c>
    </row>
    <row r="10" spans="1:22">
      <c r="A10" s="22" t="s">
        <v>232</v>
      </c>
      <c r="B10" s="506">
        <v>106</v>
      </c>
      <c r="C10" s="506">
        <v>353</v>
      </c>
      <c r="D10" s="506">
        <v>2189</v>
      </c>
      <c r="E10" s="506">
        <v>4255</v>
      </c>
      <c r="F10" s="506">
        <v>1833</v>
      </c>
      <c r="G10" s="506">
        <v>11824</v>
      </c>
      <c r="H10" s="506">
        <v>1015</v>
      </c>
      <c r="I10" s="506">
        <v>3669</v>
      </c>
      <c r="J10" s="506">
        <v>424</v>
      </c>
      <c r="K10" s="506">
        <v>1002</v>
      </c>
      <c r="L10" s="506">
        <v>69</v>
      </c>
      <c r="M10" s="506">
        <v>1171</v>
      </c>
    </row>
    <row r="11" spans="1:22">
      <c r="A11" s="22" t="s">
        <v>233</v>
      </c>
      <c r="B11" s="506">
        <v>132</v>
      </c>
      <c r="C11" s="506">
        <v>257</v>
      </c>
      <c r="D11" s="506">
        <v>2507</v>
      </c>
      <c r="E11" s="506">
        <v>3740</v>
      </c>
      <c r="F11" s="506">
        <v>2383</v>
      </c>
      <c r="G11" s="506">
        <v>11587</v>
      </c>
      <c r="H11" s="506">
        <v>1383</v>
      </c>
      <c r="I11" s="506">
        <v>3580</v>
      </c>
      <c r="J11" s="506">
        <v>594</v>
      </c>
      <c r="K11" s="506">
        <v>1136</v>
      </c>
      <c r="L11" s="506">
        <v>120</v>
      </c>
      <c r="M11" s="506">
        <v>1416</v>
      </c>
    </row>
    <row r="12" spans="1:22">
      <c r="A12" s="22" t="s">
        <v>234</v>
      </c>
      <c r="B12" s="506">
        <v>203</v>
      </c>
      <c r="C12" s="506">
        <v>252</v>
      </c>
      <c r="D12" s="506">
        <v>2778</v>
      </c>
      <c r="E12" s="506">
        <v>3514</v>
      </c>
      <c r="F12" s="506">
        <v>2826</v>
      </c>
      <c r="G12" s="506">
        <v>11267</v>
      </c>
      <c r="H12" s="506">
        <v>1710</v>
      </c>
      <c r="I12" s="506">
        <v>3674</v>
      </c>
      <c r="J12" s="506">
        <v>690</v>
      </c>
      <c r="K12" s="506">
        <v>1295</v>
      </c>
      <c r="L12" s="506">
        <v>242</v>
      </c>
      <c r="M12" s="506">
        <v>1657</v>
      </c>
    </row>
    <row r="13" spans="1:22">
      <c r="A13" s="22" t="s">
        <v>235</v>
      </c>
      <c r="B13" s="506">
        <v>159</v>
      </c>
      <c r="C13" s="506">
        <v>212</v>
      </c>
      <c r="D13" s="506">
        <v>2796</v>
      </c>
      <c r="E13" s="506">
        <v>3299</v>
      </c>
      <c r="F13" s="506">
        <v>2822</v>
      </c>
      <c r="G13" s="506">
        <v>10126</v>
      </c>
      <c r="H13" s="506">
        <v>1462</v>
      </c>
      <c r="I13" s="506">
        <v>3337</v>
      </c>
      <c r="J13" s="506">
        <v>554</v>
      </c>
      <c r="K13" s="506">
        <v>1070</v>
      </c>
      <c r="L13" s="506">
        <v>174</v>
      </c>
      <c r="M13" s="506">
        <v>1838</v>
      </c>
    </row>
    <row r="14" spans="1:22">
      <c r="A14" s="22" t="s">
        <v>833</v>
      </c>
      <c r="B14" s="506">
        <v>153</v>
      </c>
      <c r="C14" s="506">
        <v>261</v>
      </c>
      <c r="D14" s="506">
        <v>2563</v>
      </c>
      <c r="E14" s="506">
        <v>3072</v>
      </c>
      <c r="F14" s="506">
        <v>2840</v>
      </c>
      <c r="G14" s="506">
        <v>9430</v>
      </c>
      <c r="H14" s="506">
        <v>1527</v>
      </c>
      <c r="I14" s="506">
        <v>3025</v>
      </c>
      <c r="J14" s="506">
        <v>481</v>
      </c>
      <c r="K14" s="506">
        <v>1011</v>
      </c>
      <c r="L14" s="506">
        <v>210</v>
      </c>
      <c r="M14" s="506">
        <v>1694</v>
      </c>
    </row>
    <row r="15" spans="1:22">
      <c r="A15" s="22" t="s">
        <v>834</v>
      </c>
      <c r="B15" s="506">
        <v>189</v>
      </c>
      <c r="C15" s="506">
        <v>402</v>
      </c>
      <c r="D15" s="506">
        <v>2771</v>
      </c>
      <c r="E15" s="506">
        <v>2575</v>
      </c>
      <c r="F15" s="506">
        <v>3111</v>
      </c>
      <c r="G15" s="506">
        <v>7780</v>
      </c>
      <c r="H15" s="506">
        <v>1639</v>
      </c>
      <c r="I15" s="506">
        <v>2326</v>
      </c>
      <c r="J15" s="506">
        <v>489</v>
      </c>
      <c r="K15" s="506">
        <v>779</v>
      </c>
      <c r="L15" s="506">
        <v>253</v>
      </c>
      <c r="M15" s="506">
        <v>1264</v>
      </c>
    </row>
    <row r="16" spans="1:22">
      <c r="A16" s="22" t="s">
        <v>835</v>
      </c>
      <c r="B16" s="506">
        <v>247</v>
      </c>
      <c r="C16" s="506">
        <v>432</v>
      </c>
      <c r="D16" s="506">
        <v>3001</v>
      </c>
      <c r="E16" s="506">
        <v>2126</v>
      </c>
      <c r="F16" s="506">
        <v>3218</v>
      </c>
      <c r="G16" s="506">
        <v>6458</v>
      </c>
      <c r="H16" s="506">
        <v>1673</v>
      </c>
      <c r="I16" s="506">
        <v>1932</v>
      </c>
      <c r="J16" s="506">
        <v>439</v>
      </c>
      <c r="K16" s="506">
        <v>658</v>
      </c>
      <c r="L16" s="506">
        <v>213</v>
      </c>
      <c r="M16" s="506">
        <v>1062</v>
      </c>
    </row>
    <row r="17" spans="1:13">
      <c r="A17" s="22" t="s">
        <v>836</v>
      </c>
      <c r="B17" s="506">
        <v>198</v>
      </c>
      <c r="C17" s="506">
        <v>342</v>
      </c>
      <c r="D17" s="506">
        <v>2597</v>
      </c>
      <c r="E17" s="506">
        <v>1653</v>
      </c>
      <c r="F17" s="506">
        <v>3011</v>
      </c>
      <c r="G17" s="506">
        <v>5211</v>
      </c>
      <c r="H17" s="506">
        <v>1648</v>
      </c>
      <c r="I17" s="506">
        <v>1739</v>
      </c>
      <c r="J17" s="506">
        <v>554</v>
      </c>
      <c r="K17" s="506">
        <v>698</v>
      </c>
      <c r="L17" s="506">
        <v>230</v>
      </c>
      <c r="M17" s="506">
        <v>1125</v>
      </c>
    </row>
    <row r="18" spans="1:13">
      <c r="A18" s="22" t="s">
        <v>891</v>
      </c>
      <c r="B18" s="506">
        <v>235</v>
      </c>
      <c r="C18" s="506">
        <v>263</v>
      </c>
      <c r="D18" s="506">
        <v>2253</v>
      </c>
      <c r="E18" s="506">
        <v>1145</v>
      </c>
      <c r="F18" s="506">
        <v>2759</v>
      </c>
      <c r="G18" s="506">
        <v>3651</v>
      </c>
      <c r="H18" s="506">
        <v>1555</v>
      </c>
      <c r="I18" s="506">
        <v>1263</v>
      </c>
      <c r="J18" s="506">
        <v>608</v>
      </c>
      <c r="K18" s="506">
        <v>500</v>
      </c>
      <c r="L18" s="506">
        <v>145</v>
      </c>
      <c r="M18" s="506">
        <v>761</v>
      </c>
    </row>
    <row r="19" spans="1:13">
      <c r="A19" s="22" t="s">
        <v>892</v>
      </c>
      <c r="B19" s="506">
        <v>399</v>
      </c>
      <c r="C19" s="506">
        <v>139</v>
      </c>
      <c r="D19" s="506">
        <v>3602</v>
      </c>
      <c r="E19" s="506">
        <v>816</v>
      </c>
      <c r="F19" s="506">
        <v>3493</v>
      </c>
      <c r="G19" s="506">
        <v>2624</v>
      </c>
      <c r="H19" s="506">
        <v>1885</v>
      </c>
      <c r="I19" s="506">
        <v>825</v>
      </c>
      <c r="J19" s="506">
        <v>624</v>
      </c>
      <c r="K19" s="506">
        <v>371</v>
      </c>
      <c r="L19" s="506">
        <v>143</v>
      </c>
      <c r="M19" s="506">
        <v>483</v>
      </c>
    </row>
    <row r="20" spans="1:13">
      <c r="A20" s="22" t="s">
        <v>893</v>
      </c>
      <c r="B20" s="506">
        <v>388</v>
      </c>
      <c r="C20" s="506">
        <v>111</v>
      </c>
      <c r="D20" s="506">
        <v>4961</v>
      </c>
      <c r="E20" s="506">
        <v>784</v>
      </c>
      <c r="F20" s="506">
        <v>4712</v>
      </c>
      <c r="G20" s="506">
        <v>2273</v>
      </c>
      <c r="H20" s="506">
        <v>2238</v>
      </c>
      <c r="I20" s="506">
        <v>783</v>
      </c>
      <c r="J20" s="506">
        <v>768</v>
      </c>
      <c r="K20" s="506">
        <v>363</v>
      </c>
      <c r="L20" s="506">
        <v>180</v>
      </c>
      <c r="M20" s="506">
        <v>530</v>
      </c>
    </row>
    <row r="21" spans="1:13">
      <c r="A21" s="22" t="s">
        <v>894</v>
      </c>
      <c r="B21" s="506">
        <v>401</v>
      </c>
      <c r="C21" s="506">
        <v>86</v>
      </c>
      <c r="D21" s="506">
        <v>6127</v>
      </c>
      <c r="E21" s="506">
        <v>773</v>
      </c>
      <c r="F21" s="506">
        <v>5461</v>
      </c>
      <c r="G21" s="506">
        <v>2248</v>
      </c>
      <c r="H21" s="506">
        <v>2544</v>
      </c>
      <c r="I21" s="506">
        <v>695</v>
      </c>
      <c r="J21" s="506">
        <v>842</v>
      </c>
      <c r="K21" s="506">
        <v>356</v>
      </c>
      <c r="L21" s="506">
        <v>242</v>
      </c>
      <c r="M21" s="506">
        <v>692</v>
      </c>
    </row>
    <row r="22" spans="1:13">
      <c r="A22" s="22" t="s">
        <v>982</v>
      </c>
      <c r="B22" s="506">
        <v>345</v>
      </c>
      <c r="C22" s="506">
        <v>65</v>
      </c>
      <c r="D22" s="506">
        <v>6078</v>
      </c>
      <c r="E22" s="506">
        <v>779</v>
      </c>
      <c r="F22" s="506">
        <v>6188</v>
      </c>
      <c r="G22" s="506">
        <v>2252</v>
      </c>
      <c r="H22" s="506">
        <v>2921</v>
      </c>
      <c r="I22" s="506">
        <v>690</v>
      </c>
      <c r="J22" s="506">
        <v>783</v>
      </c>
      <c r="K22" s="506">
        <v>414</v>
      </c>
      <c r="L22" s="506">
        <v>322</v>
      </c>
      <c r="M22" s="506">
        <v>767</v>
      </c>
    </row>
    <row r="23" spans="1:13">
      <c r="A23" s="22" t="s">
        <v>983</v>
      </c>
      <c r="B23" s="506">
        <v>263</v>
      </c>
      <c r="C23" s="506">
        <v>45</v>
      </c>
      <c r="D23" s="506">
        <v>5763</v>
      </c>
      <c r="E23" s="506">
        <v>623</v>
      </c>
      <c r="F23" s="506">
        <v>6535</v>
      </c>
      <c r="G23" s="506">
        <v>2108</v>
      </c>
      <c r="H23" s="506">
        <v>3396</v>
      </c>
      <c r="I23" s="506">
        <v>720</v>
      </c>
      <c r="J23" s="506">
        <v>1008</v>
      </c>
      <c r="K23" s="506">
        <v>397</v>
      </c>
      <c r="L23" s="506">
        <v>456</v>
      </c>
      <c r="M23" s="506">
        <v>763</v>
      </c>
    </row>
    <row r="24" spans="1:13">
      <c r="A24" s="22" t="s">
        <v>984</v>
      </c>
      <c r="B24" s="506">
        <v>279</v>
      </c>
      <c r="C24" s="506">
        <v>45</v>
      </c>
      <c r="D24" s="506">
        <v>5859</v>
      </c>
      <c r="E24" s="506">
        <v>608</v>
      </c>
      <c r="F24" s="506">
        <v>6918</v>
      </c>
      <c r="G24" s="506">
        <v>1900</v>
      </c>
      <c r="H24" s="506">
        <v>3825</v>
      </c>
      <c r="I24" s="506">
        <v>775</v>
      </c>
      <c r="J24" s="506">
        <v>1139</v>
      </c>
      <c r="K24" s="506">
        <v>457</v>
      </c>
      <c r="L24" s="506">
        <v>434</v>
      </c>
      <c r="M24" s="506">
        <v>847</v>
      </c>
    </row>
    <row r="25" spans="1:13">
      <c r="A25" s="22" t="s">
        <v>985</v>
      </c>
      <c r="B25" s="506">
        <v>332</v>
      </c>
      <c r="C25" s="506">
        <v>59</v>
      </c>
      <c r="D25" s="506">
        <v>5984</v>
      </c>
      <c r="E25" s="506">
        <v>672</v>
      </c>
      <c r="F25" s="506">
        <v>6694</v>
      </c>
      <c r="G25" s="506">
        <v>1768</v>
      </c>
      <c r="H25" s="506">
        <v>3827</v>
      </c>
      <c r="I25" s="506">
        <v>681</v>
      </c>
      <c r="J25" s="506">
        <v>1068</v>
      </c>
      <c r="K25" s="506">
        <v>430</v>
      </c>
      <c r="L25" s="506">
        <v>458</v>
      </c>
      <c r="M25" s="506">
        <v>905</v>
      </c>
    </row>
    <row r="26" spans="1:13">
      <c r="A26" t="s">
        <v>1039</v>
      </c>
      <c r="B26" s="771">
        <v>338</v>
      </c>
      <c r="C26" s="506">
        <v>48</v>
      </c>
      <c r="D26" s="506">
        <v>5537</v>
      </c>
      <c r="E26" s="506">
        <v>580</v>
      </c>
      <c r="F26" s="506">
        <v>6117</v>
      </c>
      <c r="G26" s="506">
        <v>1820</v>
      </c>
      <c r="H26" s="506">
        <v>3321</v>
      </c>
      <c r="I26" s="506">
        <v>652</v>
      </c>
      <c r="J26" s="506">
        <v>892</v>
      </c>
      <c r="K26" s="506">
        <v>368</v>
      </c>
      <c r="L26" s="506">
        <v>390</v>
      </c>
      <c r="M26" s="506">
        <v>805</v>
      </c>
    </row>
    <row r="27" spans="1:13">
      <c r="A27" t="s">
        <v>1040</v>
      </c>
      <c r="B27" s="771">
        <v>349</v>
      </c>
      <c r="C27" s="506">
        <v>41</v>
      </c>
      <c r="D27" s="506">
        <v>5205</v>
      </c>
      <c r="E27" s="506">
        <v>463</v>
      </c>
      <c r="F27" s="506">
        <v>5835</v>
      </c>
      <c r="G27" s="506">
        <v>1782</v>
      </c>
      <c r="H27" s="506">
        <v>3300</v>
      </c>
      <c r="I27" s="506">
        <v>625</v>
      </c>
      <c r="J27" s="506">
        <v>899</v>
      </c>
      <c r="K27" s="506">
        <v>405</v>
      </c>
      <c r="L27" s="506">
        <v>424</v>
      </c>
      <c r="M27" s="506">
        <v>732</v>
      </c>
    </row>
    <row r="28" spans="1:13">
      <c r="A28" t="s">
        <v>1041</v>
      </c>
      <c r="B28" s="771">
        <v>289</v>
      </c>
      <c r="C28" s="506">
        <v>27</v>
      </c>
      <c r="D28" s="506">
        <v>5021</v>
      </c>
      <c r="E28" s="506">
        <v>381</v>
      </c>
      <c r="F28" s="506">
        <v>5779</v>
      </c>
      <c r="G28" s="506">
        <v>1779</v>
      </c>
      <c r="H28" s="506">
        <v>3676</v>
      </c>
      <c r="I28" s="506">
        <v>621</v>
      </c>
      <c r="J28" s="506">
        <v>948</v>
      </c>
      <c r="K28" s="506">
        <v>400</v>
      </c>
      <c r="L28" s="506">
        <v>467</v>
      </c>
      <c r="M28" s="506">
        <v>848</v>
      </c>
    </row>
    <row r="29" spans="1:13">
      <c r="A29" t="s">
        <v>1042</v>
      </c>
      <c r="B29" s="771">
        <v>280</v>
      </c>
      <c r="C29" s="506">
        <v>38</v>
      </c>
      <c r="D29" s="506">
        <v>5815</v>
      </c>
      <c r="E29" s="506">
        <v>396</v>
      </c>
      <c r="F29" s="506">
        <v>5949</v>
      </c>
      <c r="G29" s="506">
        <v>1635</v>
      </c>
      <c r="H29" s="506">
        <v>3576</v>
      </c>
      <c r="I29" s="506">
        <v>573</v>
      </c>
      <c r="J29" s="506">
        <v>888</v>
      </c>
      <c r="K29" s="506">
        <v>369</v>
      </c>
      <c r="L29" s="506">
        <v>452</v>
      </c>
      <c r="M29" s="506">
        <v>954</v>
      </c>
    </row>
    <row r="30" spans="1:13">
      <c r="A30" t="s">
        <v>1141</v>
      </c>
      <c r="B30" s="771">
        <v>222</v>
      </c>
      <c r="C30" s="506">
        <v>27</v>
      </c>
      <c r="D30" s="506">
        <v>5890</v>
      </c>
      <c r="E30" s="506">
        <v>417</v>
      </c>
      <c r="F30" s="506">
        <v>5494</v>
      </c>
      <c r="G30" s="506">
        <v>1331</v>
      </c>
      <c r="H30" s="506">
        <v>2968</v>
      </c>
      <c r="I30" s="506">
        <v>491</v>
      </c>
      <c r="J30" s="506">
        <v>662</v>
      </c>
      <c r="K30" s="506">
        <v>310</v>
      </c>
      <c r="L30" s="506">
        <v>328</v>
      </c>
      <c r="M30" s="506">
        <v>762</v>
      </c>
    </row>
    <row r="31" spans="1:13">
      <c r="A31" t="s">
        <v>1142</v>
      </c>
      <c r="B31" s="771">
        <v>186</v>
      </c>
      <c r="C31" s="506">
        <v>13</v>
      </c>
      <c r="D31" s="506">
        <v>6676</v>
      </c>
      <c r="E31" s="506">
        <v>521</v>
      </c>
      <c r="F31" s="506">
        <v>5014</v>
      </c>
      <c r="G31" s="506">
        <v>1219</v>
      </c>
      <c r="H31" s="506">
        <v>3055</v>
      </c>
      <c r="I31" s="506">
        <v>436</v>
      </c>
      <c r="J31" s="506">
        <v>518</v>
      </c>
      <c r="K31" s="506">
        <v>234</v>
      </c>
      <c r="L31" s="506">
        <v>401</v>
      </c>
      <c r="M31" s="506">
        <v>608</v>
      </c>
    </row>
    <row r="32" spans="1:13">
      <c r="A32" t="s">
        <v>1143</v>
      </c>
      <c r="B32" s="771">
        <v>134</v>
      </c>
      <c r="C32" s="506">
        <v>10</v>
      </c>
      <c r="D32" s="506">
        <v>7096</v>
      </c>
      <c r="E32" s="506">
        <v>531</v>
      </c>
      <c r="F32" s="506">
        <v>5329</v>
      </c>
      <c r="G32" s="506">
        <v>1064</v>
      </c>
      <c r="H32" s="506">
        <v>3201</v>
      </c>
      <c r="I32" s="506">
        <v>407</v>
      </c>
      <c r="J32" s="506">
        <v>482</v>
      </c>
      <c r="K32" s="506">
        <v>211</v>
      </c>
      <c r="L32" s="506">
        <v>354</v>
      </c>
      <c r="M32" s="506">
        <v>621</v>
      </c>
    </row>
    <row r="33" spans="1:16">
      <c r="A33" t="s">
        <v>1144</v>
      </c>
      <c r="B33" s="771">
        <v>124</v>
      </c>
      <c r="C33" s="506">
        <v>9</v>
      </c>
      <c r="D33" s="506">
        <v>7929</v>
      </c>
      <c r="E33" s="506">
        <v>642</v>
      </c>
      <c r="F33" s="506">
        <v>5242</v>
      </c>
      <c r="G33" s="506">
        <v>1163</v>
      </c>
      <c r="H33" s="506">
        <v>3569</v>
      </c>
      <c r="I33" s="506">
        <v>517</v>
      </c>
      <c r="J33" s="506">
        <v>435</v>
      </c>
      <c r="K33" s="506">
        <v>221</v>
      </c>
      <c r="L33" s="506">
        <v>413</v>
      </c>
      <c r="M33" s="506">
        <v>748</v>
      </c>
    </row>
    <row r="34" spans="1:16">
      <c r="A34" t="s">
        <v>1270</v>
      </c>
      <c r="B34" s="771">
        <v>107</v>
      </c>
      <c r="C34" s="506">
        <v>10</v>
      </c>
      <c r="D34" s="506">
        <v>7827</v>
      </c>
      <c r="E34" s="506">
        <v>816</v>
      </c>
      <c r="F34" s="506">
        <v>5538</v>
      </c>
      <c r="G34" s="506">
        <v>1474</v>
      </c>
      <c r="H34" s="506">
        <v>3606</v>
      </c>
      <c r="I34" s="506">
        <v>553</v>
      </c>
      <c r="J34" s="506">
        <v>453</v>
      </c>
      <c r="K34" s="506">
        <v>238</v>
      </c>
      <c r="L34" s="506">
        <v>439</v>
      </c>
      <c r="M34" s="506">
        <v>799</v>
      </c>
    </row>
    <row r="35" spans="1:16">
      <c r="A35" t="s">
        <v>1271</v>
      </c>
      <c r="B35" s="771">
        <v>112</v>
      </c>
      <c r="C35" s="506">
        <v>22</v>
      </c>
      <c r="D35" s="506">
        <v>8198</v>
      </c>
      <c r="E35" s="506">
        <v>873</v>
      </c>
      <c r="F35" s="506">
        <v>5788</v>
      </c>
      <c r="G35" s="506">
        <v>1604</v>
      </c>
      <c r="H35" s="506">
        <v>4283</v>
      </c>
      <c r="I35" s="506">
        <v>628</v>
      </c>
      <c r="J35" s="506">
        <v>524</v>
      </c>
      <c r="K35" s="506">
        <v>270</v>
      </c>
      <c r="L35" s="506">
        <v>641</v>
      </c>
      <c r="M35" s="506">
        <v>850</v>
      </c>
    </row>
    <row r="36" spans="1:16">
      <c r="A36" t="s">
        <v>1272</v>
      </c>
      <c r="B36" s="771">
        <v>113</v>
      </c>
      <c r="C36" s="506">
        <v>32</v>
      </c>
      <c r="D36" s="506">
        <v>9097</v>
      </c>
      <c r="E36" s="506">
        <v>936</v>
      </c>
      <c r="F36" s="506">
        <v>6231</v>
      </c>
      <c r="G36" s="506">
        <v>1695</v>
      </c>
      <c r="H36" s="506">
        <v>4530</v>
      </c>
      <c r="I36" s="506">
        <v>763</v>
      </c>
      <c r="J36" s="506">
        <v>513</v>
      </c>
      <c r="K36" s="506">
        <v>321</v>
      </c>
      <c r="L36" s="506">
        <v>728</v>
      </c>
      <c r="M36" s="506">
        <v>849</v>
      </c>
    </row>
    <row r="37" spans="1:16">
      <c r="A37" t="s">
        <v>1273</v>
      </c>
      <c r="B37" s="771">
        <v>166</v>
      </c>
      <c r="C37" s="506">
        <v>31</v>
      </c>
      <c r="D37" s="506">
        <v>9885</v>
      </c>
      <c r="E37" s="506">
        <v>943</v>
      </c>
      <c r="F37" s="506">
        <v>6371</v>
      </c>
      <c r="G37" s="506">
        <v>1731</v>
      </c>
      <c r="H37" s="506">
        <v>4791</v>
      </c>
      <c r="I37" s="506">
        <v>828</v>
      </c>
      <c r="J37" s="506">
        <v>540</v>
      </c>
      <c r="K37" s="506">
        <v>371</v>
      </c>
      <c r="L37" s="506">
        <v>835</v>
      </c>
      <c r="M37" s="506">
        <v>989</v>
      </c>
    </row>
    <row r="38" spans="1:16">
      <c r="A38" t="s">
        <v>1495</v>
      </c>
      <c r="B38" s="771">
        <v>165</v>
      </c>
      <c r="C38" s="506">
        <v>28</v>
      </c>
      <c r="D38" s="506">
        <v>10193</v>
      </c>
      <c r="E38" s="506">
        <v>1216</v>
      </c>
      <c r="F38" s="506">
        <v>6782</v>
      </c>
      <c r="G38" s="506">
        <v>1965</v>
      </c>
      <c r="H38" s="506">
        <v>4883</v>
      </c>
      <c r="I38" s="506">
        <v>804</v>
      </c>
      <c r="J38" s="506">
        <v>603</v>
      </c>
      <c r="K38" s="506">
        <v>387</v>
      </c>
      <c r="L38" s="506">
        <v>937</v>
      </c>
      <c r="M38" s="506">
        <v>1031</v>
      </c>
    </row>
    <row r="39" spans="1:16">
      <c r="A39" t="s">
        <v>1496</v>
      </c>
      <c r="B39" s="771">
        <v>137</v>
      </c>
      <c r="C39" s="506">
        <v>36</v>
      </c>
      <c r="D39" s="506">
        <v>10637</v>
      </c>
      <c r="E39" s="506">
        <v>1121</v>
      </c>
      <c r="F39" s="506">
        <v>7597</v>
      </c>
      <c r="G39" s="506">
        <v>2340</v>
      </c>
      <c r="H39" s="506">
        <v>5420</v>
      </c>
      <c r="I39" s="506">
        <v>942</v>
      </c>
      <c r="J39" s="506">
        <v>763</v>
      </c>
      <c r="K39" s="506">
        <v>465</v>
      </c>
      <c r="L39" s="506">
        <v>1172</v>
      </c>
      <c r="M39" s="506">
        <v>1066</v>
      </c>
    </row>
    <row r="40" spans="1:16">
      <c r="A40" t="s">
        <v>1497</v>
      </c>
      <c r="B40" s="771">
        <v>133</v>
      </c>
      <c r="C40" s="506">
        <v>43</v>
      </c>
      <c r="D40" s="506">
        <v>11137</v>
      </c>
      <c r="E40" s="506">
        <v>1227</v>
      </c>
      <c r="F40" s="506">
        <v>8716</v>
      </c>
      <c r="G40" s="506">
        <v>2498</v>
      </c>
      <c r="H40" s="506">
        <v>6227</v>
      </c>
      <c r="I40" s="506">
        <v>1079</v>
      </c>
      <c r="J40" s="506">
        <v>802</v>
      </c>
      <c r="K40" s="506">
        <v>467</v>
      </c>
      <c r="L40" s="506">
        <v>1455</v>
      </c>
      <c r="M40" s="506">
        <v>1137</v>
      </c>
    </row>
    <row r="41" spans="1:16">
      <c r="A41" t="s">
        <v>1498</v>
      </c>
      <c r="B41" s="771">
        <v>148</v>
      </c>
      <c r="C41" s="506">
        <v>35</v>
      </c>
      <c r="D41" s="506">
        <v>11069</v>
      </c>
      <c r="E41" s="506">
        <v>1392</v>
      </c>
      <c r="F41" s="506">
        <v>8580</v>
      </c>
      <c r="G41" s="506">
        <v>2503</v>
      </c>
      <c r="H41" s="506">
        <v>6535</v>
      </c>
      <c r="I41" s="506">
        <v>1117</v>
      </c>
      <c r="J41" s="506">
        <v>805</v>
      </c>
      <c r="K41" s="506">
        <v>521</v>
      </c>
      <c r="L41" s="506">
        <v>1553</v>
      </c>
      <c r="M41" s="506">
        <v>1153</v>
      </c>
    </row>
    <row r="42" spans="1:16" ht="18.75" customHeight="1">
      <c r="A42" s="60" t="s">
        <v>641</v>
      </c>
      <c r="B42" s="771">
        <f>SUM(B3:B41)</f>
        <v>7633</v>
      </c>
      <c r="C42" s="555">
        <f t="shared" ref="C42:M42" si="0">SUM(C3:C41)</f>
        <v>5547</v>
      </c>
      <c r="D42" s="555">
        <f t="shared" si="0"/>
        <v>199647</v>
      </c>
      <c r="E42" s="555">
        <f t="shared" si="0"/>
        <v>79901</v>
      </c>
      <c r="F42" s="555">
        <f t="shared" si="0"/>
        <v>175980</v>
      </c>
      <c r="G42" s="555">
        <f t="shared" si="0"/>
        <v>217835</v>
      </c>
      <c r="H42" s="555">
        <f t="shared" si="0"/>
        <v>105820</v>
      </c>
      <c r="I42" s="555">
        <f t="shared" si="0"/>
        <v>74346</v>
      </c>
      <c r="J42" s="555">
        <f t="shared" si="0"/>
        <v>23913</v>
      </c>
      <c r="K42" s="555">
        <f t="shared" si="0"/>
        <v>24240</v>
      </c>
      <c r="L42" s="555">
        <f t="shared" si="0"/>
        <v>15286</v>
      </c>
      <c r="M42" s="555">
        <f t="shared" si="0"/>
        <v>39519</v>
      </c>
      <c r="N42" s="338" t="s">
        <v>1151</v>
      </c>
      <c r="O42" s="338"/>
      <c r="P42" s="338"/>
    </row>
    <row r="44" spans="1:16">
      <c r="A44" s="10" t="s">
        <v>390</v>
      </c>
    </row>
    <row r="45" spans="1:16" ht="25.5">
      <c r="A45" s="205" t="s">
        <v>244</v>
      </c>
      <c r="B45" s="204" t="s">
        <v>383</v>
      </c>
      <c r="C45" s="204" t="s">
        <v>384</v>
      </c>
      <c r="D45" s="204" t="s">
        <v>385</v>
      </c>
      <c r="E45" s="204" t="s">
        <v>386</v>
      </c>
      <c r="F45" s="204" t="s">
        <v>387</v>
      </c>
      <c r="G45" s="204" t="s">
        <v>388</v>
      </c>
      <c r="H45" s="157" t="s">
        <v>641</v>
      </c>
      <c r="J45" s="4"/>
      <c r="M45" s="4"/>
    </row>
    <row r="46" spans="1:16">
      <c r="A46" s="22" t="s">
        <v>225</v>
      </c>
      <c r="B46" s="760">
        <f>B3+C3</f>
        <v>277</v>
      </c>
      <c r="C46" s="760">
        <f>D3+E3</f>
        <v>6746</v>
      </c>
      <c r="D46" s="761">
        <f>F3+G3</f>
        <v>17965</v>
      </c>
      <c r="E46" s="761">
        <f>H3+I3</f>
        <v>6247</v>
      </c>
      <c r="F46" s="761">
        <f>J3+K3</f>
        <v>1667</v>
      </c>
      <c r="G46" s="761">
        <f>L3+M3</f>
        <v>1523</v>
      </c>
      <c r="H46" s="506">
        <f t="shared" ref="H46:H56" si="1">SUM(B46:G46)</f>
        <v>34425</v>
      </c>
    </row>
    <row r="47" spans="1:16">
      <c r="A47" s="22" t="s">
        <v>226</v>
      </c>
      <c r="B47" s="760">
        <f t="shared" ref="B47:B56" si="2">B4+C4</f>
        <v>315</v>
      </c>
      <c r="C47" s="760">
        <f t="shared" ref="C47:C56" si="3">D4+E4</f>
        <v>7492</v>
      </c>
      <c r="D47" s="761">
        <f t="shared" ref="D47:D56" si="4">F4+G4</f>
        <v>17861</v>
      </c>
      <c r="E47" s="761">
        <f t="shared" ref="E47:E56" si="5">H4+I4</f>
        <v>6057</v>
      </c>
      <c r="F47" s="761">
        <f t="shared" ref="F47:F56" si="6">J4+K4</f>
        <v>1508</v>
      </c>
      <c r="G47" s="761">
        <f t="shared" ref="G47:G56" si="7">L4+M4</f>
        <v>1430</v>
      </c>
      <c r="H47" s="506">
        <f t="shared" si="1"/>
        <v>34663</v>
      </c>
    </row>
    <row r="48" spans="1:16">
      <c r="A48" s="22" t="s">
        <v>227</v>
      </c>
      <c r="B48" s="760">
        <f t="shared" si="2"/>
        <v>282</v>
      </c>
      <c r="C48" s="760">
        <f t="shared" si="3"/>
        <v>7198</v>
      </c>
      <c r="D48" s="761">
        <f t="shared" si="4"/>
        <v>16359</v>
      </c>
      <c r="E48" s="761">
        <f t="shared" si="5"/>
        <v>6049</v>
      </c>
      <c r="F48" s="761">
        <f t="shared" si="6"/>
        <v>1487</v>
      </c>
      <c r="G48" s="761">
        <f t="shared" si="7"/>
        <v>1454</v>
      </c>
      <c r="H48" s="506">
        <f t="shared" si="1"/>
        <v>32829</v>
      </c>
    </row>
    <row r="49" spans="1:8">
      <c r="A49" s="22" t="s">
        <v>228</v>
      </c>
      <c r="B49" s="760">
        <f t="shared" si="2"/>
        <v>371</v>
      </c>
      <c r="C49" s="760">
        <f t="shared" si="3"/>
        <v>6977</v>
      </c>
      <c r="D49" s="761">
        <f t="shared" si="4"/>
        <v>15720</v>
      </c>
      <c r="E49" s="761">
        <f t="shared" si="5"/>
        <v>5598</v>
      </c>
      <c r="F49" s="761">
        <f t="shared" si="6"/>
        <v>1514</v>
      </c>
      <c r="G49" s="761">
        <f t="shared" si="7"/>
        <v>1321</v>
      </c>
      <c r="H49" s="506">
        <f t="shared" si="1"/>
        <v>31501</v>
      </c>
    </row>
    <row r="50" spans="1:8">
      <c r="A50" s="22" t="s">
        <v>229</v>
      </c>
      <c r="B50" s="760">
        <f t="shared" si="2"/>
        <v>337</v>
      </c>
      <c r="C50" s="760">
        <f t="shared" si="3"/>
        <v>6923</v>
      </c>
      <c r="D50" s="761">
        <f t="shared" si="4"/>
        <v>14497</v>
      </c>
      <c r="E50" s="761">
        <f t="shared" si="5"/>
        <v>4939</v>
      </c>
      <c r="F50" s="761">
        <f t="shared" si="6"/>
        <v>1259</v>
      </c>
      <c r="G50" s="761">
        <f t="shared" si="7"/>
        <v>1055</v>
      </c>
      <c r="H50" s="506">
        <f t="shared" si="1"/>
        <v>29010</v>
      </c>
    </row>
    <row r="51" spans="1:8">
      <c r="A51" s="22" t="s">
        <v>230</v>
      </c>
      <c r="B51" s="760">
        <f t="shared" si="2"/>
        <v>386</v>
      </c>
      <c r="C51" s="760">
        <f t="shared" si="3"/>
        <v>6103</v>
      </c>
      <c r="D51" s="761">
        <f t="shared" si="4"/>
        <v>13386</v>
      </c>
      <c r="E51" s="761">
        <f t="shared" si="5"/>
        <v>4701</v>
      </c>
      <c r="F51" s="761">
        <f t="shared" si="6"/>
        <v>1161</v>
      </c>
      <c r="G51" s="761">
        <f t="shared" si="7"/>
        <v>994</v>
      </c>
      <c r="H51" s="506">
        <f t="shared" si="1"/>
        <v>26731</v>
      </c>
    </row>
    <row r="52" spans="1:8">
      <c r="A52" s="22" t="s">
        <v>231</v>
      </c>
      <c r="B52" s="760">
        <f t="shared" si="2"/>
        <v>406</v>
      </c>
      <c r="C52" s="760">
        <f t="shared" si="3"/>
        <v>6179</v>
      </c>
      <c r="D52" s="761">
        <f t="shared" si="4"/>
        <v>12751</v>
      </c>
      <c r="E52" s="761">
        <f t="shared" si="5"/>
        <v>4636</v>
      </c>
      <c r="F52" s="761">
        <f t="shared" si="6"/>
        <v>1270</v>
      </c>
      <c r="G52" s="761">
        <f t="shared" si="7"/>
        <v>1221</v>
      </c>
      <c r="H52" s="506">
        <f t="shared" si="1"/>
        <v>26463</v>
      </c>
    </row>
    <row r="53" spans="1:8">
      <c r="A53" s="22" t="s">
        <v>232</v>
      </c>
      <c r="B53" s="760">
        <f t="shared" si="2"/>
        <v>459</v>
      </c>
      <c r="C53" s="760">
        <f t="shared" si="3"/>
        <v>6444</v>
      </c>
      <c r="D53" s="761">
        <f t="shared" si="4"/>
        <v>13657</v>
      </c>
      <c r="E53" s="761">
        <f t="shared" si="5"/>
        <v>4684</v>
      </c>
      <c r="F53" s="761">
        <f t="shared" si="6"/>
        <v>1426</v>
      </c>
      <c r="G53" s="761">
        <f t="shared" si="7"/>
        <v>1240</v>
      </c>
      <c r="H53" s="506">
        <f t="shared" si="1"/>
        <v>27910</v>
      </c>
    </row>
    <row r="54" spans="1:8">
      <c r="A54" s="22" t="s">
        <v>233</v>
      </c>
      <c r="B54" s="760">
        <f t="shared" si="2"/>
        <v>389</v>
      </c>
      <c r="C54" s="760">
        <f t="shared" si="3"/>
        <v>6247</v>
      </c>
      <c r="D54" s="761">
        <f t="shared" si="4"/>
        <v>13970</v>
      </c>
      <c r="E54" s="761">
        <f t="shared" si="5"/>
        <v>4963</v>
      </c>
      <c r="F54" s="761">
        <f t="shared" si="6"/>
        <v>1730</v>
      </c>
      <c r="G54" s="761">
        <f t="shared" si="7"/>
        <v>1536</v>
      </c>
      <c r="H54" s="506">
        <f t="shared" si="1"/>
        <v>28835</v>
      </c>
    </row>
    <row r="55" spans="1:8">
      <c r="A55" s="22" t="s">
        <v>234</v>
      </c>
      <c r="B55" s="760">
        <f t="shared" si="2"/>
        <v>455</v>
      </c>
      <c r="C55" s="760">
        <f t="shared" si="3"/>
        <v>6292</v>
      </c>
      <c r="D55" s="761">
        <f t="shared" si="4"/>
        <v>14093</v>
      </c>
      <c r="E55" s="761">
        <f t="shared" si="5"/>
        <v>5384</v>
      </c>
      <c r="F55" s="761">
        <f t="shared" si="6"/>
        <v>1985</v>
      </c>
      <c r="G55" s="761">
        <f t="shared" si="7"/>
        <v>1899</v>
      </c>
      <c r="H55" s="506">
        <f t="shared" si="1"/>
        <v>30108</v>
      </c>
    </row>
    <row r="56" spans="1:8">
      <c r="A56" s="22" t="s">
        <v>235</v>
      </c>
      <c r="B56" s="760">
        <f t="shared" si="2"/>
        <v>371</v>
      </c>
      <c r="C56" s="760">
        <f t="shared" si="3"/>
        <v>6095</v>
      </c>
      <c r="D56" s="761">
        <f t="shared" si="4"/>
        <v>12948</v>
      </c>
      <c r="E56" s="761">
        <f t="shared" si="5"/>
        <v>4799</v>
      </c>
      <c r="F56" s="761">
        <f t="shared" si="6"/>
        <v>1624</v>
      </c>
      <c r="G56" s="761">
        <f t="shared" si="7"/>
        <v>2012</v>
      </c>
      <c r="H56" s="506">
        <f t="shared" si="1"/>
        <v>27849</v>
      </c>
    </row>
    <row r="57" spans="1:8">
      <c r="A57" s="22" t="s">
        <v>833</v>
      </c>
      <c r="B57" s="760">
        <f t="shared" ref="B57:B64" si="8">B14+C14</f>
        <v>414</v>
      </c>
      <c r="C57" s="760">
        <f t="shared" ref="C57:C64" si="9">D14+E14</f>
        <v>5635</v>
      </c>
      <c r="D57" s="761">
        <f t="shared" ref="D57:D64" si="10">F14+G14</f>
        <v>12270</v>
      </c>
      <c r="E57" s="761">
        <f t="shared" ref="E57:E64" si="11">H14+I14</f>
        <v>4552</v>
      </c>
      <c r="F57" s="761">
        <f t="shared" ref="F57:F64" si="12">J14+K14</f>
        <v>1492</v>
      </c>
      <c r="G57" s="761">
        <f t="shared" ref="G57:G64" si="13">L14+M14</f>
        <v>1904</v>
      </c>
      <c r="H57" s="506">
        <f t="shared" ref="H57:H64" si="14">SUM(B57:G57)</f>
        <v>26267</v>
      </c>
    </row>
    <row r="58" spans="1:8">
      <c r="A58" s="22" t="s">
        <v>834</v>
      </c>
      <c r="B58" s="760">
        <f t="shared" si="8"/>
        <v>591</v>
      </c>
      <c r="C58" s="760">
        <f t="shared" si="9"/>
        <v>5346</v>
      </c>
      <c r="D58" s="761">
        <f t="shared" si="10"/>
        <v>10891</v>
      </c>
      <c r="E58" s="761">
        <f t="shared" si="11"/>
        <v>3965</v>
      </c>
      <c r="F58" s="761">
        <f t="shared" si="12"/>
        <v>1268</v>
      </c>
      <c r="G58" s="761">
        <f t="shared" si="13"/>
        <v>1517</v>
      </c>
      <c r="H58" s="506">
        <f t="shared" si="14"/>
        <v>23578</v>
      </c>
    </row>
    <row r="59" spans="1:8">
      <c r="A59" s="22" t="s">
        <v>835</v>
      </c>
      <c r="B59" s="760">
        <f t="shared" si="8"/>
        <v>679</v>
      </c>
      <c r="C59" s="760">
        <f t="shared" si="9"/>
        <v>5127</v>
      </c>
      <c r="D59" s="761">
        <f t="shared" si="10"/>
        <v>9676</v>
      </c>
      <c r="E59" s="761">
        <f t="shared" si="11"/>
        <v>3605</v>
      </c>
      <c r="F59" s="761">
        <f t="shared" si="12"/>
        <v>1097</v>
      </c>
      <c r="G59" s="761">
        <f t="shared" si="13"/>
        <v>1275</v>
      </c>
      <c r="H59" s="506">
        <f t="shared" si="14"/>
        <v>21459</v>
      </c>
    </row>
    <row r="60" spans="1:8">
      <c r="A60" s="22" t="s">
        <v>836</v>
      </c>
      <c r="B60" s="760">
        <f t="shared" si="8"/>
        <v>540</v>
      </c>
      <c r="C60" s="760">
        <f t="shared" si="9"/>
        <v>4250</v>
      </c>
      <c r="D60" s="761">
        <f t="shared" si="10"/>
        <v>8222</v>
      </c>
      <c r="E60" s="761">
        <f t="shared" si="11"/>
        <v>3387</v>
      </c>
      <c r="F60" s="761">
        <f t="shared" si="12"/>
        <v>1252</v>
      </c>
      <c r="G60" s="761">
        <f t="shared" si="13"/>
        <v>1355</v>
      </c>
      <c r="H60" s="506">
        <f t="shared" si="14"/>
        <v>19006</v>
      </c>
    </row>
    <row r="61" spans="1:8">
      <c r="A61" s="22" t="s">
        <v>891</v>
      </c>
      <c r="B61" s="760">
        <f t="shared" si="8"/>
        <v>498</v>
      </c>
      <c r="C61" s="760">
        <f t="shared" si="9"/>
        <v>3398</v>
      </c>
      <c r="D61" s="761">
        <f t="shared" si="10"/>
        <v>6410</v>
      </c>
      <c r="E61" s="761">
        <f t="shared" si="11"/>
        <v>2818</v>
      </c>
      <c r="F61" s="761">
        <f t="shared" si="12"/>
        <v>1108</v>
      </c>
      <c r="G61" s="761">
        <f t="shared" si="13"/>
        <v>906</v>
      </c>
      <c r="H61" s="506">
        <f t="shared" si="14"/>
        <v>15138</v>
      </c>
    </row>
    <row r="62" spans="1:8">
      <c r="A62" s="22" t="s">
        <v>892</v>
      </c>
      <c r="B62" s="760">
        <f t="shared" si="8"/>
        <v>538</v>
      </c>
      <c r="C62" s="760">
        <f t="shared" si="9"/>
        <v>4418</v>
      </c>
      <c r="D62" s="761">
        <f t="shared" si="10"/>
        <v>6117</v>
      </c>
      <c r="E62" s="761">
        <f t="shared" si="11"/>
        <v>2710</v>
      </c>
      <c r="F62" s="761">
        <f t="shared" si="12"/>
        <v>995</v>
      </c>
      <c r="G62" s="761">
        <f t="shared" si="13"/>
        <v>626</v>
      </c>
      <c r="H62" s="506">
        <f t="shared" si="14"/>
        <v>15404</v>
      </c>
    </row>
    <row r="63" spans="1:8">
      <c r="A63" s="22" t="s">
        <v>893</v>
      </c>
      <c r="B63" s="760">
        <f t="shared" si="8"/>
        <v>499</v>
      </c>
      <c r="C63" s="760">
        <f t="shared" si="9"/>
        <v>5745</v>
      </c>
      <c r="D63" s="761">
        <f t="shared" si="10"/>
        <v>6985</v>
      </c>
      <c r="E63" s="761">
        <f t="shared" si="11"/>
        <v>3021</v>
      </c>
      <c r="F63" s="761">
        <f t="shared" si="12"/>
        <v>1131</v>
      </c>
      <c r="G63" s="761">
        <f t="shared" si="13"/>
        <v>710</v>
      </c>
      <c r="H63" s="506">
        <f t="shared" si="14"/>
        <v>18091</v>
      </c>
    </row>
    <row r="64" spans="1:8">
      <c r="A64" s="22" t="s">
        <v>894</v>
      </c>
      <c r="B64" s="760">
        <f t="shared" si="8"/>
        <v>487</v>
      </c>
      <c r="C64" s="760">
        <f t="shared" si="9"/>
        <v>6900</v>
      </c>
      <c r="D64" s="761">
        <f t="shared" si="10"/>
        <v>7709</v>
      </c>
      <c r="E64" s="761">
        <f t="shared" si="11"/>
        <v>3239</v>
      </c>
      <c r="F64" s="761">
        <f t="shared" si="12"/>
        <v>1198</v>
      </c>
      <c r="G64" s="761">
        <f t="shared" si="13"/>
        <v>934</v>
      </c>
      <c r="H64" s="506">
        <f t="shared" si="14"/>
        <v>20467</v>
      </c>
    </row>
    <row r="65" spans="1:8">
      <c r="A65" s="22" t="s">
        <v>982</v>
      </c>
      <c r="B65" s="760">
        <f t="shared" ref="B65:B72" si="15">B22+C22</f>
        <v>410</v>
      </c>
      <c r="C65" s="760">
        <f t="shared" ref="C65:C72" si="16">D22+E22</f>
        <v>6857</v>
      </c>
      <c r="D65" s="761">
        <f t="shared" ref="D65:D72" si="17">F22+G22</f>
        <v>8440</v>
      </c>
      <c r="E65" s="761">
        <f t="shared" ref="E65:E72" si="18">H22+I22</f>
        <v>3611</v>
      </c>
      <c r="F65" s="761">
        <f t="shared" ref="F65:F72" si="19">J22+K22</f>
        <v>1197</v>
      </c>
      <c r="G65" s="761">
        <f t="shared" ref="G65:G72" si="20">L22+M22</f>
        <v>1089</v>
      </c>
      <c r="H65" s="506">
        <f t="shared" ref="H65:H72" si="21">SUM(B65:G65)</f>
        <v>21604</v>
      </c>
    </row>
    <row r="66" spans="1:8">
      <c r="A66" s="22" t="s">
        <v>983</v>
      </c>
      <c r="B66" s="760">
        <f t="shared" si="15"/>
        <v>308</v>
      </c>
      <c r="C66" s="760">
        <f t="shared" si="16"/>
        <v>6386</v>
      </c>
      <c r="D66" s="761">
        <f t="shared" si="17"/>
        <v>8643</v>
      </c>
      <c r="E66" s="761">
        <f t="shared" si="18"/>
        <v>4116</v>
      </c>
      <c r="F66" s="761">
        <f t="shared" si="19"/>
        <v>1405</v>
      </c>
      <c r="G66" s="761">
        <f t="shared" si="20"/>
        <v>1219</v>
      </c>
      <c r="H66" s="506">
        <f t="shared" si="21"/>
        <v>22077</v>
      </c>
    </row>
    <row r="67" spans="1:8">
      <c r="A67" s="22" t="s">
        <v>984</v>
      </c>
      <c r="B67" s="760">
        <f t="shared" si="15"/>
        <v>324</v>
      </c>
      <c r="C67" s="760">
        <f t="shared" si="16"/>
        <v>6467</v>
      </c>
      <c r="D67" s="761">
        <f t="shared" si="17"/>
        <v>8818</v>
      </c>
      <c r="E67" s="761">
        <f t="shared" si="18"/>
        <v>4600</v>
      </c>
      <c r="F67" s="761">
        <f t="shared" si="19"/>
        <v>1596</v>
      </c>
      <c r="G67" s="761">
        <f t="shared" si="20"/>
        <v>1281</v>
      </c>
      <c r="H67" s="506">
        <f t="shared" si="21"/>
        <v>23086</v>
      </c>
    </row>
    <row r="68" spans="1:8">
      <c r="A68" s="60" t="s">
        <v>985</v>
      </c>
      <c r="B68" s="762">
        <f t="shared" si="15"/>
        <v>391</v>
      </c>
      <c r="C68" s="760">
        <f t="shared" si="16"/>
        <v>6656</v>
      </c>
      <c r="D68" s="761">
        <f t="shared" si="17"/>
        <v>8462</v>
      </c>
      <c r="E68" s="761">
        <f t="shared" si="18"/>
        <v>4508</v>
      </c>
      <c r="F68" s="761">
        <f t="shared" si="19"/>
        <v>1498</v>
      </c>
      <c r="G68" s="761">
        <f t="shared" si="20"/>
        <v>1363</v>
      </c>
      <c r="H68" s="506">
        <f t="shared" si="21"/>
        <v>22878</v>
      </c>
    </row>
    <row r="69" spans="1:8">
      <c r="A69" t="s">
        <v>1039</v>
      </c>
      <c r="B69" s="762">
        <f t="shared" si="15"/>
        <v>386</v>
      </c>
      <c r="C69" s="760">
        <f t="shared" si="16"/>
        <v>6117</v>
      </c>
      <c r="D69" s="761">
        <f t="shared" si="17"/>
        <v>7937</v>
      </c>
      <c r="E69" s="761">
        <f t="shared" si="18"/>
        <v>3973</v>
      </c>
      <c r="F69" s="761">
        <f t="shared" si="19"/>
        <v>1260</v>
      </c>
      <c r="G69" s="761">
        <f t="shared" si="20"/>
        <v>1195</v>
      </c>
      <c r="H69" s="506">
        <f t="shared" si="21"/>
        <v>20868</v>
      </c>
    </row>
    <row r="70" spans="1:8">
      <c r="A70" t="s">
        <v>1040</v>
      </c>
      <c r="B70" s="762">
        <f t="shared" si="15"/>
        <v>390</v>
      </c>
      <c r="C70" s="760">
        <f t="shared" si="16"/>
        <v>5668</v>
      </c>
      <c r="D70" s="761">
        <f t="shared" si="17"/>
        <v>7617</v>
      </c>
      <c r="E70" s="761">
        <f t="shared" si="18"/>
        <v>3925</v>
      </c>
      <c r="F70" s="761">
        <f t="shared" si="19"/>
        <v>1304</v>
      </c>
      <c r="G70" s="761">
        <f t="shared" si="20"/>
        <v>1156</v>
      </c>
      <c r="H70" s="506">
        <f t="shared" si="21"/>
        <v>20060</v>
      </c>
    </row>
    <row r="71" spans="1:8">
      <c r="A71" t="s">
        <v>1041</v>
      </c>
      <c r="B71" s="762">
        <f t="shared" si="15"/>
        <v>316</v>
      </c>
      <c r="C71" s="760">
        <f t="shared" si="16"/>
        <v>5402</v>
      </c>
      <c r="D71" s="761">
        <f t="shared" si="17"/>
        <v>7558</v>
      </c>
      <c r="E71" s="761">
        <f t="shared" si="18"/>
        <v>4297</v>
      </c>
      <c r="F71" s="761">
        <f t="shared" si="19"/>
        <v>1348</v>
      </c>
      <c r="G71" s="761">
        <f t="shared" si="20"/>
        <v>1315</v>
      </c>
      <c r="H71" s="506">
        <f t="shared" si="21"/>
        <v>20236</v>
      </c>
    </row>
    <row r="72" spans="1:8">
      <c r="A72" t="s">
        <v>1042</v>
      </c>
      <c r="B72" s="762">
        <f t="shared" si="15"/>
        <v>318</v>
      </c>
      <c r="C72" s="760">
        <f t="shared" si="16"/>
        <v>6211</v>
      </c>
      <c r="D72" s="761">
        <f t="shared" si="17"/>
        <v>7584</v>
      </c>
      <c r="E72" s="761">
        <f t="shared" si="18"/>
        <v>4149</v>
      </c>
      <c r="F72" s="761">
        <f t="shared" si="19"/>
        <v>1257</v>
      </c>
      <c r="G72" s="761">
        <f t="shared" si="20"/>
        <v>1406</v>
      </c>
      <c r="H72" s="506">
        <f t="shared" si="21"/>
        <v>20925</v>
      </c>
    </row>
    <row r="73" spans="1:8">
      <c r="A73" t="s">
        <v>1141</v>
      </c>
      <c r="B73" s="762">
        <f t="shared" ref="B73:B80" si="22">B30+C30</f>
        <v>249</v>
      </c>
      <c r="C73" s="760">
        <f t="shared" ref="C73:C80" si="23">D30+E30</f>
        <v>6307</v>
      </c>
      <c r="D73" s="761">
        <f t="shared" ref="D73:D80" si="24">F30+G30</f>
        <v>6825</v>
      </c>
      <c r="E73" s="761">
        <f t="shared" ref="E73:E80" si="25">H30+I30</f>
        <v>3459</v>
      </c>
      <c r="F73" s="761">
        <f t="shared" ref="F73:F80" si="26">J30+K30</f>
        <v>972</v>
      </c>
      <c r="G73" s="761">
        <f t="shared" ref="G73:G80" si="27">L30+M30</f>
        <v>1090</v>
      </c>
      <c r="H73" s="506">
        <f t="shared" ref="H73:H80" si="28">SUM(B73:G73)</f>
        <v>18902</v>
      </c>
    </row>
    <row r="74" spans="1:8">
      <c r="A74" t="s">
        <v>1142</v>
      </c>
      <c r="B74" s="762">
        <f t="shared" si="22"/>
        <v>199</v>
      </c>
      <c r="C74" s="760">
        <f t="shared" si="23"/>
        <v>7197</v>
      </c>
      <c r="D74" s="761">
        <f t="shared" si="24"/>
        <v>6233</v>
      </c>
      <c r="E74" s="761">
        <f t="shared" si="25"/>
        <v>3491</v>
      </c>
      <c r="F74" s="761">
        <f t="shared" si="26"/>
        <v>752</v>
      </c>
      <c r="G74" s="761">
        <f t="shared" si="27"/>
        <v>1009</v>
      </c>
      <c r="H74" s="506">
        <f t="shared" si="28"/>
        <v>18881</v>
      </c>
    </row>
    <row r="75" spans="1:8">
      <c r="A75" t="s">
        <v>1143</v>
      </c>
      <c r="B75" s="762">
        <f t="shared" si="22"/>
        <v>144</v>
      </c>
      <c r="C75" s="760">
        <f t="shared" si="23"/>
        <v>7627</v>
      </c>
      <c r="D75" s="761">
        <f t="shared" si="24"/>
        <v>6393</v>
      </c>
      <c r="E75" s="761">
        <f t="shared" si="25"/>
        <v>3608</v>
      </c>
      <c r="F75" s="761">
        <f t="shared" si="26"/>
        <v>693</v>
      </c>
      <c r="G75" s="761">
        <f t="shared" si="27"/>
        <v>975</v>
      </c>
      <c r="H75" s="506">
        <f t="shared" si="28"/>
        <v>19440</v>
      </c>
    </row>
    <row r="76" spans="1:8">
      <c r="A76" t="s">
        <v>1144</v>
      </c>
      <c r="B76" s="762">
        <f t="shared" si="22"/>
        <v>133</v>
      </c>
      <c r="C76" s="760">
        <f t="shared" si="23"/>
        <v>8571</v>
      </c>
      <c r="D76" s="761">
        <f t="shared" si="24"/>
        <v>6405</v>
      </c>
      <c r="E76" s="761">
        <f t="shared" si="25"/>
        <v>4086</v>
      </c>
      <c r="F76" s="761">
        <f t="shared" si="26"/>
        <v>656</v>
      </c>
      <c r="G76" s="761">
        <f t="shared" si="27"/>
        <v>1161</v>
      </c>
      <c r="H76" s="506">
        <f t="shared" si="28"/>
        <v>21012</v>
      </c>
    </row>
    <row r="77" spans="1:8">
      <c r="A77" t="s">
        <v>1270</v>
      </c>
      <c r="B77" s="762">
        <f t="shared" si="22"/>
        <v>117</v>
      </c>
      <c r="C77" s="760">
        <f t="shared" si="23"/>
        <v>8643</v>
      </c>
      <c r="D77" s="761">
        <f t="shared" si="24"/>
        <v>7012</v>
      </c>
      <c r="E77" s="761">
        <f t="shared" si="25"/>
        <v>4159</v>
      </c>
      <c r="F77" s="761">
        <f t="shared" si="26"/>
        <v>691</v>
      </c>
      <c r="G77" s="761">
        <f t="shared" si="27"/>
        <v>1238</v>
      </c>
      <c r="H77" s="506">
        <f t="shared" si="28"/>
        <v>21860</v>
      </c>
    </row>
    <row r="78" spans="1:8">
      <c r="A78" t="s">
        <v>1271</v>
      </c>
      <c r="B78" s="762">
        <f t="shared" si="22"/>
        <v>134</v>
      </c>
      <c r="C78" s="760">
        <f t="shared" si="23"/>
        <v>9071</v>
      </c>
      <c r="D78" s="761">
        <f t="shared" si="24"/>
        <v>7392</v>
      </c>
      <c r="E78" s="761">
        <f t="shared" si="25"/>
        <v>4911</v>
      </c>
      <c r="F78" s="761">
        <f t="shared" si="26"/>
        <v>794</v>
      </c>
      <c r="G78" s="761">
        <f t="shared" si="27"/>
        <v>1491</v>
      </c>
      <c r="H78" s="506">
        <f t="shared" si="28"/>
        <v>23793</v>
      </c>
    </row>
    <row r="79" spans="1:8">
      <c r="A79" t="s">
        <v>1272</v>
      </c>
      <c r="B79" s="762">
        <f t="shared" si="22"/>
        <v>145</v>
      </c>
      <c r="C79" s="760">
        <f t="shared" si="23"/>
        <v>10033</v>
      </c>
      <c r="D79" s="761">
        <f t="shared" si="24"/>
        <v>7926</v>
      </c>
      <c r="E79" s="761">
        <f t="shared" si="25"/>
        <v>5293</v>
      </c>
      <c r="F79" s="761">
        <f t="shared" si="26"/>
        <v>834</v>
      </c>
      <c r="G79" s="761">
        <f t="shared" si="27"/>
        <v>1577</v>
      </c>
      <c r="H79" s="506">
        <f t="shared" si="28"/>
        <v>25808</v>
      </c>
    </row>
    <row r="80" spans="1:8">
      <c r="A80" t="s">
        <v>1273</v>
      </c>
      <c r="B80" s="762">
        <f t="shared" si="22"/>
        <v>197</v>
      </c>
      <c r="C80" s="760">
        <f t="shared" si="23"/>
        <v>10828</v>
      </c>
      <c r="D80" s="761">
        <f t="shared" si="24"/>
        <v>8102</v>
      </c>
      <c r="E80" s="761">
        <f t="shared" si="25"/>
        <v>5619</v>
      </c>
      <c r="F80" s="761">
        <f t="shared" si="26"/>
        <v>911</v>
      </c>
      <c r="G80" s="761">
        <f t="shared" si="27"/>
        <v>1824</v>
      </c>
      <c r="H80" s="506">
        <f t="shared" si="28"/>
        <v>27481</v>
      </c>
    </row>
    <row r="81" spans="1:8">
      <c r="A81" t="s">
        <v>1495</v>
      </c>
      <c r="B81" s="762">
        <f>B38+C38</f>
        <v>193</v>
      </c>
      <c r="C81" s="760">
        <f>D38+E38</f>
        <v>11409</v>
      </c>
      <c r="D81" s="761">
        <f>F38+G38</f>
        <v>8747</v>
      </c>
      <c r="E81" s="761">
        <f>H38+I38</f>
        <v>5687</v>
      </c>
      <c r="F81" s="761">
        <f>J38+K38</f>
        <v>990</v>
      </c>
      <c r="G81" s="761">
        <f>L38+M38</f>
        <v>1968</v>
      </c>
      <c r="H81" s="506">
        <f>SUM(B81:G81)</f>
        <v>28994</v>
      </c>
    </row>
    <row r="82" spans="1:8">
      <c r="A82" t="s">
        <v>1496</v>
      </c>
      <c r="B82" s="762">
        <f>B39+C39</f>
        <v>173</v>
      </c>
      <c r="C82" s="760">
        <f>D39+E39</f>
        <v>11758</v>
      </c>
      <c r="D82" s="761">
        <f>F39+G39</f>
        <v>9937</v>
      </c>
      <c r="E82" s="761">
        <f>H39+I39</f>
        <v>6362</v>
      </c>
      <c r="F82" s="761">
        <f>J39+K39</f>
        <v>1228</v>
      </c>
      <c r="G82" s="761">
        <f>L39+M39</f>
        <v>2238</v>
      </c>
      <c r="H82" s="506">
        <f>SUM(B82:G82)</f>
        <v>31696</v>
      </c>
    </row>
    <row r="83" spans="1:8">
      <c r="A83" t="s">
        <v>1497</v>
      </c>
      <c r="B83" s="762">
        <f>B40+C40</f>
        <v>176</v>
      </c>
      <c r="C83" s="760">
        <f>D40+E40</f>
        <v>12364</v>
      </c>
      <c r="D83" s="761">
        <f>F40+G40</f>
        <v>11214</v>
      </c>
      <c r="E83" s="761">
        <f>H40+I40</f>
        <v>7306</v>
      </c>
      <c r="F83" s="761">
        <f>J40+K40</f>
        <v>1269</v>
      </c>
      <c r="G83" s="761">
        <f>L40+M40</f>
        <v>2592</v>
      </c>
      <c r="H83" s="506">
        <f>SUM(B83:G83)</f>
        <v>34921</v>
      </c>
    </row>
    <row r="84" spans="1:8">
      <c r="A84" t="s">
        <v>1498</v>
      </c>
      <c r="B84" s="762">
        <f>B41+C41</f>
        <v>183</v>
      </c>
      <c r="C84" s="760">
        <f>D41+E41</f>
        <v>12461</v>
      </c>
      <c r="D84" s="761">
        <f>F41+G41</f>
        <v>11083</v>
      </c>
      <c r="E84" s="761">
        <f>H41+I41</f>
        <v>7652</v>
      </c>
      <c r="F84" s="761">
        <f>J41+K41</f>
        <v>1326</v>
      </c>
      <c r="G84" s="761">
        <f>L41+M41</f>
        <v>2706</v>
      </c>
      <c r="H84" s="506">
        <f>SUM(B84:G84)</f>
        <v>35411</v>
      </c>
    </row>
    <row r="85" spans="1:8">
      <c r="A85" s="60" t="s">
        <v>641</v>
      </c>
      <c r="B85" s="763">
        <f>SUM(B46:B84)</f>
        <v>13180</v>
      </c>
      <c r="C85" s="764">
        <f t="shared" ref="C85:H85" si="29">SUM(C46:C84)</f>
        <v>279548</v>
      </c>
      <c r="D85" s="764">
        <f t="shared" si="29"/>
        <v>393815</v>
      </c>
      <c r="E85" s="764">
        <f t="shared" si="29"/>
        <v>180166</v>
      </c>
      <c r="F85" s="764">
        <f t="shared" si="29"/>
        <v>48153</v>
      </c>
      <c r="G85" s="764">
        <f t="shared" si="29"/>
        <v>54805</v>
      </c>
      <c r="H85" s="764">
        <f t="shared" si="29"/>
        <v>969667</v>
      </c>
    </row>
    <row r="87" spans="1:8">
      <c r="A87" s="10" t="s">
        <v>382</v>
      </c>
    </row>
    <row r="88" spans="1:8" ht="25.5">
      <c r="A88" s="205" t="s">
        <v>244</v>
      </c>
      <c r="B88" s="204" t="s">
        <v>383</v>
      </c>
      <c r="C88" s="204" t="s">
        <v>384</v>
      </c>
      <c r="D88" s="204" t="s">
        <v>385</v>
      </c>
      <c r="E88" s="204" t="s">
        <v>386</v>
      </c>
      <c r="F88" s="204" t="s">
        <v>387</v>
      </c>
      <c r="G88" s="204" t="s">
        <v>388</v>
      </c>
      <c r="H88" s="206" t="s">
        <v>662</v>
      </c>
    </row>
    <row r="89" spans="1:8">
      <c r="A89" s="22" t="s">
        <v>225</v>
      </c>
      <c r="B89" s="768">
        <f>B3/(B3+C3)</f>
        <v>0.18411552346570398</v>
      </c>
      <c r="C89" s="768">
        <f>D3/(D3+E3)</f>
        <v>0.11117699377408835</v>
      </c>
      <c r="D89" s="768">
        <f>F3/(F3+G3)</f>
        <v>6.4180350681881437E-2</v>
      </c>
      <c r="E89" s="768">
        <f>H3/(H3+I3)</f>
        <v>7.1234192412357927E-2</v>
      </c>
      <c r="F89" s="768">
        <f>J3/(J3+K3)</f>
        <v>0.13737252549490103</v>
      </c>
      <c r="G89" s="768">
        <f>L3/(L3+M3)</f>
        <v>3.545633617859488E-2</v>
      </c>
      <c r="H89" s="738">
        <f>(B3+D3+F3+H3+J3+L3)/SUM(B3:M3)</f>
        <v>7.7908496732026142E-2</v>
      </c>
    </row>
    <row r="90" spans="1:8">
      <c r="A90" s="22" t="s">
        <v>226</v>
      </c>
      <c r="B90" s="768">
        <f t="shared" ref="B90:B107" si="30">B4/(B4+C4)</f>
        <v>0.2634920634920635</v>
      </c>
      <c r="C90" s="768">
        <f t="shared" ref="C90:C107" si="31">D4/(D4+E4)</f>
        <v>0.16377469300587294</v>
      </c>
      <c r="D90" s="768">
        <f t="shared" ref="D90:D107" si="32">F4/(F4+G4)</f>
        <v>8.7565085941436652E-2</v>
      </c>
      <c r="E90" s="768">
        <f t="shared" ref="E90:E107" si="33">H4/(H4+I4)</f>
        <v>9.9224038302790155E-2</v>
      </c>
      <c r="F90" s="768">
        <f t="shared" ref="F90:F107" si="34">J4/(J4+K4)</f>
        <v>0.1870026525198939</v>
      </c>
      <c r="G90" s="768">
        <f t="shared" ref="G90:G107" si="35">L4/(L4+M4)</f>
        <v>5.944055944055944E-2</v>
      </c>
      <c r="H90" s="738">
        <f t="shared" ref="H90:H107" si="36">(B4+D4+F4+H4+J4+L4)/SUM(B4:M4)</f>
        <v>0.11083864639529181</v>
      </c>
    </row>
    <row r="91" spans="1:8">
      <c r="A91" s="22" t="s">
        <v>227</v>
      </c>
      <c r="B91" s="768">
        <f t="shared" si="30"/>
        <v>0.32269503546099293</v>
      </c>
      <c r="C91" s="768">
        <f t="shared" si="31"/>
        <v>0.2414559599888858</v>
      </c>
      <c r="D91" s="768">
        <f t="shared" si="32"/>
        <v>0.10080078244391466</v>
      </c>
      <c r="E91" s="768">
        <f t="shared" si="33"/>
        <v>0.11439907422714499</v>
      </c>
      <c r="F91" s="768">
        <f t="shared" si="34"/>
        <v>0.21519838601210492</v>
      </c>
      <c r="G91" s="768">
        <f t="shared" si="35"/>
        <v>3.1636863823933978E-2</v>
      </c>
      <c r="H91" s="738">
        <f t="shared" si="36"/>
        <v>0.13817051996710225</v>
      </c>
    </row>
    <row r="92" spans="1:8">
      <c r="A92" s="22" t="s">
        <v>228</v>
      </c>
      <c r="B92" s="768">
        <f t="shared" si="30"/>
        <v>0.29649595687331537</v>
      </c>
      <c r="C92" s="768">
        <f t="shared" si="31"/>
        <v>0.25928049304858825</v>
      </c>
      <c r="D92" s="768">
        <f t="shared" si="32"/>
        <v>0.11259541984732824</v>
      </c>
      <c r="E92" s="768">
        <f t="shared" si="33"/>
        <v>0.14022865309038943</v>
      </c>
      <c r="F92" s="768">
        <f t="shared" si="34"/>
        <v>0.23381770145310435</v>
      </c>
      <c r="G92" s="768">
        <f t="shared" si="35"/>
        <v>4.9205147615442847E-2</v>
      </c>
      <c r="H92" s="738">
        <f t="shared" si="36"/>
        <v>0.15532840227294373</v>
      </c>
    </row>
    <row r="93" spans="1:8">
      <c r="A93" s="22" t="s">
        <v>229</v>
      </c>
      <c r="B93" s="768">
        <f t="shared" si="30"/>
        <v>0.29080118694362017</v>
      </c>
      <c r="C93" s="768">
        <f t="shared" si="31"/>
        <v>0.27314747941643797</v>
      </c>
      <c r="D93" s="768">
        <f t="shared" si="32"/>
        <v>0.12112850934676139</v>
      </c>
      <c r="E93" s="768">
        <f t="shared" si="33"/>
        <v>0.14031180400890869</v>
      </c>
      <c r="F93" s="768">
        <f t="shared" si="34"/>
        <v>0.24384432088959493</v>
      </c>
      <c r="G93" s="768">
        <f t="shared" si="35"/>
        <v>4.5497630331753552E-2</v>
      </c>
      <c r="H93" s="738">
        <f t="shared" si="36"/>
        <v>0.16521889003791795</v>
      </c>
    </row>
    <row r="94" spans="1:8">
      <c r="A94" s="22" t="s">
        <v>230</v>
      </c>
      <c r="B94" s="768">
        <f t="shared" si="30"/>
        <v>0.23834196891191708</v>
      </c>
      <c r="C94" s="768">
        <f t="shared" si="31"/>
        <v>0.24496149434704242</v>
      </c>
      <c r="D94" s="768">
        <f t="shared" si="32"/>
        <v>0.11571791423875691</v>
      </c>
      <c r="E94" s="768">
        <f t="shared" si="33"/>
        <v>0.14996809189534141</v>
      </c>
      <c r="F94" s="768">
        <f t="shared" si="34"/>
        <v>0.25150732127476316</v>
      </c>
      <c r="G94" s="768">
        <f t="shared" si="35"/>
        <v>6.4386317907444673E-2</v>
      </c>
      <c r="H94" s="738">
        <f t="shared" si="36"/>
        <v>0.15700871647151249</v>
      </c>
    </row>
    <row r="95" spans="1:8">
      <c r="A95" s="22" t="s">
        <v>231</v>
      </c>
      <c r="B95" s="768">
        <f t="shared" si="30"/>
        <v>0.18719211822660098</v>
      </c>
      <c r="C95" s="768">
        <f t="shared" si="31"/>
        <v>0.2744780708852565</v>
      </c>
      <c r="D95" s="768">
        <f t="shared" si="32"/>
        <v>0.10767782918986746</v>
      </c>
      <c r="E95" s="768">
        <f t="shared" si="33"/>
        <v>0.15314926660914582</v>
      </c>
      <c r="F95" s="768">
        <f t="shared" si="34"/>
        <v>0.26535433070866143</v>
      </c>
      <c r="G95" s="768">
        <f t="shared" si="35"/>
        <v>3.6036036036036036E-2</v>
      </c>
      <c r="H95" s="738">
        <f t="shared" si="36"/>
        <v>0.16007255413218455</v>
      </c>
    </row>
    <row r="96" spans="1:8">
      <c r="A96" s="22" t="s">
        <v>232</v>
      </c>
      <c r="B96" s="768">
        <f t="shared" si="30"/>
        <v>0.23093681917211328</v>
      </c>
      <c r="C96" s="768">
        <f t="shared" si="31"/>
        <v>0.33969584109248913</v>
      </c>
      <c r="D96" s="768">
        <f t="shared" si="32"/>
        <v>0.13421688511386101</v>
      </c>
      <c r="E96" s="768">
        <f t="shared" si="33"/>
        <v>0.21669513236549956</v>
      </c>
      <c r="F96" s="768">
        <f t="shared" si="34"/>
        <v>0.2973352033660589</v>
      </c>
      <c r="G96" s="768">
        <f t="shared" si="35"/>
        <v>5.5645161290322584E-2</v>
      </c>
      <c r="H96" s="738">
        <f t="shared" si="36"/>
        <v>0.20193479039770693</v>
      </c>
    </row>
    <row r="97" spans="1:8">
      <c r="A97" s="22" t="s">
        <v>233</v>
      </c>
      <c r="B97" s="768">
        <f t="shared" si="30"/>
        <v>0.33933161953727509</v>
      </c>
      <c r="C97" s="768">
        <f t="shared" si="31"/>
        <v>0.40131263006242995</v>
      </c>
      <c r="D97" s="768">
        <f t="shared" si="32"/>
        <v>0.17057981388690049</v>
      </c>
      <c r="E97" s="768">
        <f t="shared" si="33"/>
        <v>0.27866209953657062</v>
      </c>
      <c r="F97" s="768">
        <f t="shared" si="34"/>
        <v>0.34335260115606936</v>
      </c>
      <c r="G97" s="768">
        <f t="shared" si="35"/>
        <v>7.8125E-2</v>
      </c>
      <c r="H97" s="738">
        <f t="shared" si="36"/>
        <v>0.24688746315241894</v>
      </c>
    </row>
    <row r="98" spans="1:8">
      <c r="A98" s="22" t="s">
        <v>234</v>
      </c>
      <c r="B98" s="768">
        <f t="shared" si="30"/>
        <v>0.44615384615384618</v>
      </c>
      <c r="C98" s="768">
        <f t="shared" si="31"/>
        <v>0.44151303242212331</v>
      </c>
      <c r="D98" s="768">
        <f t="shared" si="32"/>
        <v>0.20052508337472505</v>
      </c>
      <c r="E98" s="768">
        <f t="shared" si="33"/>
        <v>0.31760772659732539</v>
      </c>
      <c r="F98" s="768">
        <f t="shared" si="34"/>
        <v>0.34760705289672544</v>
      </c>
      <c r="G98" s="768">
        <f t="shared" si="35"/>
        <v>0.12743549236440233</v>
      </c>
      <c r="H98" s="738">
        <f t="shared" si="36"/>
        <v>0.28062309020858245</v>
      </c>
    </row>
    <row r="99" spans="1:8">
      <c r="A99" s="22" t="s">
        <v>235</v>
      </c>
      <c r="B99" s="768">
        <f t="shared" si="30"/>
        <v>0.42857142857142855</v>
      </c>
      <c r="C99" s="768">
        <f t="shared" si="31"/>
        <v>0.45873666940114849</v>
      </c>
      <c r="D99" s="768">
        <f t="shared" si="32"/>
        <v>0.21794871794871795</v>
      </c>
      <c r="E99" s="768">
        <f t="shared" si="33"/>
        <v>0.30464680141696188</v>
      </c>
      <c r="F99" s="768">
        <f t="shared" si="34"/>
        <v>0.34113300492610837</v>
      </c>
      <c r="G99" s="768">
        <f t="shared" si="35"/>
        <v>8.6481113320079517E-2</v>
      </c>
      <c r="H99" s="738">
        <f t="shared" si="36"/>
        <v>0.28607849473948793</v>
      </c>
    </row>
    <row r="100" spans="1:8">
      <c r="A100" s="22" t="s">
        <v>833</v>
      </c>
      <c r="B100" s="768">
        <f t="shared" si="30"/>
        <v>0.36956521739130432</v>
      </c>
      <c r="C100" s="768">
        <f t="shared" si="31"/>
        <v>0.45483584738243121</v>
      </c>
      <c r="D100" s="768">
        <f t="shared" si="32"/>
        <v>0.23145884270578648</v>
      </c>
      <c r="E100" s="768">
        <f t="shared" si="33"/>
        <v>0.33545694200351495</v>
      </c>
      <c r="F100" s="768">
        <f t="shared" si="34"/>
        <v>0.32238605898123324</v>
      </c>
      <c r="G100" s="768">
        <f t="shared" si="35"/>
        <v>0.11029411764705882</v>
      </c>
      <c r="H100" s="738">
        <f t="shared" si="36"/>
        <v>0.29596071115848782</v>
      </c>
    </row>
    <row r="101" spans="1:8">
      <c r="A101" s="22" t="s">
        <v>834</v>
      </c>
      <c r="B101" s="768">
        <f t="shared" si="30"/>
        <v>0.31979695431472083</v>
      </c>
      <c r="C101" s="768">
        <f t="shared" si="31"/>
        <v>0.51833146277590725</v>
      </c>
      <c r="D101" s="768">
        <f t="shared" si="32"/>
        <v>0.28564870076209714</v>
      </c>
      <c r="E101" s="768">
        <f t="shared" si="33"/>
        <v>0.4133669609079445</v>
      </c>
      <c r="F101" s="768">
        <f t="shared" si="34"/>
        <v>0.38564668769716087</v>
      </c>
      <c r="G101" s="768">
        <f t="shared" si="35"/>
        <v>0.16677653263019115</v>
      </c>
      <c r="H101" s="738">
        <f t="shared" si="36"/>
        <v>0.35846975994571212</v>
      </c>
    </row>
    <row r="102" spans="1:8">
      <c r="A102" s="22" t="s">
        <v>835</v>
      </c>
      <c r="B102" s="768">
        <f t="shared" si="30"/>
        <v>0.3637702503681885</v>
      </c>
      <c r="C102" s="768">
        <f t="shared" si="31"/>
        <v>0.58533255314999022</v>
      </c>
      <c r="D102" s="768">
        <f t="shared" si="32"/>
        <v>0.33257544439851178</v>
      </c>
      <c r="E102" s="768">
        <f t="shared" si="33"/>
        <v>0.4640776699029126</v>
      </c>
      <c r="F102" s="768">
        <f t="shared" si="34"/>
        <v>0.4001823154056518</v>
      </c>
      <c r="G102" s="768">
        <f t="shared" si="35"/>
        <v>0.16705882352941176</v>
      </c>
      <c r="H102" s="738">
        <f t="shared" si="36"/>
        <v>0.40966494244838997</v>
      </c>
    </row>
    <row r="103" spans="1:8">
      <c r="A103" s="22" t="s">
        <v>836</v>
      </c>
      <c r="B103" s="768">
        <f t="shared" si="30"/>
        <v>0.36666666666666664</v>
      </c>
      <c r="C103" s="768">
        <f t="shared" si="31"/>
        <v>0.61105882352941177</v>
      </c>
      <c r="D103" s="768">
        <f t="shared" si="32"/>
        <v>0.36621260034054975</v>
      </c>
      <c r="E103" s="768">
        <f t="shared" si="33"/>
        <v>0.48656628284617653</v>
      </c>
      <c r="F103" s="768">
        <f t="shared" si="34"/>
        <v>0.44249201277955269</v>
      </c>
      <c r="G103" s="768">
        <f t="shared" si="35"/>
        <v>0.16974169741697417</v>
      </c>
      <c r="H103" s="738">
        <f t="shared" si="36"/>
        <v>0.43344207092497106</v>
      </c>
    </row>
    <row r="104" spans="1:8">
      <c r="A104" s="22" t="s">
        <v>891</v>
      </c>
      <c r="B104" s="768">
        <f t="shared" si="30"/>
        <v>0.4718875502008032</v>
      </c>
      <c r="C104" s="768">
        <f t="shared" si="31"/>
        <v>0.66303708063566802</v>
      </c>
      <c r="D104" s="768">
        <f t="shared" si="32"/>
        <v>0.43042121684867396</v>
      </c>
      <c r="E104" s="768">
        <f t="shared" si="33"/>
        <v>0.55180979418026965</v>
      </c>
      <c r="F104" s="768">
        <f t="shared" si="34"/>
        <v>0.54873646209386284</v>
      </c>
      <c r="G104" s="768">
        <f t="shared" si="35"/>
        <v>0.16004415011037529</v>
      </c>
      <c r="H104" s="738">
        <f t="shared" si="36"/>
        <v>0.49907517505615007</v>
      </c>
    </row>
    <row r="105" spans="1:8">
      <c r="A105" s="22" t="s">
        <v>892</v>
      </c>
      <c r="B105" s="768">
        <f t="shared" si="30"/>
        <v>0.74163568773234201</v>
      </c>
      <c r="C105" s="768">
        <f t="shared" si="31"/>
        <v>0.81530104119511093</v>
      </c>
      <c r="D105" s="768">
        <f t="shared" si="32"/>
        <v>0.5710315514140919</v>
      </c>
      <c r="E105" s="768">
        <f t="shared" si="33"/>
        <v>0.69557195571955721</v>
      </c>
      <c r="F105" s="768">
        <f t="shared" si="34"/>
        <v>0.62713567839195983</v>
      </c>
      <c r="G105" s="768">
        <f t="shared" si="35"/>
        <v>0.22843450479233227</v>
      </c>
      <c r="H105" s="738">
        <f t="shared" si="36"/>
        <v>0.65866008828875622</v>
      </c>
    </row>
    <row r="106" spans="1:8">
      <c r="A106" s="22" t="s">
        <v>893</v>
      </c>
      <c r="B106" s="768">
        <f t="shared" si="30"/>
        <v>0.77755511022044088</v>
      </c>
      <c r="C106" s="768">
        <f t="shared" si="31"/>
        <v>0.86353350739773715</v>
      </c>
      <c r="D106" s="768">
        <f t="shared" si="32"/>
        <v>0.67458840372226203</v>
      </c>
      <c r="E106" s="768">
        <f t="shared" si="33"/>
        <v>0.74081429990069514</v>
      </c>
      <c r="F106" s="768">
        <f t="shared" si="34"/>
        <v>0.67904509283819625</v>
      </c>
      <c r="G106" s="768">
        <f t="shared" si="35"/>
        <v>0.25352112676056338</v>
      </c>
      <c r="H106" s="738">
        <f t="shared" si="36"/>
        <v>0.73224255154496709</v>
      </c>
    </row>
    <row r="107" spans="1:8">
      <c r="A107" s="22" t="s">
        <v>894</v>
      </c>
      <c r="B107" s="768">
        <f t="shared" si="30"/>
        <v>0.82340862422997951</v>
      </c>
      <c r="C107" s="768">
        <f t="shared" si="31"/>
        <v>0.88797101449275362</v>
      </c>
      <c r="D107" s="768">
        <f t="shared" si="32"/>
        <v>0.70839278765079772</v>
      </c>
      <c r="E107" s="768">
        <f t="shared" si="33"/>
        <v>0.78542760111145415</v>
      </c>
      <c r="F107" s="768">
        <f t="shared" si="34"/>
        <v>0.70283806343906507</v>
      </c>
      <c r="G107" s="768">
        <f t="shared" si="35"/>
        <v>0.25910064239828695</v>
      </c>
      <c r="H107" s="738">
        <f t="shared" si="36"/>
        <v>0.76303317535545023</v>
      </c>
    </row>
    <row r="108" spans="1:8">
      <c r="A108" s="22" t="s">
        <v>982</v>
      </c>
      <c r="B108" s="768">
        <f t="shared" ref="B108:B115" si="37">B22/(B22+C22)</f>
        <v>0.84146341463414631</v>
      </c>
      <c r="C108" s="768">
        <f t="shared" ref="C108:C115" si="38">D22/(D22+E22)</f>
        <v>0.88639346653055273</v>
      </c>
      <c r="D108" s="768">
        <f t="shared" ref="D108:D115" si="39">F22/(F22+G22)</f>
        <v>0.73317535545023693</v>
      </c>
      <c r="E108" s="768">
        <f t="shared" ref="E108:E115" si="40">H22/(H22+I22)</f>
        <v>0.80891719745222934</v>
      </c>
      <c r="F108" s="768">
        <f t="shared" ref="F108:F115" si="41">J22/(J22+K22)</f>
        <v>0.65413533834586468</v>
      </c>
      <c r="G108" s="768">
        <f t="shared" ref="G108:G115" si="42">L22/(L22+M22)</f>
        <v>0.29568411386593207</v>
      </c>
      <c r="H108" s="738">
        <f t="shared" ref="H108:H115" si="43">(B22+D22+F22+H22+J22+L22)/SUM(B22:M22)</f>
        <v>0.7700888724310313</v>
      </c>
    </row>
    <row r="109" spans="1:8">
      <c r="A109" s="22" t="s">
        <v>983</v>
      </c>
      <c r="B109" s="768">
        <f t="shared" si="37"/>
        <v>0.85389610389610393</v>
      </c>
      <c r="C109" s="768">
        <f t="shared" si="38"/>
        <v>0.90244284372063888</v>
      </c>
      <c r="D109" s="768">
        <f t="shared" si="39"/>
        <v>0.75610320490570404</v>
      </c>
      <c r="E109" s="768">
        <f t="shared" si="40"/>
        <v>0.82507288629737607</v>
      </c>
      <c r="F109" s="768">
        <f t="shared" si="41"/>
        <v>0.71743772241992887</v>
      </c>
      <c r="G109" s="768">
        <f t="shared" si="42"/>
        <v>0.37407711238720265</v>
      </c>
      <c r="H109" s="738">
        <f t="shared" si="43"/>
        <v>0.78910178013317023</v>
      </c>
    </row>
    <row r="110" spans="1:8">
      <c r="A110" s="22" t="s">
        <v>984</v>
      </c>
      <c r="B110" s="768">
        <f t="shared" si="37"/>
        <v>0.86111111111111116</v>
      </c>
      <c r="C110" s="768">
        <f t="shared" si="38"/>
        <v>0.90598422761713315</v>
      </c>
      <c r="D110" s="768">
        <f t="shared" si="39"/>
        <v>0.7845316398276253</v>
      </c>
      <c r="E110" s="768">
        <f t="shared" si="40"/>
        <v>0.83152173913043481</v>
      </c>
      <c r="F110" s="768">
        <f t="shared" si="41"/>
        <v>0.71365914786967422</v>
      </c>
      <c r="G110" s="768">
        <f t="shared" si="42"/>
        <v>0.33879781420765026</v>
      </c>
      <c r="H110" s="738">
        <f t="shared" si="43"/>
        <v>0.79935891882526211</v>
      </c>
    </row>
    <row r="111" spans="1:8">
      <c r="A111" s="60" t="s">
        <v>985</v>
      </c>
      <c r="B111" s="772">
        <f t="shared" si="37"/>
        <v>0.84910485933503832</v>
      </c>
      <c r="C111" s="768">
        <f t="shared" si="38"/>
        <v>0.89903846153846156</v>
      </c>
      <c r="D111" s="768">
        <f t="shared" si="39"/>
        <v>0.79106594185771684</v>
      </c>
      <c r="E111" s="768">
        <f t="shared" si="40"/>
        <v>0.84893522626441886</v>
      </c>
      <c r="F111" s="768">
        <f t="shared" si="41"/>
        <v>0.71295060080106809</v>
      </c>
      <c r="G111" s="768">
        <f t="shared" si="42"/>
        <v>0.3360234776228907</v>
      </c>
      <c r="H111" s="738">
        <f t="shared" si="43"/>
        <v>0.80264883293994227</v>
      </c>
    </row>
    <row r="112" spans="1:8">
      <c r="A112" t="s">
        <v>1039</v>
      </c>
      <c r="B112" s="772">
        <f t="shared" si="37"/>
        <v>0.87564766839378239</v>
      </c>
      <c r="C112" s="768">
        <f t="shared" si="38"/>
        <v>0.90518227889488312</v>
      </c>
      <c r="D112" s="768">
        <f t="shared" si="39"/>
        <v>0.77069421695854856</v>
      </c>
      <c r="E112" s="768">
        <f t="shared" si="40"/>
        <v>0.83589227284168133</v>
      </c>
      <c r="F112" s="768">
        <f t="shared" si="41"/>
        <v>0.70793650793650797</v>
      </c>
      <c r="G112" s="768">
        <f t="shared" si="42"/>
        <v>0.32635983263598328</v>
      </c>
      <c r="H112" s="738">
        <f t="shared" si="43"/>
        <v>0.79523672608778995</v>
      </c>
    </row>
    <row r="113" spans="1:8">
      <c r="A113" t="s">
        <v>1040</v>
      </c>
      <c r="B113" s="772">
        <f t="shared" si="37"/>
        <v>0.89487179487179491</v>
      </c>
      <c r="C113" s="768">
        <f t="shared" si="38"/>
        <v>0.91831333803810866</v>
      </c>
      <c r="D113" s="768">
        <f t="shared" si="39"/>
        <v>0.76604962583694369</v>
      </c>
      <c r="E113" s="768">
        <f t="shared" si="40"/>
        <v>0.84076433121019112</v>
      </c>
      <c r="F113" s="768">
        <f t="shared" si="41"/>
        <v>0.68941717791411039</v>
      </c>
      <c r="G113" s="768">
        <f t="shared" si="42"/>
        <v>0.36678200692041524</v>
      </c>
      <c r="H113" s="738">
        <f t="shared" si="43"/>
        <v>0.79820538384845463</v>
      </c>
    </row>
    <row r="114" spans="1:8">
      <c r="A114" t="s">
        <v>1041</v>
      </c>
      <c r="B114" s="772">
        <f t="shared" si="37"/>
        <v>0.91455696202531644</v>
      </c>
      <c r="C114" s="768">
        <f t="shared" si="38"/>
        <v>0.92947056645686787</v>
      </c>
      <c r="D114" s="768">
        <f t="shared" si="39"/>
        <v>0.76462026991267529</v>
      </c>
      <c r="E114" s="768">
        <f t="shared" si="40"/>
        <v>0.85548056783802651</v>
      </c>
      <c r="F114" s="768">
        <f t="shared" si="41"/>
        <v>0.70326409495548958</v>
      </c>
      <c r="G114" s="768">
        <f t="shared" si="42"/>
        <v>0.35513307984790876</v>
      </c>
      <c r="H114" s="738">
        <f t="shared" si="43"/>
        <v>0.79956513144890295</v>
      </c>
    </row>
    <row r="115" spans="1:8">
      <c r="A115" t="s">
        <v>1042</v>
      </c>
      <c r="B115" s="772">
        <f t="shared" si="37"/>
        <v>0.88050314465408808</v>
      </c>
      <c r="C115" s="768">
        <f t="shared" si="38"/>
        <v>0.93624215102237962</v>
      </c>
      <c r="D115" s="768">
        <f t="shared" si="39"/>
        <v>0.78441455696202533</v>
      </c>
      <c r="E115" s="768">
        <f t="shared" si="40"/>
        <v>0.86189443239334784</v>
      </c>
      <c r="F115" s="768">
        <f t="shared" si="41"/>
        <v>0.7064439140811456</v>
      </c>
      <c r="G115" s="768">
        <f t="shared" si="42"/>
        <v>0.32147937411095306</v>
      </c>
      <c r="H115" s="738">
        <f t="shared" si="43"/>
        <v>0.81051373954599759</v>
      </c>
    </row>
    <row r="116" spans="1:8">
      <c r="A116" t="s">
        <v>1141</v>
      </c>
      <c r="B116" s="772">
        <f t="shared" ref="B116:B123" si="44">B30/(B30+C30)</f>
        <v>0.89156626506024095</v>
      </c>
      <c r="C116" s="768">
        <f t="shared" ref="C116:C123" si="45">D30/(D30+E30)</f>
        <v>0.93388298715712703</v>
      </c>
      <c r="D116" s="768">
        <f t="shared" ref="D116:D123" si="46">F30/(F30+G30)</f>
        <v>0.80498168498168499</v>
      </c>
      <c r="E116" s="768">
        <f t="shared" ref="E116:E123" si="47">H30/(H30+I30)</f>
        <v>0.85805145995952592</v>
      </c>
      <c r="F116" s="768">
        <f t="shared" ref="F116:F123" si="48">J30/(J30+K30)</f>
        <v>0.68106995884773658</v>
      </c>
      <c r="G116" s="768">
        <f t="shared" ref="G116:G123" si="49">L30/(L30+M30)</f>
        <v>0.30091743119266057</v>
      </c>
      <c r="H116" s="738">
        <f t="shared" ref="H116:H123" si="50">(B30+D30+F30+H30+J30+L30)/SUM(B30:M30)</f>
        <v>0.82340493069516452</v>
      </c>
    </row>
    <row r="117" spans="1:8">
      <c r="A117" t="s">
        <v>1142</v>
      </c>
      <c r="B117" s="772">
        <f t="shared" si="44"/>
        <v>0.9346733668341709</v>
      </c>
      <c r="C117" s="768">
        <f t="shared" si="45"/>
        <v>0.92760872585799636</v>
      </c>
      <c r="D117" s="768">
        <f t="shared" si="46"/>
        <v>0.80442804428044279</v>
      </c>
      <c r="E117" s="768">
        <f t="shared" si="47"/>
        <v>0.87510741907762823</v>
      </c>
      <c r="F117" s="768">
        <f t="shared" si="48"/>
        <v>0.68882978723404253</v>
      </c>
      <c r="G117" s="768">
        <f t="shared" si="49"/>
        <v>0.39742319127849357</v>
      </c>
      <c r="H117" s="738">
        <f t="shared" si="50"/>
        <v>0.83946824850378687</v>
      </c>
    </row>
    <row r="118" spans="1:8">
      <c r="A118" t="s">
        <v>1143</v>
      </c>
      <c r="B118" s="772">
        <f t="shared" si="44"/>
        <v>0.93055555555555558</v>
      </c>
      <c r="C118" s="768">
        <f t="shared" si="45"/>
        <v>0.93037891700537567</v>
      </c>
      <c r="D118" s="768">
        <f t="shared" si="46"/>
        <v>0.83356796496167684</v>
      </c>
      <c r="E118" s="768">
        <f t="shared" si="47"/>
        <v>0.88719512195121952</v>
      </c>
      <c r="F118" s="768">
        <f t="shared" si="48"/>
        <v>0.69552669552669555</v>
      </c>
      <c r="G118" s="768">
        <f t="shared" si="49"/>
        <v>0.36307692307692307</v>
      </c>
      <c r="H118" s="738">
        <f t="shared" si="50"/>
        <v>0.85370370370370374</v>
      </c>
    </row>
    <row r="119" spans="1:8">
      <c r="A119" t="s">
        <v>1144</v>
      </c>
      <c r="B119" s="772">
        <f t="shared" si="44"/>
        <v>0.93233082706766912</v>
      </c>
      <c r="C119" s="768">
        <f t="shared" si="45"/>
        <v>0.9250962548127406</v>
      </c>
      <c r="D119" s="768">
        <f t="shared" si="46"/>
        <v>0.81842310694769715</v>
      </c>
      <c r="E119" s="768">
        <f t="shared" si="47"/>
        <v>0.87347038668624577</v>
      </c>
      <c r="F119" s="768">
        <f t="shared" si="48"/>
        <v>0.66310975609756095</v>
      </c>
      <c r="G119" s="768">
        <f t="shared" si="49"/>
        <v>0.35572782084409993</v>
      </c>
      <c r="H119" s="738">
        <f t="shared" si="50"/>
        <v>0.84294688749286117</v>
      </c>
    </row>
    <row r="120" spans="1:8">
      <c r="A120" t="s">
        <v>1270</v>
      </c>
      <c r="B120" s="772">
        <f t="shared" si="44"/>
        <v>0.9145299145299145</v>
      </c>
      <c r="C120" s="768">
        <f t="shared" si="45"/>
        <v>0.90558833738285316</v>
      </c>
      <c r="D120" s="768">
        <f t="shared" si="46"/>
        <v>0.78978893325727328</v>
      </c>
      <c r="E120" s="768">
        <f t="shared" si="47"/>
        <v>0.86703534503486412</v>
      </c>
      <c r="F120" s="768">
        <f t="shared" si="48"/>
        <v>0.65557163531114326</v>
      </c>
      <c r="G120" s="768">
        <f t="shared" si="49"/>
        <v>0.3546042003231018</v>
      </c>
      <c r="H120" s="738">
        <f t="shared" si="50"/>
        <v>0.82204940530649584</v>
      </c>
    </row>
    <row r="121" spans="1:8">
      <c r="A121" t="s">
        <v>1271</v>
      </c>
      <c r="B121" s="772">
        <f t="shared" si="44"/>
        <v>0.83582089552238803</v>
      </c>
      <c r="C121" s="768">
        <f t="shared" si="45"/>
        <v>0.90375923271965608</v>
      </c>
      <c r="D121" s="768">
        <f t="shared" si="46"/>
        <v>0.78300865800865804</v>
      </c>
      <c r="E121" s="768">
        <f t="shared" si="47"/>
        <v>0.87212380370596621</v>
      </c>
      <c r="F121" s="768">
        <f t="shared" si="48"/>
        <v>0.65994962216624686</v>
      </c>
      <c r="G121" s="768">
        <f t="shared" si="49"/>
        <v>0.42991281019450034</v>
      </c>
      <c r="H121" s="738">
        <f t="shared" si="50"/>
        <v>0.82150212247299625</v>
      </c>
    </row>
    <row r="122" spans="1:8">
      <c r="A122" t="s">
        <v>1272</v>
      </c>
      <c r="B122" s="772">
        <f t="shared" si="44"/>
        <v>0.77931034482758621</v>
      </c>
      <c r="C122" s="768">
        <f t="shared" si="45"/>
        <v>0.90670786404863946</v>
      </c>
      <c r="D122" s="768">
        <f t="shared" si="46"/>
        <v>0.7861468584405753</v>
      </c>
      <c r="E122" s="768">
        <f t="shared" si="47"/>
        <v>0.85584734555072739</v>
      </c>
      <c r="F122" s="768">
        <f t="shared" si="48"/>
        <v>0.6151079136690647</v>
      </c>
      <c r="G122" s="768">
        <f t="shared" si="49"/>
        <v>0.46163601775523144</v>
      </c>
      <c r="H122" s="738">
        <f t="shared" si="50"/>
        <v>0.82191568505889645</v>
      </c>
    </row>
    <row r="123" spans="1:8">
      <c r="A123" t="s">
        <v>1273</v>
      </c>
      <c r="B123" s="772">
        <f t="shared" si="44"/>
        <v>0.84263959390862941</v>
      </c>
      <c r="C123" s="768">
        <f t="shared" si="45"/>
        <v>0.91291097155522716</v>
      </c>
      <c r="D123" s="768">
        <f t="shared" si="46"/>
        <v>0.78634904961737839</v>
      </c>
      <c r="E123" s="768">
        <f t="shared" si="47"/>
        <v>0.85264281900694072</v>
      </c>
      <c r="F123" s="768">
        <f t="shared" si="48"/>
        <v>0.59275521405049392</v>
      </c>
      <c r="G123" s="768">
        <f t="shared" si="49"/>
        <v>0.45778508771929827</v>
      </c>
      <c r="H123" s="738">
        <f t="shared" si="50"/>
        <v>0.8219497107092173</v>
      </c>
    </row>
    <row r="124" spans="1:8">
      <c r="A124" t="s">
        <v>1495</v>
      </c>
      <c r="B124" s="772">
        <f>B38/(B38+C38)</f>
        <v>0.85492227979274615</v>
      </c>
      <c r="C124" s="768">
        <f>D38/(D38+E38)</f>
        <v>0.89341747743009903</v>
      </c>
      <c r="D124" s="768">
        <f>F38/(F38+G38)</f>
        <v>0.77535154910254944</v>
      </c>
      <c r="E124" s="768">
        <f>H38/(H38+I38)</f>
        <v>0.85862493406013718</v>
      </c>
      <c r="F124" s="768">
        <f>J38/(J38+K38)</f>
        <v>0.60909090909090913</v>
      </c>
      <c r="G124" s="768">
        <f>L38/(L38+M38)</f>
        <v>0.4761178861788618</v>
      </c>
      <c r="H124" s="738">
        <f>(B38+D38+F38+H38+J38+L38)/SUM(B38:M38)</f>
        <v>0.81268538318272743</v>
      </c>
    </row>
    <row r="125" spans="1:8">
      <c r="A125" t="s">
        <v>1496</v>
      </c>
      <c r="B125" s="772">
        <f>B39/(B39+C39)</f>
        <v>0.79190751445086704</v>
      </c>
      <c r="C125" s="768">
        <f>D39/(D39+E39)</f>
        <v>0.90466065657424732</v>
      </c>
      <c r="D125" s="768">
        <f>F39/(F39+G39)</f>
        <v>0.76451645365804566</v>
      </c>
      <c r="E125" s="768">
        <f>H39/(H39+I39)</f>
        <v>0.8519333542911034</v>
      </c>
      <c r="F125" s="768">
        <f>J39/(J39+K39)</f>
        <v>0.62133550488599354</v>
      </c>
      <c r="G125" s="768">
        <f>L39/(L39+M39)</f>
        <v>0.52368185880250229</v>
      </c>
      <c r="H125" s="738">
        <f>(B39+D39+F39+H39+J39+L39)/SUM(B39:M39)</f>
        <v>0.811648157496214</v>
      </c>
    </row>
    <row r="126" spans="1:8">
      <c r="A126" t="s">
        <v>1497</v>
      </c>
      <c r="B126" s="772">
        <f>B40/(B40+C40)</f>
        <v>0.75568181818181823</v>
      </c>
      <c r="C126" s="768">
        <f>D40/(D40+E40)</f>
        <v>0.90076027175671303</v>
      </c>
      <c r="D126" s="768">
        <f>F40/(F40+G40)</f>
        <v>0.77724273229891205</v>
      </c>
      <c r="E126" s="768">
        <f>H40/(H40+I40)</f>
        <v>0.85231316725978645</v>
      </c>
      <c r="F126" s="768">
        <f>J40/(J40+K40)</f>
        <v>0.63199369582348308</v>
      </c>
      <c r="G126" s="768">
        <f>L40/(L40+M40)</f>
        <v>0.56134259259259256</v>
      </c>
      <c r="H126" s="738">
        <f>(B40+D40+F40+H40+J40+L40)/SUM(B40:M40)</f>
        <v>0.81526874946307382</v>
      </c>
    </row>
    <row r="127" spans="1:8">
      <c r="A127" t="s">
        <v>1498</v>
      </c>
      <c r="B127" s="772">
        <f>B41/(B41+C41)</f>
        <v>0.80874316939890711</v>
      </c>
      <c r="C127" s="768">
        <f>D41/(D41+E41)</f>
        <v>0.88829146938447956</v>
      </c>
      <c r="D127" s="768">
        <f>F41/(F41+G41)</f>
        <v>0.77415862131191915</v>
      </c>
      <c r="E127" s="768">
        <f>H41/(H41+I41)</f>
        <v>0.85402509147935179</v>
      </c>
      <c r="F127" s="768">
        <f>J41/(J41+K41)</f>
        <v>0.60708898944193057</v>
      </c>
      <c r="G127" s="768">
        <f>L41/(L41+M41)</f>
        <v>0.57390983000739093</v>
      </c>
      <c r="H127" s="738">
        <f>(B41+D41+F41+H41+J41+L41)/SUM(B41:M41)</f>
        <v>0.8102002202705374</v>
      </c>
    </row>
    <row r="128" spans="1:8">
      <c r="A128" s="60"/>
      <c r="B128" s="768"/>
      <c r="C128" s="768"/>
      <c r="D128" s="768"/>
      <c r="E128" s="768"/>
      <c r="F128" s="768"/>
      <c r="G128" s="768"/>
      <c r="H128" s="738"/>
    </row>
    <row r="129" spans="1:8">
      <c r="A129" s="23" t="s">
        <v>662</v>
      </c>
      <c r="B129" s="366"/>
      <c r="C129" s="366"/>
      <c r="D129" s="366"/>
      <c r="E129" s="366"/>
      <c r="F129" s="366"/>
      <c r="G129" s="366"/>
      <c r="H129" s="738">
        <f>(B42+D42+F42+H42+J42+L42)/SUM(B42:M42)</f>
        <v>0.54480455661582794</v>
      </c>
    </row>
  </sheetData>
  <mergeCells count="1">
    <mergeCell ref="M1:N1"/>
  </mergeCells>
  <phoneticPr fontId="5" type="noConversion"/>
  <hyperlinks>
    <hyperlink ref="M1:N1" location="Contents!A1" display="Back to Contents"/>
  </hyperlinks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00B050"/>
  </sheetPr>
  <dimension ref="A1:V61"/>
  <sheetViews>
    <sheetView workbookViewId="0">
      <selection activeCell="B3" sqref="B3:F16"/>
    </sheetView>
  </sheetViews>
  <sheetFormatPr defaultColWidth="8.85546875" defaultRowHeight="12.75"/>
  <cols>
    <col min="1" max="1" width="8.85546875" customWidth="1"/>
    <col min="2" max="3" width="11.42578125" bestFit="1" customWidth="1"/>
    <col min="4" max="4" width="11.7109375" customWidth="1"/>
    <col min="5" max="5" width="11.28515625" customWidth="1"/>
    <col min="6" max="6" width="12.85546875" bestFit="1" customWidth="1"/>
  </cols>
  <sheetData>
    <row r="1" spans="1:22" ht="27" customHeight="1">
      <c r="A1" s="42" t="s">
        <v>746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83" t="s">
        <v>780</v>
      </c>
      <c r="N1" s="783"/>
      <c r="O1" s="43"/>
      <c r="P1" s="43"/>
      <c r="Q1" s="43"/>
      <c r="R1" s="43"/>
      <c r="S1" s="43"/>
      <c r="T1" s="43"/>
      <c r="U1" s="43"/>
      <c r="V1" s="43"/>
    </row>
    <row r="2" spans="1:22" ht="18.75" customHeight="1">
      <c r="A2" t="s">
        <v>587</v>
      </c>
      <c r="B2" t="s">
        <v>181</v>
      </c>
      <c r="C2" t="s">
        <v>182</v>
      </c>
      <c r="D2" t="s">
        <v>179</v>
      </c>
      <c r="E2" t="s">
        <v>180</v>
      </c>
      <c r="F2" t="s">
        <v>657</v>
      </c>
    </row>
    <row r="3" spans="1:22">
      <c r="A3">
        <v>2001</v>
      </c>
      <c r="B3" s="651">
        <v>2164.7671481000002</v>
      </c>
      <c r="C3" s="651">
        <v>2102.3137929</v>
      </c>
      <c r="D3" s="716">
        <v>10.370923714</v>
      </c>
      <c r="E3" s="716">
        <v>11.744082885999999</v>
      </c>
      <c r="F3" s="506">
        <v>2609380</v>
      </c>
    </row>
    <row r="4" spans="1:22">
      <c r="A4">
        <v>2002</v>
      </c>
      <c r="B4" s="651">
        <v>2193.7938786999998</v>
      </c>
      <c r="C4" s="651">
        <v>2128.2453566999998</v>
      </c>
      <c r="D4" s="716">
        <v>10.516919432</v>
      </c>
      <c r="E4" s="716">
        <v>11.925565411999999</v>
      </c>
      <c r="F4" s="506">
        <v>2721067</v>
      </c>
    </row>
    <row r="5" spans="1:22">
      <c r="A5">
        <v>2003</v>
      </c>
      <c r="B5" s="651">
        <v>2226.0733664999998</v>
      </c>
      <c r="C5" s="651">
        <v>2158.1908791000001</v>
      </c>
      <c r="D5" s="716">
        <v>10.595262933000001</v>
      </c>
      <c r="E5" s="716">
        <v>12.023973758</v>
      </c>
      <c r="F5" s="506">
        <v>2843213</v>
      </c>
    </row>
    <row r="6" spans="1:22">
      <c r="A6">
        <v>2004</v>
      </c>
      <c r="B6" s="651">
        <v>2262.8343399</v>
      </c>
      <c r="C6" s="651">
        <v>2188.8420919999999</v>
      </c>
      <c r="D6" s="716">
        <v>10.618684799</v>
      </c>
      <c r="E6" s="716">
        <v>12.119747167</v>
      </c>
      <c r="F6" s="506">
        <v>2969469</v>
      </c>
    </row>
    <row r="7" spans="1:22">
      <c r="A7">
        <v>2005</v>
      </c>
      <c r="B7" s="651">
        <v>2293.3361573000002</v>
      </c>
      <c r="C7" s="651">
        <v>2214.2855509000001</v>
      </c>
      <c r="D7" s="716">
        <v>10.668693695</v>
      </c>
      <c r="E7" s="716">
        <v>12.232848288</v>
      </c>
      <c r="F7" s="506">
        <v>3084109</v>
      </c>
    </row>
    <row r="8" spans="1:22">
      <c r="A8">
        <v>2006</v>
      </c>
      <c r="B8" s="651">
        <v>2313.8242433999999</v>
      </c>
      <c r="C8" s="651">
        <v>2233.5459581</v>
      </c>
      <c r="D8" s="716">
        <v>10.72212028</v>
      </c>
      <c r="E8" s="716">
        <v>12.399196008000001</v>
      </c>
      <c r="F8" s="506">
        <v>3165331</v>
      </c>
    </row>
    <row r="9" spans="1:22">
      <c r="A9">
        <v>2007</v>
      </c>
      <c r="B9" s="651">
        <v>2333.0294328999998</v>
      </c>
      <c r="C9" s="651">
        <v>2251.6277807000001</v>
      </c>
      <c r="D9" s="716">
        <v>10.856686323</v>
      </c>
      <c r="E9" s="716">
        <v>12.574735996999999</v>
      </c>
      <c r="F9" s="506">
        <v>3229983</v>
      </c>
    </row>
    <row r="10" spans="1:22">
      <c r="A10">
        <v>2008</v>
      </c>
      <c r="B10" s="651">
        <v>2342.8381488999999</v>
      </c>
      <c r="C10" s="651">
        <v>2265.4327079</v>
      </c>
      <c r="D10" s="716">
        <v>10.957824598</v>
      </c>
      <c r="E10" s="716">
        <v>12.793765675</v>
      </c>
      <c r="F10" s="506">
        <v>3264796</v>
      </c>
    </row>
    <row r="11" spans="1:22">
      <c r="A11">
        <v>2009</v>
      </c>
      <c r="B11" s="651">
        <v>2348.1697058999998</v>
      </c>
      <c r="C11" s="651">
        <v>2275.0351064000001</v>
      </c>
      <c r="D11" s="716">
        <v>11.230639800000001</v>
      </c>
      <c r="E11" s="716">
        <v>13.146773042</v>
      </c>
      <c r="F11" s="506">
        <v>3235710</v>
      </c>
    </row>
    <row r="12" spans="1:22">
      <c r="A12">
        <v>2010</v>
      </c>
      <c r="B12" s="651">
        <v>2345.2785700999998</v>
      </c>
      <c r="C12" s="651">
        <v>2280.3234824000001</v>
      </c>
      <c r="D12" s="716">
        <v>11.545286352</v>
      </c>
      <c r="E12" s="716">
        <v>13.441110898</v>
      </c>
      <c r="F12" s="506">
        <v>3255475</v>
      </c>
    </row>
    <row r="13" spans="1:22">
      <c r="A13">
        <v>2011</v>
      </c>
      <c r="B13" s="651">
        <v>2340.5643174000002</v>
      </c>
      <c r="C13" s="651">
        <v>2284.4522932999998</v>
      </c>
      <c r="D13" s="716">
        <v>11.729636967999999</v>
      </c>
      <c r="E13" s="716">
        <v>13.729754434</v>
      </c>
      <c r="F13" s="506">
        <v>3277656</v>
      </c>
    </row>
    <row r="14" spans="1:22">
      <c r="A14">
        <v>2012</v>
      </c>
      <c r="B14" s="651">
        <v>2337.7540325999998</v>
      </c>
      <c r="C14" s="651">
        <v>2287.2242274999999</v>
      </c>
      <c r="D14" s="716">
        <v>11.898985152</v>
      </c>
      <c r="E14" s="716">
        <v>13.903173933</v>
      </c>
      <c r="F14" s="506">
        <v>3288727</v>
      </c>
    </row>
    <row r="15" spans="1:22">
      <c r="A15">
        <v>2013</v>
      </c>
      <c r="B15" s="651">
        <v>2331.4043677999998</v>
      </c>
      <c r="C15" s="651">
        <v>2286.9338289000002</v>
      </c>
      <c r="D15" s="716">
        <v>11.977948061999999</v>
      </c>
      <c r="E15" s="716">
        <v>14.026224275000001</v>
      </c>
      <c r="F15" s="506">
        <v>3356947</v>
      </c>
    </row>
    <row r="16" spans="1:22">
      <c r="A16">
        <v>2014</v>
      </c>
      <c r="B16" s="651">
        <v>2324.1661967999999</v>
      </c>
      <c r="C16" s="651">
        <v>2282.6219114</v>
      </c>
      <c r="D16" s="716">
        <v>12.074734048</v>
      </c>
      <c r="E16" s="716">
        <v>14.294222092</v>
      </c>
      <c r="F16" s="506">
        <v>3431034</v>
      </c>
    </row>
    <row r="18" spans="1:10">
      <c r="A18" s="10" t="s">
        <v>861</v>
      </c>
    </row>
    <row r="19" spans="1:10">
      <c r="A19" s="10" t="s">
        <v>658</v>
      </c>
    </row>
    <row r="20" spans="1:10">
      <c r="A20" s="10" t="s">
        <v>862</v>
      </c>
    </row>
    <row r="21" spans="1:10" ht="18.75" customHeight="1"/>
    <row r="22" spans="1:10">
      <c r="A22" t="s">
        <v>545</v>
      </c>
      <c r="I22" t="s">
        <v>544</v>
      </c>
    </row>
    <row r="23" spans="1:10">
      <c r="A23" t="s">
        <v>542</v>
      </c>
    </row>
    <row r="24" spans="1:10">
      <c r="A24" t="s">
        <v>543</v>
      </c>
      <c r="H24" s="8">
        <f>(1000*5000+2000*12000)/(5000+12000)</f>
        <v>1705.8823529411766</v>
      </c>
    </row>
    <row r="27" spans="1:10">
      <c r="A27" t="s">
        <v>549</v>
      </c>
      <c r="I27" s="1">
        <f>(10*4000 + 4*10000) / (4000 + 10000)</f>
        <v>5.7142857142857144</v>
      </c>
      <c r="J27" t="s">
        <v>548</v>
      </c>
    </row>
    <row r="28" spans="1:10">
      <c r="A28" t="s">
        <v>546</v>
      </c>
    </row>
    <row r="29" spans="1:10">
      <c r="A29" t="s">
        <v>547</v>
      </c>
    </row>
    <row r="31" spans="1:10">
      <c r="A31" s="178" t="s">
        <v>551</v>
      </c>
      <c r="B31" s="178"/>
      <c r="C31" s="178"/>
      <c r="D31" s="178"/>
      <c r="E31" s="178"/>
      <c r="F31" s="178"/>
      <c r="G31" s="178"/>
    </row>
    <row r="32" spans="1:10">
      <c r="A32" s="178" t="s">
        <v>550</v>
      </c>
      <c r="B32" s="178"/>
      <c r="C32" s="178"/>
      <c r="D32" s="178"/>
      <c r="E32" s="178"/>
      <c r="F32" s="178"/>
      <c r="G32" s="178"/>
    </row>
    <row r="61" spans="14:14" ht="15">
      <c r="N61" s="164"/>
    </row>
  </sheetData>
  <mergeCells count="1">
    <mergeCell ref="M1:N1"/>
  </mergeCells>
  <phoneticPr fontId="0" type="noConversion"/>
  <hyperlinks>
    <hyperlink ref="M1:N1" location="Contents!A1" display="Back to Contents"/>
  </hyperlinks>
  <pageMargins left="0.75" right="0.75" top="1" bottom="1" header="0.5" footer="0.5"/>
  <pageSetup paperSize="9" scale="60" orientation="landscape" horizontalDpi="4294967292" verticalDpi="4294967292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rgb="FF00B050"/>
  </sheetPr>
  <dimension ref="A1:T57"/>
  <sheetViews>
    <sheetView zoomScaleNormal="100" workbookViewId="0"/>
  </sheetViews>
  <sheetFormatPr defaultColWidth="8.85546875" defaultRowHeight="12.75"/>
  <cols>
    <col min="1" max="1" width="6.85546875" customWidth="1"/>
    <col min="2" max="2" width="12.28515625" customWidth="1"/>
    <col min="3" max="5" width="10.5703125" bestFit="1" customWidth="1"/>
  </cols>
  <sheetData>
    <row r="1" spans="1:20" ht="22.5" customHeight="1">
      <c r="A1" s="42" t="s">
        <v>1362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541"/>
      <c r="M1" s="43"/>
      <c r="N1" s="783" t="s">
        <v>780</v>
      </c>
      <c r="O1" s="783"/>
      <c r="P1" s="43"/>
      <c r="Q1" s="43"/>
      <c r="R1" s="43"/>
      <c r="S1" s="43"/>
      <c r="T1" s="43"/>
    </row>
    <row r="2" spans="1:20" s="64" customFormat="1" ht="12.75" customHeight="1">
      <c r="A2" s="16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337"/>
      <c r="M2" s="468"/>
      <c r="N2" s="468"/>
      <c r="O2" s="468"/>
      <c r="P2" s="468"/>
      <c r="Q2" s="468"/>
      <c r="R2" s="468"/>
      <c r="S2" s="468"/>
      <c r="T2" s="468"/>
    </row>
    <row r="3" spans="1:20" s="64" customFormat="1" ht="12.75" customHeight="1">
      <c r="A3" s="64" t="s">
        <v>1420</v>
      </c>
    </row>
    <row r="4" spans="1:20" s="64" customFormat="1" ht="12.75" customHeight="1">
      <c r="A4" s="64" t="s">
        <v>1363</v>
      </c>
    </row>
    <row r="5" spans="1:20" s="64" customFormat="1" ht="12.75" customHeight="1">
      <c r="A5" s="64" t="s">
        <v>1421</v>
      </c>
    </row>
    <row r="6" spans="1:20" s="64" customFormat="1" ht="12.75" customHeight="1"/>
    <row r="7" spans="1:20" ht="51">
      <c r="A7" s="4" t="s">
        <v>595</v>
      </c>
      <c r="B7" s="817" t="s">
        <v>1364</v>
      </c>
      <c r="C7" s="818"/>
      <c r="D7" s="818"/>
      <c r="E7" s="818"/>
      <c r="F7" s="819"/>
      <c r="G7" s="4" t="s">
        <v>169</v>
      </c>
      <c r="H7" s="4" t="s">
        <v>170</v>
      </c>
      <c r="I7" s="4" t="s">
        <v>1369</v>
      </c>
      <c r="J7" s="268" t="s">
        <v>1370</v>
      </c>
    </row>
    <row r="8" spans="1:20" ht="36">
      <c r="B8" s="608" t="s">
        <v>1365</v>
      </c>
      <c r="C8" s="609" t="s">
        <v>1501</v>
      </c>
      <c r="D8" s="609" t="s">
        <v>1366</v>
      </c>
      <c r="E8" s="609" t="s">
        <v>1367</v>
      </c>
      <c r="F8" s="610" t="s">
        <v>1368</v>
      </c>
      <c r="G8" s="444"/>
      <c r="I8" s="6"/>
    </row>
    <row r="9" spans="1:20">
      <c r="A9" s="552">
        <v>2001</v>
      </c>
      <c r="B9" s="542">
        <v>16570.009999999998</v>
      </c>
      <c r="C9" s="543"/>
      <c r="D9" s="544">
        <v>1953.75</v>
      </c>
      <c r="E9" s="544">
        <v>988.63</v>
      </c>
      <c r="F9" s="545">
        <v>8.4811311580294291</v>
      </c>
      <c r="G9" s="774">
        <v>155892</v>
      </c>
      <c r="H9" s="738"/>
      <c r="I9" s="627">
        <f>B9/B$9</f>
        <v>1</v>
      </c>
      <c r="J9" s="627">
        <f t="shared" ref="J9:J22" si="0">D9/D$9</f>
        <v>1</v>
      </c>
    </row>
    <row r="10" spans="1:20">
      <c r="A10" s="552"/>
      <c r="B10" s="542">
        <v>16769.55</v>
      </c>
      <c r="C10" s="546">
        <v>1.2042237753628449E-2</v>
      </c>
      <c r="D10" s="547">
        <v>2060.4699999999998</v>
      </c>
      <c r="E10" s="547">
        <v>1042.29</v>
      </c>
      <c r="F10" s="545">
        <v>8.1387013642518458</v>
      </c>
      <c r="G10" s="774">
        <v>163519</v>
      </c>
      <c r="H10" s="738">
        <f t="shared" ref="H10:H22" si="1">(G10-G9)/G9</f>
        <v>4.8924896723372593E-2</v>
      </c>
      <c r="I10" s="627">
        <f t="shared" ref="I10:I21" si="2">B10/B$9</f>
        <v>1.0120422377536284</v>
      </c>
      <c r="J10" s="627">
        <f t="shared" si="0"/>
        <v>1.0546231605886116</v>
      </c>
    </row>
    <row r="11" spans="1:20">
      <c r="A11" s="552">
        <v>2003</v>
      </c>
      <c r="B11" s="542">
        <v>17203.96</v>
      </c>
      <c r="C11" s="546">
        <v>2.5904690346491011E-2</v>
      </c>
      <c r="D11" s="547">
        <v>2129.98</v>
      </c>
      <c r="E11" s="547">
        <v>1077.55</v>
      </c>
      <c r="F11" s="545">
        <v>8.0770523666888892</v>
      </c>
      <c r="G11" s="774">
        <v>170710</v>
      </c>
      <c r="H11" s="738">
        <f t="shared" si="1"/>
        <v>4.3976540952427548E-2</v>
      </c>
      <c r="I11" s="627">
        <f t="shared" si="2"/>
        <v>1.038258878540206</v>
      </c>
      <c r="J11" s="627">
        <f t="shared" si="0"/>
        <v>1.0902008957133718</v>
      </c>
    </row>
    <row r="12" spans="1:20">
      <c r="A12" s="552"/>
      <c r="B12" s="542">
        <v>19161.47</v>
      </c>
      <c r="C12" s="546">
        <v>0.1137825244885482</v>
      </c>
      <c r="D12" s="547">
        <v>2280.0700000000002</v>
      </c>
      <c r="E12" s="547">
        <v>1148.22</v>
      </c>
      <c r="F12" s="545">
        <v>8.4038954944365738</v>
      </c>
      <c r="G12" s="774">
        <v>178488</v>
      </c>
      <c r="H12" s="738">
        <f t="shared" si="1"/>
        <v>4.556265010837092E-2</v>
      </c>
      <c r="I12" s="627">
        <f t="shared" si="2"/>
        <v>1.1563945948131595</v>
      </c>
      <c r="J12" s="627">
        <f t="shared" si="0"/>
        <v>1.1670223928342931</v>
      </c>
    </row>
    <row r="13" spans="1:20">
      <c r="A13" s="552">
        <v>2005</v>
      </c>
      <c r="B13" s="542">
        <v>18922.62</v>
      </c>
      <c r="C13" s="546">
        <v>-1.2465118803515751E-2</v>
      </c>
      <c r="D13" s="547">
        <v>2324.0500000000002</v>
      </c>
      <c r="E13" s="547">
        <v>1146.19</v>
      </c>
      <c r="F13" s="545">
        <v>8.1420881650566894</v>
      </c>
      <c r="G13" s="774">
        <v>184224</v>
      </c>
      <c r="H13" s="738">
        <f t="shared" si="1"/>
        <v>3.2136614226166468E-2</v>
      </c>
      <c r="I13" s="627">
        <f t="shared" si="2"/>
        <v>1.1419799988050701</v>
      </c>
      <c r="J13" s="627">
        <f t="shared" si="0"/>
        <v>1.1895329494561742</v>
      </c>
    </row>
    <row r="14" spans="1:20">
      <c r="A14" s="552"/>
      <c r="B14" s="542">
        <v>18866.68</v>
      </c>
      <c r="C14" s="546">
        <v>-2.9562502444163696E-3</v>
      </c>
      <c r="D14" s="547">
        <v>2322.34</v>
      </c>
      <c r="E14" s="547">
        <v>1148.6400000000001</v>
      </c>
      <c r="F14" s="545">
        <v>8.1239956251022676</v>
      </c>
      <c r="G14" s="774">
        <v>189324</v>
      </c>
      <c r="H14" s="738">
        <f t="shared" si="1"/>
        <v>2.7683689421573735E-2</v>
      </c>
      <c r="I14" s="627">
        <f t="shared" si="2"/>
        <v>1.138604020154484</v>
      </c>
      <c r="J14" s="627">
        <f t="shared" si="0"/>
        <v>1.1886577095329496</v>
      </c>
    </row>
    <row r="15" spans="1:20">
      <c r="A15" s="552">
        <v>2007</v>
      </c>
      <c r="B15" s="542">
        <v>19452</v>
      </c>
      <c r="C15" s="546">
        <v>3.1024006343458366E-2</v>
      </c>
      <c r="D15" s="547">
        <v>2406.7199999999998</v>
      </c>
      <c r="E15" s="547">
        <v>1184.8900000000001</v>
      </c>
      <c r="F15" s="545">
        <v>8.0823693657758291</v>
      </c>
      <c r="G15" s="774">
        <v>195762</v>
      </c>
      <c r="H15" s="738">
        <f t="shared" si="1"/>
        <v>3.4005197439310388E-2</v>
      </c>
      <c r="I15" s="627">
        <f t="shared" si="2"/>
        <v>1.173928078498444</v>
      </c>
      <c r="J15" s="627">
        <f t="shared" si="0"/>
        <v>1.2318464491362764</v>
      </c>
    </row>
    <row r="16" spans="1:20">
      <c r="A16" s="552"/>
      <c r="B16" s="542">
        <v>20898.23</v>
      </c>
      <c r="C16" s="546">
        <v>7.4348653094797434E-2</v>
      </c>
      <c r="D16" s="547">
        <v>2390.87</v>
      </c>
      <c r="E16" s="547">
        <v>1193.9100000000001</v>
      </c>
      <c r="F16" s="545">
        <v>8.7408474739320834</v>
      </c>
      <c r="G16" s="774">
        <v>194731</v>
      </c>
      <c r="H16" s="738">
        <f t="shared" si="1"/>
        <v>-5.266599237850042E-3</v>
      </c>
      <c r="I16" s="627">
        <f t="shared" si="2"/>
        <v>1.2612080499649669</v>
      </c>
      <c r="J16" s="627">
        <f t="shared" si="0"/>
        <v>1.2237338451695456</v>
      </c>
    </row>
    <row r="17" spans="1:11">
      <c r="A17" s="552">
        <v>2009</v>
      </c>
      <c r="B17" s="542">
        <v>17613.04</v>
      </c>
      <c r="C17" s="546">
        <v>-0.15719943746432108</v>
      </c>
      <c r="D17" s="547">
        <v>2236.06</v>
      </c>
      <c r="E17" s="547">
        <v>1098.1300000000001</v>
      </c>
      <c r="F17" s="545">
        <v>7.8768190477894162</v>
      </c>
      <c r="G17" s="774">
        <v>192030</v>
      </c>
      <c r="H17" s="738">
        <f t="shared" si="1"/>
        <v>-1.3870416112483375E-2</v>
      </c>
      <c r="I17" s="627">
        <f t="shared" si="2"/>
        <v>1.0629468539850007</v>
      </c>
      <c r="J17" s="627">
        <f t="shared" si="0"/>
        <v>1.1444964811260396</v>
      </c>
    </row>
    <row r="18" spans="1:11">
      <c r="A18" s="552"/>
      <c r="B18" s="542">
        <v>20050.310000000001</v>
      </c>
      <c r="C18" s="546">
        <v>0.13837872394544037</v>
      </c>
      <c r="D18" s="547">
        <v>2300.62</v>
      </c>
      <c r="E18" s="547">
        <v>1174.8699999999999</v>
      </c>
      <c r="F18" s="545">
        <v>8.7151767784336407</v>
      </c>
      <c r="G18" s="774">
        <v>195030</v>
      </c>
      <c r="H18" s="738">
        <f t="shared" si="1"/>
        <v>1.5622558975160131E-2</v>
      </c>
      <c r="I18" s="627">
        <f t="shared" si="2"/>
        <v>1.2100360832612655</v>
      </c>
      <c r="J18" s="627">
        <f t="shared" si="0"/>
        <v>1.1775406269993602</v>
      </c>
    </row>
    <row r="19" spans="1:11">
      <c r="A19" s="552">
        <v>2011</v>
      </c>
      <c r="B19" s="542">
        <v>20534.099999999999</v>
      </c>
      <c r="C19" s="546">
        <v>2.4128803993554104E-2</v>
      </c>
      <c r="D19" s="547">
        <v>2331.79</v>
      </c>
      <c r="E19" s="547">
        <v>1222.1400000000001</v>
      </c>
      <c r="F19" s="545">
        <v>8.8061532127678728</v>
      </c>
      <c r="G19" s="774">
        <v>198630</v>
      </c>
      <c r="H19" s="738">
        <f t="shared" si="1"/>
        <v>1.8458698661744346E-2</v>
      </c>
      <c r="I19" s="627">
        <f t="shared" si="2"/>
        <v>1.2392328067394045</v>
      </c>
      <c r="J19" s="627">
        <f t="shared" si="0"/>
        <v>1.193494561740243</v>
      </c>
    </row>
    <row r="20" spans="1:11">
      <c r="A20" s="552"/>
      <c r="B20" s="542">
        <v>20943.62</v>
      </c>
      <c r="C20" s="546">
        <v>1.9943411203802386E-2</v>
      </c>
      <c r="D20" s="547">
        <v>2387.71</v>
      </c>
      <c r="E20" s="547">
        <v>1247.19</v>
      </c>
      <c r="F20" s="545">
        <v>8.7714253405983129</v>
      </c>
      <c r="G20" s="774">
        <v>203318</v>
      </c>
      <c r="H20" s="738">
        <f t="shared" si="1"/>
        <v>2.3601671449428586E-2</v>
      </c>
      <c r="I20" s="627">
        <f t="shared" si="2"/>
        <v>1.2639473361814508</v>
      </c>
      <c r="J20" s="627">
        <f t="shared" si="0"/>
        <v>1.2221164427383238</v>
      </c>
    </row>
    <row r="21" spans="1:11">
      <c r="A21" s="552">
        <v>2013</v>
      </c>
      <c r="B21" s="542">
        <v>21285.64</v>
      </c>
      <c r="C21" s="546">
        <v>1.6330510198332426E-2</v>
      </c>
      <c r="D21" s="547">
        <v>2375.1</v>
      </c>
      <c r="E21" s="547">
        <v>1238.3699999999999</v>
      </c>
      <c r="F21" s="545">
        <v>8.9619973895835958</v>
      </c>
      <c r="G21" s="774">
        <v>207881</v>
      </c>
      <c r="H21" s="738">
        <f t="shared" si="1"/>
        <v>2.2442676005075792E-2</v>
      </c>
      <c r="I21" s="627">
        <f t="shared" si="2"/>
        <v>1.284588241045117</v>
      </c>
      <c r="J21" s="627">
        <f t="shared" si="0"/>
        <v>1.215662188099808</v>
      </c>
    </row>
    <row r="22" spans="1:11">
      <c r="B22" s="548">
        <v>23301</v>
      </c>
      <c r="C22" s="549">
        <v>9.4681672714562515E-2</v>
      </c>
      <c r="D22" s="550">
        <v>2518.5</v>
      </c>
      <c r="E22" s="550">
        <v>1309.8</v>
      </c>
      <c r="F22" s="551">
        <v>9.2519356759976183</v>
      </c>
      <c r="G22" s="774">
        <v>214761</v>
      </c>
      <c r="H22" s="738">
        <f t="shared" si="1"/>
        <v>3.3095857726295336E-2</v>
      </c>
      <c r="I22" s="738"/>
      <c r="J22" s="627">
        <f t="shared" si="0"/>
        <v>1.2890595009596928</v>
      </c>
      <c r="K22" s="194"/>
    </row>
    <row r="23" spans="1:11">
      <c r="K23" s="194"/>
    </row>
    <row r="24" spans="1:11">
      <c r="B24" t="s">
        <v>1124</v>
      </c>
      <c r="C24" s="5"/>
      <c r="D24" s="5"/>
      <c r="E24" s="5"/>
      <c r="F24" s="5"/>
      <c r="G24" s="194"/>
      <c r="H24" s="444"/>
      <c r="I24" s="143"/>
      <c r="J24" s="6"/>
      <c r="K24" s="194"/>
    </row>
    <row r="25" spans="1:11">
      <c r="B25" s="271" t="s">
        <v>1499</v>
      </c>
      <c r="C25" s="5"/>
      <c r="D25" s="5"/>
      <c r="E25" s="5"/>
      <c r="F25" s="5"/>
      <c r="G25" s="243"/>
      <c r="H25" s="444"/>
      <c r="I25" s="143"/>
      <c r="J25" s="6"/>
      <c r="K25" s="194"/>
    </row>
    <row r="26" spans="1:11" ht="42" customHeight="1">
      <c r="B26" s="5"/>
      <c r="C26" s="5"/>
      <c r="D26" s="5"/>
      <c r="E26" s="5"/>
      <c r="F26" s="5"/>
      <c r="G26" s="243"/>
      <c r="H26" s="444"/>
      <c r="I26" s="118"/>
      <c r="J26" s="6"/>
      <c r="K26" s="194"/>
    </row>
    <row r="27" spans="1:11" ht="63.75">
      <c r="B27" s="195" t="s">
        <v>595</v>
      </c>
      <c r="C27" s="590" t="s">
        <v>1121</v>
      </c>
      <c r="D27" s="590"/>
      <c r="E27" s="195" t="s">
        <v>1122</v>
      </c>
      <c r="F27" s="195"/>
      <c r="G27" s="10"/>
      <c r="H27" s="444"/>
      <c r="I27" s="118"/>
      <c r="J27" s="6"/>
      <c r="K27" s="194"/>
    </row>
    <row r="28" spans="1:11">
      <c r="C28" s="11"/>
      <c r="D28" s="11"/>
      <c r="E28" s="195"/>
      <c r="G28" s="173"/>
      <c r="H28" s="444"/>
      <c r="I28" s="118"/>
      <c r="J28" s="6"/>
    </row>
    <row r="29" spans="1:11">
      <c r="B29" s="167" t="s">
        <v>1426</v>
      </c>
      <c r="C29" s="173">
        <f t="shared" ref="C29:C37" si="3">(B14/B9)^0.2-1</f>
        <v>2.6300504933219448E-2</v>
      </c>
      <c r="E29" s="173">
        <f t="shared" ref="E29:E37" si="4">(G14/G9)^0.2-1</f>
        <v>3.9624171882492565E-2</v>
      </c>
      <c r="G29" s="173"/>
    </row>
    <row r="30" spans="1:11">
      <c r="B30" s="167" t="s">
        <v>1427</v>
      </c>
      <c r="C30" s="173">
        <f t="shared" si="3"/>
        <v>3.0121781933853065E-2</v>
      </c>
      <c r="E30" s="173">
        <f t="shared" si="4"/>
        <v>3.6649718657444152E-2</v>
      </c>
      <c r="G30" s="173"/>
      <c r="I30" s="64"/>
      <c r="J30" s="64"/>
    </row>
    <row r="31" spans="1:11">
      <c r="B31" s="167" t="s">
        <v>1428</v>
      </c>
      <c r="C31" s="173">
        <f t="shared" si="3"/>
        <v>3.9671684468451485E-2</v>
      </c>
      <c r="E31" s="173">
        <f t="shared" si="4"/>
        <v>2.6680294121902648E-2</v>
      </c>
      <c r="G31" s="173"/>
    </row>
    <row r="32" spans="1:11">
      <c r="B32" s="563" t="s">
        <v>1429</v>
      </c>
      <c r="C32" s="173">
        <f t="shared" si="3"/>
        <v>-1.6711183825483866E-2</v>
      </c>
      <c r="E32" s="173">
        <f t="shared" si="4"/>
        <v>1.4733531566849756E-2</v>
      </c>
      <c r="G32" s="173"/>
    </row>
    <row r="33" spans="1:7">
      <c r="B33" s="167" t="s">
        <v>1430</v>
      </c>
      <c r="C33" s="173">
        <f t="shared" si="3"/>
        <v>1.1644593134991332E-2</v>
      </c>
      <c r="E33" s="173">
        <f t="shared" si="4"/>
        <v>1.1465426764831754E-2</v>
      </c>
      <c r="G33" s="173"/>
    </row>
    <row r="34" spans="1:7">
      <c r="B34" s="167" t="s">
        <v>1431</v>
      </c>
      <c r="C34" s="173">
        <f t="shared" si="3"/>
        <v>1.7082162731605566E-2</v>
      </c>
      <c r="E34" s="173">
        <f t="shared" si="4"/>
        <v>9.6429897877396975E-3</v>
      </c>
      <c r="G34" s="173"/>
    </row>
    <row r="35" spans="1:7">
      <c r="B35" s="167" t="s">
        <v>1432</v>
      </c>
      <c r="C35" s="173">
        <f t="shared" si="3"/>
        <v>1.4886551746051913E-2</v>
      </c>
      <c r="E35" s="173">
        <f t="shared" si="4"/>
        <v>7.6030817823933283E-3</v>
      </c>
      <c r="G35" s="173"/>
    </row>
    <row r="36" spans="1:7" ht="12.75" customHeight="1">
      <c r="A36" s="57"/>
      <c r="B36" s="167" t="s">
        <v>1433</v>
      </c>
      <c r="C36" s="173">
        <f t="shared" si="3"/>
        <v>3.6803961988347567E-3</v>
      </c>
      <c r="E36" s="173">
        <f t="shared" si="4"/>
        <v>1.3155113367656179E-2</v>
      </c>
      <c r="G36" s="173"/>
    </row>
    <row r="37" spans="1:7" ht="12.75" customHeight="1">
      <c r="A37" s="2"/>
      <c r="B37" s="254" t="s">
        <v>1500</v>
      </c>
      <c r="C37" s="173">
        <f t="shared" si="3"/>
        <v>5.7567382158595359E-2</v>
      </c>
      <c r="E37" s="173">
        <f t="shared" si="4"/>
        <v>2.2627028444856645E-2</v>
      </c>
    </row>
    <row r="38" spans="1:7" ht="12.75" customHeight="1">
      <c r="A38" s="2"/>
    </row>
    <row r="39" spans="1:7" ht="12.75" customHeight="1">
      <c r="A39" s="2"/>
    </row>
    <row r="40" spans="1:7" ht="12.75" customHeight="1">
      <c r="A40" s="2"/>
    </row>
    <row r="41" spans="1:7" ht="12.75" customHeight="1">
      <c r="A41" s="2"/>
    </row>
    <row r="42" spans="1:7" ht="12.75" customHeight="1">
      <c r="A42" s="2"/>
    </row>
    <row r="43" spans="1:7" ht="12.75" customHeight="1">
      <c r="A43" s="2"/>
    </row>
    <row r="44" spans="1:7" ht="12.75" customHeight="1">
      <c r="A44" s="2"/>
    </row>
    <row r="45" spans="1:7" ht="12.75" customHeight="1">
      <c r="A45" s="2"/>
    </row>
    <row r="46" spans="1:7" ht="12.75" customHeight="1">
      <c r="A46" s="2"/>
    </row>
    <row r="47" spans="1:7" ht="12.75" customHeight="1">
      <c r="A47" s="2"/>
    </row>
    <row r="48" spans="1:7" ht="12.75" customHeight="1">
      <c r="A48" s="2"/>
    </row>
    <row r="49" spans="1:6" ht="38.25" customHeight="1">
      <c r="A49" s="2"/>
    </row>
    <row r="50" spans="1:6" ht="12.75" customHeight="1">
      <c r="A50" s="2"/>
      <c r="F50" s="195"/>
    </row>
    <row r="51" spans="1:6" ht="39" customHeight="1">
      <c r="A51" s="2"/>
    </row>
    <row r="52" spans="1:6" ht="12.75" customHeight="1">
      <c r="A52" s="2"/>
    </row>
    <row r="53" spans="1:6" ht="12.75" customHeight="1">
      <c r="A53" s="2"/>
    </row>
    <row r="54" spans="1:6" ht="12.75" customHeight="1">
      <c r="A54" s="2"/>
    </row>
    <row r="55" spans="1:6" ht="12.75" customHeight="1"/>
    <row r="56" spans="1:6" ht="12.75" customHeight="1"/>
    <row r="57" spans="1:6" ht="12.75" customHeight="1"/>
  </sheetData>
  <mergeCells count="2">
    <mergeCell ref="B7:F7"/>
    <mergeCell ref="N1:O1"/>
  </mergeCells>
  <phoneticPr fontId="5" type="noConversion"/>
  <hyperlinks>
    <hyperlink ref="L1" location="Contents!A1" display="Back to Contents"/>
    <hyperlink ref="N1:O1" location="Contents!A1" display="Back to Contents"/>
  </hyperlinks>
  <pageMargins left="0.7" right="0.7" top="0.75" bottom="0.75" header="0.3" footer="0.3"/>
  <pageSetup paperSize="8" scale="8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theme="4"/>
  </sheetPr>
  <dimension ref="A1:V47"/>
  <sheetViews>
    <sheetView workbookViewId="0">
      <selection activeCell="M1" sqref="M1:N1"/>
    </sheetView>
  </sheetViews>
  <sheetFormatPr defaultColWidth="8.85546875" defaultRowHeight="12.75"/>
  <cols>
    <col min="1" max="1" width="0.7109375" customWidth="1"/>
    <col min="2" max="2" width="23.85546875" customWidth="1"/>
    <col min="3" max="3" width="11.7109375" customWidth="1"/>
    <col min="4" max="5" width="8.85546875" customWidth="1"/>
    <col min="6" max="6" width="9" customWidth="1"/>
    <col min="7" max="7" width="8.85546875" customWidth="1"/>
    <col min="8" max="8" width="9.7109375" customWidth="1"/>
    <col min="9" max="12" width="8.85546875" customWidth="1"/>
    <col min="13" max="13" width="11.42578125" customWidth="1"/>
    <col min="14" max="14" width="9.7109375" style="64" customWidth="1"/>
  </cols>
  <sheetData>
    <row r="1" spans="1:22" ht="26.25" customHeight="1">
      <c r="A1" s="83" t="s">
        <v>777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82" t="s">
        <v>780</v>
      </c>
      <c r="N1" s="782"/>
      <c r="O1" s="38"/>
      <c r="P1" s="38"/>
      <c r="Q1" s="38"/>
      <c r="R1" s="38"/>
      <c r="S1" s="38"/>
      <c r="T1" s="38"/>
      <c r="U1" s="38"/>
      <c r="V1" s="38"/>
    </row>
    <row r="2" spans="1:22" ht="5.25" customHeight="1">
      <c r="B2" s="6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2" ht="18">
      <c r="B3" s="84" t="s">
        <v>772</v>
      </c>
      <c r="C3" s="85"/>
      <c r="D3" s="86"/>
      <c r="E3" s="86"/>
      <c r="F3" s="68"/>
      <c r="G3" s="68"/>
      <c r="H3" s="68"/>
      <c r="I3" s="68"/>
      <c r="J3" s="68"/>
      <c r="K3" s="68"/>
      <c r="L3" s="68"/>
      <c r="M3" s="69"/>
    </row>
    <row r="4" spans="1:22" ht="24.75" customHeight="1">
      <c r="B4" s="14"/>
      <c r="C4" s="71" t="s">
        <v>663</v>
      </c>
      <c r="D4" s="71" t="s">
        <v>751</v>
      </c>
      <c r="E4" s="71" t="s">
        <v>752</v>
      </c>
      <c r="F4" s="71" t="s">
        <v>700</v>
      </c>
      <c r="G4" s="71" t="s">
        <v>699</v>
      </c>
      <c r="H4" s="71" t="s">
        <v>753</v>
      </c>
      <c r="I4" s="88" t="s">
        <v>701</v>
      </c>
      <c r="J4" s="60"/>
      <c r="K4" s="60"/>
      <c r="L4" s="60"/>
      <c r="M4" s="22"/>
    </row>
    <row r="5" spans="1:22">
      <c r="B5" s="14" t="s">
        <v>754</v>
      </c>
      <c r="C5" s="108">
        <f>6*100*0.8</f>
        <v>480</v>
      </c>
      <c r="D5" s="72">
        <v>90</v>
      </c>
      <c r="E5" s="70">
        <v>20</v>
      </c>
      <c r="F5" s="72"/>
      <c r="G5" s="111">
        <f>C5*D5*E5/1000000</f>
        <v>0.86399999999999999</v>
      </c>
      <c r="H5" s="60" t="s">
        <v>755</v>
      </c>
      <c r="I5" s="73" t="s">
        <v>756</v>
      </c>
      <c r="J5" s="60"/>
      <c r="K5" s="60"/>
      <c r="L5" s="60"/>
      <c r="M5" s="22"/>
      <c r="N5" s="149"/>
    </row>
    <row r="6" spans="1:22">
      <c r="B6" s="74" t="s">
        <v>757</v>
      </c>
      <c r="C6" s="108">
        <f>31*60</f>
        <v>1860</v>
      </c>
      <c r="D6" s="75">
        <v>30</v>
      </c>
      <c r="E6" s="76">
        <v>25</v>
      </c>
      <c r="F6" s="75"/>
      <c r="G6" s="111">
        <f>C6*D6*E6/1000000</f>
        <v>1.395</v>
      </c>
      <c r="H6" s="60" t="s">
        <v>691</v>
      </c>
      <c r="I6" s="73" t="s">
        <v>767</v>
      </c>
      <c r="J6" s="60"/>
      <c r="K6" s="60"/>
      <c r="L6" s="60"/>
      <c r="M6" s="22"/>
    </row>
    <row r="7" spans="1:22">
      <c r="B7" s="74" t="s">
        <v>758</v>
      </c>
      <c r="C7" s="108">
        <v>500</v>
      </c>
      <c r="D7" s="75">
        <v>10</v>
      </c>
      <c r="E7" s="76">
        <v>60</v>
      </c>
      <c r="F7" s="75"/>
      <c r="G7" s="111">
        <f>C7*D7*E7/1000000</f>
        <v>0.3</v>
      </c>
      <c r="H7" s="60" t="s">
        <v>759</v>
      </c>
      <c r="I7" s="77" t="s">
        <v>769</v>
      </c>
      <c r="J7" s="60"/>
      <c r="K7" s="60"/>
      <c r="L7" s="60"/>
      <c r="M7" s="22"/>
    </row>
    <row r="8" spans="1:22">
      <c r="B8" s="74" t="s">
        <v>760</v>
      </c>
      <c r="C8" s="108">
        <v>30000</v>
      </c>
      <c r="D8" s="75">
        <v>20</v>
      </c>
      <c r="E8" s="76">
        <v>10</v>
      </c>
      <c r="F8" s="75"/>
      <c r="G8" s="111">
        <f>C8*D8*E8/1000000</f>
        <v>6</v>
      </c>
      <c r="H8" s="60" t="s">
        <v>759</v>
      </c>
      <c r="I8" s="60"/>
      <c r="J8" s="60"/>
      <c r="K8" s="60"/>
      <c r="L8" s="60"/>
      <c r="M8" s="22"/>
    </row>
    <row r="9" spans="1:22">
      <c r="B9" s="74" t="s">
        <v>761</v>
      </c>
      <c r="C9" s="108">
        <v>30000</v>
      </c>
      <c r="D9" s="75">
        <v>200</v>
      </c>
      <c r="E9" s="76">
        <v>6</v>
      </c>
      <c r="F9" s="75"/>
      <c r="G9" s="111">
        <f>C9*D9*E9/1000000</f>
        <v>36</v>
      </c>
      <c r="H9" s="60" t="s">
        <v>773</v>
      </c>
      <c r="I9" s="73" t="s">
        <v>690</v>
      </c>
      <c r="J9" s="60"/>
      <c r="K9" s="60"/>
      <c r="L9" s="60"/>
      <c r="M9" s="22"/>
    </row>
    <row r="10" spans="1:22">
      <c r="B10" s="74" t="s">
        <v>770</v>
      </c>
      <c r="C10" s="108">
        <v>1000000</v>
      </c>
      <c r="D10" s="75"/>
      <c r="E10" s="76"/>
      <c r="F10" s="75">
        <v>10</v>
      </c>
      <c r="G10" s="111">
        <f>C10*F10/1000000</f>
        <v>10</v>
      </c>
      <c r="H10" s="60" t="s">
        <v>691</v>
      </c>
      <c r="I10" s="89" t="s">
        <v>771</v>
      </c>
      <c r="J10" s="60"/>
      <c r="K10" s="60"/>
      <c r="L10" s="60"/>
      <c r="M10" s="22"/>
    </row>
    <row r="11" spans="1:22">
      <c r="B11" s="74" t="s">
        <v>768</v>
      </c>
      <c r="C11" s="108">
        <v>175000</v>
      </c>
      <c r="D11" s="78"/>
      <c r="E11" s="78"/>
      <c r="F11" s="78">
        <v>375</v>
      </c>
      <c r="G11" s="111">
        <f>C11*F11/1000000</f>
        <v>65.625</v>
      </c>
      <c r="H11" s="60" t="s">
        <v>755</v>
      </c>
      <c r="I11" s="73" t="s">
        <v>743</v>
      </c>
      <c r="J11" s="60"/>
      <c r="K11" s="60"/>
      <c r="L11" s="60"/>
      <c r="M11" s="22"/>
    </row>
    <row r="12" spans="1:22" ht="12" customHeight="1">
      <c r="B12" s="74"/>
      <c r="C12" s="23"/>
      <c r="D12" s="23"/>
      <c r="E12" s="23"/>
      <c r="F12" s="23"/>
      <c r="G12" s="104"/>
      <c r="H12" s="60"/>
      <c r="I12" s="73" t="s">
        <v>786</v>
      </c>
      <c r="J12" s="60"/>
      <c r="K12" s="60"/>
      <c r="L12" s="60"/>
      <c r="M12" s="22"/>
    </row>
    <row r="13" spans="1:22" ht="12" customHeight="1">
      <c r="B13" s="74"/>
      <c r="C13" s="23"/>
      <c r="D13" s="23"/>
      <c r="E13" s="23"/>
      <c r="F13" s="23"/>
      <c r="G13" s="104"/>
      <c r="H13" s="60"/>
      <c r="I13" s="73" t="s">
        <v>1019</v>
      </c>
      <c r="J13" s="60"/>
      <c r="K13" s="60"/>
      <c r="L13" s="60"/>
      <c r="M13" s="22"/>
    </row>
    <row r="14" spans="1:22">
      <c r="B14" s="91" t="s">
        <v>692</v>
      </c>
      <c r="C14" s="92"/>
      <c r="D14" s="23"/>
      <c r="E14" s="23"/>
      <c r="F14" s="23"/>
      <c r="G14" s="105"/>
      <c r="H14" s="60"/>
      <c r="I14" s="60"/>
      <c r="J14" s="60"/>
      <c r="K14" s="60"/>
      <c r="L14" s="60"/>
      <c r="M14" s="22"/>
    </row>
    <row r="15" spans="1:22">
      <c r="B15" s="74" t="s">
        <v>763</v>
      </c>
      <c r="C15" s="23"/>
      <c r="D15" s="79" t="s">
        <v>764</v>
      </c>
      <c r="E15" s="23"/>
      <c r="F15" s="23"/>
      <c r="G15" s="112">
        <f>6*(36.8+258)/100*1000000/1000000</f>
        <v>17.688000000000002</v>
      </c>
      <c r="H15" s="60" t="s">
        <v>755</v>
      </c>
      <c r="I15" s="80" t="s">
        <v>702</v>
      </c>
      <c r="J15" s="60"/>
      <c r="K15" s="60"/>
      <c r="L15" s="60"/>
      <c r="M15" s="22"/>
      <c r="N15" s="150"/>
    </row>
    <row r="16" spans="1:22">
      <c r="B16" s="74" t="s">
        <v>765</v>
      </c>
      <c r="C16" s="23"/>
      <c r="D16" s="23"/>
      <c r="E16" s="23"/>
      <c r="F16" s="23"/>
      <c r="G16" s="112">
        <f>6300000/1000000</f>
        <v>6.3</v>
      </c>
      <c r="H16" s="60" t="s">
        <v>755</v>
      </c>
      <c r="I16" s="80" t="s">
        <v>702</v>
      </c>
      <c r="J16" s="60"/>
      <c r="K16" s="60"/>
      <c r="L16" s="60"/>
      <c r="M16" s="22"/>
    </row>
    <row r="17" spans="2:14">
      <c r="B17" s="74" t="s">
        <v>766</v>
      </c>
      <c r="C17" s="23"/>
      <c r="D17" s="152">
        <f>SUM(G15:G17)/G42</f>
        <v>9.6917339962709764E-3</v>
      </c>
      <c r="E17" s="23"/>
      <c r="F17" s="23"/>
      <c r="G17" s="112">
        <f>7200000/1000000</f>
        <v>7.2</v>
      </c>
      <c r="H17" s="60" t="s">
        <v>755</v>
      </c>
      <c r="I17" s="80" t="s">
        <v>702</v>
      </c>
      <c r="J17" s="60"/>
      <c r="K17" s="60"/>
      <c r="L17" s="60"/>
      <c r="M17" s="22"/>
    </row>
    <row r="18" spans="2:14" ht="6" customHeight="1">
      <c r="B18" s="14"/>
      <c r="C18" s="60"/>
      <c r="D18" s="60"/>
      <c r="E18" s="60"/>
      <c r="F18" s="60"/>
      <c r="G18" s="81"/>
      <c r="H18" s="60"/>
      <c r="I18" s="60"/>
      <c r="J18" s="60"/>
      <c r="K18" s="60"/>
      <c r="L18" s="60"/>
      <c r="M18" s="22"/>
    </row>
    <row r="19" spans="2:14" s="93" customFormat="1" ht="15.75" customHeight="1">
      <c r="B19" s="98" t="s">
        <v>641</v>
      </c>
      <c r="C19" s="99"/>
      <c r="D19" s="99"/>
      <c r="E19" s="99"/>
      <c r="F19" s="99"/>
      <c r="G19" s="107">
        <f>SUM(G5:G18)</f>
        <v>151.37200000000001</v>
      </c>
      <c r="H19" s="100">
        <f>G19/G$42</f>
        <v>4.7039154754505909E-2</v>
      </c>
      <c r="I19" s="101" t="s">
        <v>10</v>
      </c>
      <c r="J19" s="99"/>
      <c r="K19" s="99"/>
      <c r="L19" s="99"/>
      <c r="M19" s="102"/>
      <c r="N19" s="151"/>
    </row>
    <row r="20" spans="2:14" ht="12.75" customHeight="1">
      <c r="B20" s="144"/>
      <c r="C20" s="82"/>
      <c r="D20" s="82"/>
      <c r="E20" s="82"/>
      <c r="F20" s="82"/>
      <c r="G20" s="145"/>
      <c r="H20" s="146">
        <f>(G19-SUM(G15:G17))/G$42</f>
        <v>3.7347420758234932E-2</v>
      </c>
      <c r="I20" s="103" t="s">
        <v>11</v>
      </c>
      <c r="J20" s="82"/>
      <c r="K20" s="82"/>
      <c r="L20" s="82"/>
      <c r="M20" s="147"/>
    </row>
    <row r="22" spans="2:14">
      <c r="C22" s="82"/>
    </row>
    <row r="23" spans="2:14" ht="18">
      <c r="B23" s="84" t="s">
        <v>762</v>
      </c>
      <c r="C23" s="87"/>
      <c r="D23" s="90"/>
      <c r="E23" s="86"/>
      <c r="F23" s="68"/>
      <c r="G23" s="68"/>
      <c r="H23" s="68"/>
      <c r="I23" s="68"/>
      <c r="J23" s="68"/>
      <c r="K23" s="68"/>
      <c r="L23" s="68"/>
      <c r="M23" s="69"/>
    </row>
    <row r="24" spans="2:14" ht="25.5">
      <c r="B24" s="14"/>
      <c r="C24" s="71" t="s">
        <v>663</v>
      </c>
      <c r="D24" s="71" t="s">
        <v>751</v>
      </c>
      <c r="E24" s="71" t="s">
        <v>752</v>
      </c>
      <c r="F24" s="71" t="s">
        <v>700</v>
      </c>
      <c r="G24" s="71" t="s">
        <v>699</v>
      </c>
      <c r="H24" s="71" t="s">
        <v>753</v>
      </c>
      <c r="I24" s="88" t="s">
        <v>701</v>
      </c>
      <c r="J24" s="60"/>
      <c r="K24" s="60"/>
      <c r="L24" s="60"/>
      <c r="M24" s="22"/>
    </row>
    <row r="25" spans="2:14">
      <c r="B25" s="14" t="s">
        <v>754</v>
      </c>
      <c r="C25" s="108">
        <f>6*100*0.8</f>
        <v>480</v>
      </c>
      <c r="D25" s="72">
        <v>90</v>
      </c>
      <c r="E25" s="70">
        <v>20</v>
      </c>
      <c r="F25" s="72"/>
      <c r="G25" s="111">
        <f>C25*D25*E25/1000000</f>
        <v>0.86399999999999999</v>
      </c>
      <c r="H25" s="60" t="s">
        <v>755</v>
      </c>
      <c r="I25" s="73" t="s">
        <v>756</v>
      </c>
      <c r="J25" s="60"/>
      <c r="K25" s="60"/>
      <c r="L25" s="60"/>
      <c r="M25" s="22"/>
      <c r="N25" s="149"/>
    </row>
    <row r="26" spans="2:14">
      <c r="B26" s="74" t="s">
        <v>757</v>
      </c>
      <c r="C26" s="108">
        <f>31*60</f>
        <v>1860</v>
      </c>
      <c r="D26" s="75">
        <v>30</v>
      </c>
      <c r="E26" s="76">
        <v>25</v>
      </c>
      <c r="F26" s="75"/>
      <c r="G26" s="111">
        <f>C26*D26*E26/1000000</f>
        <v>1.395</v>
      </c>
      <c r="H26" s="60" t="s">
        <v>691</v>
      </c>
      <c r="I26" s="73" t="s">
        <v>767</v>
      </c>
      <c r="J26" s="60"/>
      <c r="K26" s="60"/>
      <c r="L26" s="60"/>
      <c r="M26" s="22"/>
    </row>
    <row r="27" spans="2:14">
      <c r="B27" s="74" t="s">
        <v>758</v>
      </c>
      <c r="C27" s="108">
        <v>650</v>
      </c>
      <c r="D27" s="75">
        <v>10</v>
      </c>
      <c r="E27" s="76">
        <v>60</v>
      </c>
      <c r="F27" s="75"/>
      <c r="G27" s="111">
        <f>C27*D27*E27/1000000</f>
        <v>0.39</v>
      </c>
      <c r="H27" s="60" t="s">
        <v>759</v>
      </c>
      <c r="I27" s="77" t="s">
        <v>769</v>
      </c>
      <c r="J27" s="60"/>
      <c r="K27" s="60"/>
      <c r="L27" s="60"/>
      <c r="M27" s="22"/>
    </row>
    <row r="28" spans="2:14">
      <c r="B28" s="74" t="s">
        <v>760</v>
      </c>
      <c r="C28" s="108">
        <v>50000</v>
      </c>
      <c r="D28" s="75">
        <v>20</v>
      </c>
      <c r="E28" s="76">
        <v>15</v>
      </c>
      <c r="F28" s="75"/>
      <c r="G28" s="111">
        <f>C28*D28*E28/1000000</f>
        <v>15</v>
      </c>
      <c r="H28" s="60" t="s">
        <v>759</v>
      </c>
      <c r="J28" s="60"/>
      <c r="K28" s="60"/>
      <c r="L28" s="60"/>
      <c r="M28" s="22"/>
    </row>
    <row r="29" spans="2:14">
      <c r="B29" s="74" t="s">
        <v>761</v>
      </c>
      <c r="C29" s="108">
        <v>40000</v>
      </c>
      <c r="D29" s="75">
        <v>200</v>
      </c>
      <c r="E29" s="76">
        <v>7</v>
      </c>
      <c r="F29" s="75"/>
      <c r="G29" s="111">
        <f>C29*D29*E29/1000000</f>
        <v>56</v>
      </c>
      <c r="H29" s="60" t="s">
        <v>774</v>
      </c>
      <c r="I29" s="73" t="s">
        <v>690</v>
      </c>
      <c r="J29" s="60"/>
      <c r="K29" s="60"/>
      <c r="L29" s="60"/>
      <c r="M29" s="22"/>
    </row>
    <row r="30" spans="2:14">
      <c r="B30" s="74" t="s">
        <v>770</v>
      </c>
      <c r="C30" s="108">
        <v>1100000</v>
      </c>
      <c r="D30" s="75"/>
      <c r="E30" s="76"/>
      <c r="F30" s="75">
        <v>12</v>
      </c>
      <c r="G30" s="111">
        <f>C30*F30/1000000</f>
        <v>13.2</v>
      </c>
      <c r="H30" s="60" t="s">
        <v>691</v>
      </c>
      <c r="I30" s="89" t="s">
        <v>771</v>
      </c>
      <c r="J30" s="60"/>
      <c r="K30" s="60"/>
      <c r="L30" s="60"/>
      <c r="M30" s="22"/>
    </row>
    <row r="31" spans="2:14">
      <c r="B31" s="74" t="s">
        <v>768</v>
      </c>
      <c r="C31" s="108">
        <v>175000</v>
      </c>
      <c r="D31" s="78"/>
      <c r="E31" s="78"/>
      <c r="F31" s="78">
        <v>375</v>
      </c>
      <c r="G31" s="111">
        <f>C31*F31/1000000</f>
        <v>65.625</v>
      </c>
      <c r="H31" s="60" t="s">
        <v>755</v>
      </c>
      <c r="I31" s="73" t="s">
        <v>743</v>
      </c>
      <c r="J31" s="60"/>
      <c r="K31" s="60"/>
      <c r="L31" s="60"/>
      <c r="M31" s="22"/>
    </row>
    <row r="32" spans="2:14">
      <c r="B32" s="74"/>
      <c r="C32" s="120"/>
      <c r="D32" s="78"/>
      <c r="E32" s="78"/>
      <c r="F32" s="78"/>
      <c r="G32" s="104"/>
      <c r="H32" s="60"/>
      <c r="I32" s="73" t="s">
        <v>786</v>
      </c>
      <c r="J32" s="60"/>
      <c r="K32" s="60"/>
      <c r="L32" s="60"/>
      <c r="M32" s="22"/>
    </row>
    <row r="33" spans="2:14">
      <c r="B33" s="74"/>
      <c r="C33" s="120"/>
      <c r="D33" s="78"/>
      <c r="E33" s="78"/>
      <c r="F33" s="78"/>
      <c r="G33" s="104"/>
      <c r="H33" s="60"/>
      <c r="I33" s="73" t="s">
        <v>1019</v>
      </c>
      <c r="J33" s="60"/>
      <c r="K33" s="60"/>
      <c r="L33" s="60"/>
      <c r="M33" s="22"/>
    </row>
    <row r="34" spans="2:14" ht="6" customHeight="1">
      <c r="B34" s="74"/>
      <c r="C34" s="23"/>
      <c r="D34" s="23"/>
      <c r="E34" s="23"/>
      <c r="F34" s="23"/>
      <c r="G34" s="104"/>
      <c r="H34" s="60"/>
      <c r="I34" s="60"/>
      <c r="J34" s="60"/>
      <c r="K34" s="60"/>
      <c r="L34" s="60"/>
      <c r="M34" s="22"/>
    </row>
    <row r="35" spans="2:14">
      <c r="B35" s="91" t="s">
        <v>692</v>
      </c>
      <c r="C35" s="23"/>
      <c r="D35" s="23"/>
      <c r="E35" s="23"/>
      <c r="F35" s="60"/>
      <c r="G35" s="105"/>
      <c r="H35" s="60"/>
      <c r="I35" s="60"/>
      <c r="J35" s="60"/>
      <c r="K35" s="60"/>
      <c r="L35" s="60"/>
      <c r="M35" s="22"/>
    </row>
    <row r="36" spans="2:14">
      <c r="B36" s="74" t="s">
        <v>763</v>
      </c>
      <c r="C36" s="23"/>
      <c r="D36" s="79" t="s">
        <v>764</v>
      </c>
      <c r="E36" s="23"/>
      <c r="F36" s="23"/>
      <c r="G36" s="106">
        <f>6*(36.8+258)/100*1000000/1000000</f>
        <v>17.688000000000002</v>
      </c>
      <c r="H36" s="60" t="s">
        <v>755</v>
      </c>
      <c r="I36" s="80" t="s">
        <v>702</v>
      </c>
      <c r="J36" s="23"/>
      <c r="K36" s="60"/>
      <c r="L36" s="60"/>
      <c r="M36" s="22"/>
    </row>
    <row r="37" spans="2:14">
      <c r="B37" s="74" t="s">
        <v>765</v>
      </c>
      <c r="C37" s="23"/>
      <c r="D37" s="23"/>
      <c r="E37" s="23"/>
      <c r="F37" s="23"/>
      <c r="G37" s="106">
        <f>6300000/1000000</f>
        <v>6.3</v>
      </c>
      <c r="H37" s="60" t="s">
        <v>755</v>
      </c>
      <c r="I37" s="80" t="s">
        <v>702</v>
      </c>
      <c r="J37" s="60"/>
      <c r="K37" s="60"/>
      <c r="L37" s="60"/>
      <c r="M37" s="22"/>
    </row>
    <row r="38" spans="2:14">
      <c r="B38" s="74" t="s">
        <v>766</v>
      </c>
      <c r="C38" s="23"/>
      <c r="D38" s="23"/>
      <c r="E38" s="23"/>
      <c r="F38" s="23"/>
      <c r="G38" s="106">
        <f>7200000/1000000</f>
        <v>7.2</v>
      </c>
      <c r="H38" s="60" t="s">
        <v>755</v>
      </c>
      <c r="I38" s="80" t="s">
        <v>702</v>
      </c>
      <c r="J38" s="60"/>
      <c r="K38" s="60"/>
      <c r="L38" s="60"/>
      <c r="M38" s="22"/>
    </row>
    <row r="39" spans="2:14" ht="6.75" customHeight="1">
      <c r="B39" s="14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22"/>
    </row>
    <row r="40" spans="2:14" ht="15" customHeight="1">
      <c r="B40" s="98" t="s">
        <v>641</v>
      </c>
      <c r="C40" s="99"/>
      <c r="D40" s="99"/>
      <c r="E40" s="99"/>
      <c r="F40" s="99"/>
      <c r="G40" s="107">
        <f>SUM(G25:G39)</f>
        <v>183.66199999999998</v>
      </c>
      <c r="H40" s="100">
        <f>G40/G$42</f>
        <v>5.7073337476693589E-2</v>
      </c>
      <c r="I40" s="101" t="s">
        <v>10</v>
      </c>
      <c r="J40" s="99"/>
      <c r="K40" s="99"/>
      <c r="L40" s="60"/>
      <c r="M40" s="22"/>
    </row>
    <row r="41" spans="2:14" s="93" customFormat="1" ht="12" customHeight="1">
      <c r="H41" s="148">
        <f>(G40-SUM(G36:G38))/G$42</f>
        <v>4.738160348042262E-2</v>
      </c>
      <c r="I41" s="103" t="s">
        <v>11</v>
      </c>
      <c r="L41" s="99"/>
      <c r="M41" s="102"/>
      <c r="N41" s="151"/>
    </row>
    <row r="42" spans="2:14" s="93" customFormat="1" ht="21.75" customHeight="1">
      <c r="B42" s="94" t="s">
        <v>695</v>
      </c>
      <c r="C42" s="95"/>
      <c r="D42" s="95"/>
      <c r="E42" s="95"/>
      <c r="F42" s="95"/>
      <c r="G42" s="96">
        <v>3218</v>
      </c>
      <c r="H42" s="95"/>
      <c r="I42" s="820" t="s">
        <v>776</v>
      </c>
      <c r="J42" s="821"/>
      <c r="K42" s="821"/>
      <c r="L42" s="821"/>
      <c r="M42" s="97"/>
      <c r="N42" s="151"/>
    </row>
    <row r="43" spans="2:14" ht="5.25" customHeight="1"/>
    <row r="44" spans="2:14">
      <c r="B44" s="109" t="s">
        <v>778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2:14">
      <c r="B45" s="109" t="s">
        <v>779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7" spans="2:14">
      <c r="G47" s="16"/>
    </row>
  </sheetData>
  <mergeCells count="2">
    <mergeCell ref="I42:L42"/>
    <mergeCell ref="M1:N1"/>
  </mergeCells>
  <phoneticPr fontId="5" type="noConversion"/>
  <hyperlinks>
    <hyperlink ref="I42" location="'1.9'!A1" display="Light petrol fleet economy estimates"/>
    <hyperlink ref="M1:N1" location="Contents!A1" display="Back to Contents"/>
  </hyperlinks>
  <pageMargins left="0.39370078740157483" right="0.59055118110236227" top="0.31496062992125984" bottom="0.15748031496062992" header="0.31496062992125984" footer="0.15748031496062992"/>
  <pageSetup paperSize="9" orientation="landscape" horizontalDpi="4294967293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49" workbookViewId="0">
      <selection activeCell="D65" sqref="D65"/>
    </sheetView>
  </sheetViews>
  <sheetFormatPr defaultColWidth="8.85546875" defaultRowHeight="12.75"/>
  <cols>
    <col min="1" max="1" width="20.42578125" customWidth="1"/>
    <col min="2" max="2" width="23.7109375" customWidth="1"/>
    <col min="3" max="3" width="54.42578125" customWidth="1"/>
    <col min="4" max="4" width="31.140625" customWidth="1"/>
    <col min="5" max="5" width="22.28515625" customWidth="1"/>
    <col min="6" max="6" width="38.140625" customWidth="1"/>
    <col min="7" max="7" width="7.85546875" style="110" customWidth="1"/>
  </cols>
  <sheetData>
    <row r="1" spans="1:9" ht="30" customHeight="1">
      <c r="A1" s="58" t="s">
        <v>785</v>
      </c>
      <c r="B1" s="59"/>
      <c r="C1" s="59"/>
      <c r="D1" s="59"/>
      <c r="E1" s="782" t="s">
        <v>780</v>
      </c>
      <c r="F1" s="782"/>
      <c r="G1" s="297" t="s">
        <v>963</v>
      </c>
      <c r="H1" s="64"/>
      <c r="I1" s="64"/>
    </row>
    <row r="2" spans="1:9">
      <c r="A2" s="10" t="s">
        <v>554</v>
      </c>
      <c r="B2" s="10" t="s">
        <v>566</v>
      </c>
      <c r="C2" s="10" t="s">
        <v>552</v>
      </c>
      <c r="D2" s="10" t="s">
        <v>553</v>
      </c>
      <c r="E2" s="10" t="s">
        <v>612</v>
      </c>
      <c r="F2" s="10" t="s">
        <v>640</v>
      </c>
    </row>
    <row r="3" spans="1:9" ht="21.75" customHeight="1">
      <c r="A3" s="229" t="s">
        <v>581</v>
      </c>
      <c r="B3" s="339" t="s">
        <v>516</v>
      </c>
      <c r="C3" s="339" t="s">
        <v>398</v>
      </c>
      <c r="D3" s="377" t="s">
        <v>1359</v>
      </c>
      <c r="E3" s="339" t="s">
        <v>621</v>
      </c>
      <c r="F3" s="339" t="s">
        <v>1317</v>
      </c>
    </row>
    <row r="4" spans="1:9" ht="15.75" customHeight="1">
      <c r="A4" s="298" t="s">
        <v>965</v>
      </c>
      <c r="B4" s="339" t="s">
        <v>516</v>
      </c>
      <c r="C4" s="339" t="s">
        <v>398</v>
      </c>
      <c r="D4" s="377" t="s">
        <v>1359</v>
      </c>
      <c r="E4" s="339" t="s">
        <v>966</v>
      </c>
      <c r="F4" s="339" t="s">
        <v>1317</v>
      </c>
    </row>
    <row r="5" spans="1:9" ht="15.75" customHeight="1">
      <c r="A5" s="298"/>
      <c r="B5" s="339" t="s">
        <v>516</v>
      </c>
      <c r="C5" s="339" t="s">
        <v>398</v>
      </c>
      <c r="D5" s="377" t="s">
        <v>1359</v>
      </c>
      <c r="E5" s="339" t="s">
        <v>1251</v>
      </c>
      <c r="F5" s="339" t="s">
        <v>1317</v>
      </c>
    </row>
    <row r="6" spans="1:9" ht="26.25" customHeight="1">
      <c r="A6" s="537" t="s">
        <v>644</v>
      </c>
      <c r="B6" s="340" t="s">
        <v>567</v>
      </c>
      <c r="C6" s="340" t="s">
        <v>555</v>
      </c>
      <c r="D6" s="341" t="s">
        <v>1014</v>
      </c>
      <c r="E6" s="340" t="s">
        <v>647</v>
      </c>
      <c r="F6" s="339" t="s">
        <v>1319</v>
      </c>
      <c r="G6" s="316" t="s">
        <v>1013</v>
      </c>
    </row>
    <row r="7" spans="1:9" ht="28.5" customHeight="1">
      <c r="A7" s="537" t="s">
        <v>645</v>
      </c>
      <c r="B7" s="340" t="s">
        <v>567</v>
      </c>
      <c r="C7" s="340" t="s">
        <v>646</v>
      </c>
      <c r="D7" s="341" t="s">
        <v>1014</v>
      </c>
      <c r="E7" s="340" t="s">
        <v>647</v>
      </c>
      <c r="F7" s="339" t="s">
        <v>1319</v>
      </c>
      <c r="G7" s="316" t="s">
        <v>1013</v>
      </c>
    </row>
    <row r="8" spans="1:9" ht="25.5">
      <c r="A8" s="538" t="s">
        <v>580</v>
      </c>
      <c r="B8" s="340" t="s">
        <v>567</v>
      </c>
      <c r="C8" s="340" t="s">
        <v>557</v>
      </c>
      <c r="D8" s="340" t="s">
        <v>1478</v>
      </c>
      <c r="E8" s="340" t="s">
        <v>838</v>
      </c>
      <c r="F8" s="340" t="s">
        <v>1320</v>
      </c>
      <c r="G8" s="316" t="s">
        <v>1013</v>
      </c>
    </row>
    <row r="9" spans="1:9">
      <c r="A9" s="538">
        <v>1.5</v>
      </c>
      <c r="B9" s="340"/>
      <c r="C9" s="341" t="s">
        <v>1549</v>
      </c>
      <c r="D9" s="341" t="s">
        <v>1549</v>
      </c>
      <c r="E9" s="341" t="s">
        <v>1548</v>
      </c>
      <c r="F9" s="340"/>
      <c r="G9" s="316"/>
    </row>
    <row r="10" spans="1:9">
      <c r="A10" s="380" t="s">
        <v>601</v>
      </c>
      <c r="B10" s="257" t="s">
        <v>602</v>
      </c>
      <c r="C10" s="257" t="s">
        <v>603</v>
      </c>
      <c r="D10" s="257"/>
      <c r="E10" s="256" t="s">
        <v>615</v>
      </c>
      <c r="F10" s="244"/>
    </row>
    <row r="11" spans="1:9">
      <c r="A11" s="255" t="s">
        <v>600</v>
      </c>
      <c r="B11" s="257" t="s">
        <v>604</v>
      </c>
      <c r="C11" s="257" t="s">
        <v>605</v>
      </c>
      <c r="D11" s="257"/>
      <c r="E11" s="256" t="s">
        <v>615</v>
      </c>
      <c r="F11" s="244"/>
    </row>
    <row r="12" spans="1:9">
      <c r="A12" s="380" t="s">
        <v>659</v>
      </c>
      <c r="B12" s="340" t="s">
        <v>606</v>
      </c>
      <c r="C12" s="340" t="s">
        <v>660</v>
      </c>
      <c r="D12" s="340" t="s">
        <v>781</v>
      </c>
      <c r="E12" s="340" t="s">
        <v>782</v>
      </c>
      <c r="F12" s="340" t="s">
        <v>1320</v>
      </c>
      <c r="G12" s="316" t="s">
        <v>1013</v>
      </c>
    </row>
    <row r="13" spans="1:9" s="64" customFormat="1" ht="20.25">
      <c r="A13" s="383" t="s">
        <v>166</v>
      </c>
      <c r="B13" s="384" t="s">
        <v>200</v>
      </c>
      <c r="C13" s="384" t="s">
        <v>135</v>
      </c>
      <c r="D13" s="384" t="s">
        <v>136</v>
      </c>
      <c r="E13" s="384"/>
      <c r="F13" s="384"/>
      <c r="G13" s="299" t="s">
        <v>972</v>
      </c>
    </row>
    <row r="14" spans="1:9" ht="25.5">
      <c r="A14" s="231" t="s">
        <v>449</v>
      </c>
      <c r="B14" s="340" t="s">
        <v>513</v>
      </c>
      <c r="C14" s="340" t="s">
        <v>397</v>
      </c>
      <c r="D14" s="377" t="s">
        <v>1359</v>
      </c>
      <c r="E14" s="340" t="s">
        <v>620</v>
      </c>
      <c r="F14" s="340" t="s">
        <v>1317</v>
      </c>
    </row>
    <row r="15" spans="1:9" ht="14.25" customHeight="1">
      <c r="A15" s="231" t="s">
        <v>399</v>
      </c>
      <c r="B15" s="340" t="s">
        <v>513</v>
      </c>
      <c r="C15" s="342" t="s">
        <v>439</v>
      </c>
      <c r="D15" s="377" t="s">
        <v>1359</v>
      </c>
      <c r="E15" s="340" t="s">
        <v>622</v>
      </c>
      <c r="F15" s="340" t="s">
        <v>1317</v>
      </c>
    </row>
    <row r="16" spans="1:9" ht="14.25" customHeight="1">
      <c r="A16" s="228" t="s">
        <v>860</v>
      </c>
      <c r="B16" s="340" t="s">
        <v>513</v>
      </c>
      <c r="C16" s="342" t="s">
        <v>439</v>
      </c>
      <c r="D16" s="377" t="s">
        <v>1359</v>
      </c>
      <c r="E16" s="340" t="s">
        <v>622</v>
      </c>
      <c r="F16" s="340" t="s">
        <v>1317</v>
      </c>
    </row>
    <row r="17" spans="1:7" ht="30" customHeight="1">
      <c r="A17" s="232" t="s">
        <v>400</v>
      </c>
      <c r="B17" s="340" t="s">
        <v>513</v>
      </c>
      <c r="C17" s="342" t="s">
        <v>440</v>
      </c>
      <c r="D17" s="377" t="s">
        <v>1359</v>
      </c>
      <c r="E17" s="340" t="s">
        <v>623</v>
      </c>
      <c r="F17" s="340" t="s">
        <v>1317</v>
      </c>
    </row>
    <row r="18" spans="1:7" ht="15" customHeight="1">
      <c r="A18" s="231" t="s">
        <v>85</v>
      </c>
      <c r="B18" s="340" t="s">
        <v>83</v>
      </c>
      <c r="C18" s="342" t="s">
        <v>441</v>
      </c>
      <c r="D18" s="377" t="s">
        <v>1359</v>
      </c>
      <c r="E18" s="340" t="s">
        <v>84</v>
      </c>
      <c r="F18" s="340" t="s">
        <v>1317</v>
      </c>
    </row>
    <row r="19" spans="1:7" ht="15" customHeight="1">
      <c r="A19" s="622">
        <v>2.1</v>
      </c>
      <c r="B19" s="340" t="s">
        <v>604</v>
      </c>
      <c r="C19" s="342" t="s">
        <v>922</v>
      </c>
      <c r="D19" s="377" t="s">
        <v>1359</v>
      </c>
      <c r="E19" s="340" t="s">
        <v>923</v>
      </c>
      <c r="F19" s="340" t="s">
        <v>1317</v>
      </c>
    </row>
    <row r="20" spans="1:7">
      <c r="A20" s="236">
        <v>2.12</v>
      </c>
      <c r="B20" s="477" t="s">
        <v>604</v>
      </c>
      <c r="C20" s="341" t="s">
        <v>1291</v>
      </c>
      <c r="D20" s="377" t="s">
        <v>1359</v>
      </c>
      <c r="E20" s="341" t="s">
        <v>1028</v>
      </c>
      <c r="F20" s="340" t="s">
        <v>1317</v>
      </c>
    </row>
    <row r="21" spans="1:7" ht="15" customHeight="1">
      <c r="A21" s="236">
        <v>2.13</v>
      </c>
      <c r="B21" s="340" t="s">
        <v>604</v>
      </c>
      <c r="C21" s="341" t="s">
        <v>1027</v>
      </c>
      <c r="D21" s="377" t="s">
        <v>1359</v>
      </c>
      <c r="E21" s="340" t="s">
        <v>1292</v>
      </c>
      <c r="F21" s="340" t="s">
        <v>1317</v>
      </c>
    </row>
    <row r="22" spans="1:7" ht="24.75" customHeight="1">
      <c r="A22" s="538" t="s">
        <v>450</v>
      </c>
      <c r="B22" s="340" t="s">
        <v>519</v>
      </c>
      <c r="C22" s="340" t="s">
        <v>558</v>
      </c>
      <c r="D22" s="341" t="s">
        <v>1014</v>
      </c>
      <c r="E22" s="340" t="s">
        <v>631</v>
      </c>
      <c r="F22" s="339" t="s">
        <v>1321</v>
      </c>
      <c r="G22" s="316" t="s">
        <v>1013</v>
      </c>
    </row>
    <row r="23" spans="1:7" ht="25.5" customHeight="1">
      <c r="A23" s="538" t="s">
        <v>856</v>
      </c>
      <c r="B23" s="340" t="s">
        <v>567</v>
      </c>
      <c r="C23" s="340" t="s">
        <v>556</v>
      </c>
      <c r="D23" s="341" t="s">
        <v>1014</v>
      </c>
      <c r="E23" s="340" t="s">
        <v>647</v>
      </c>
      <c r="F23" s="339" t="s">
        <v>1321</v>
      </c>
      <c r="G23" s="316" t="s">
        <v>1013</v>
      </c>
    </row>
    <row r="24" spans="1:7">
      <c r="A24" s="538" t="s">
        <v>474</v>
      </c>
      <c r="B24" s="340" t="s">
        <v>519</v>
      </c>
      <c r="C24" s="340" t="s">
        <v>561</v>
      </c>
      <c r="D24" s="340" t="s">
        <v>866</v>
      </c>
      <c r="E24" s="341" t="s">
        <v>1016</v>
      </c>
      <c r="F24" s="340" t="s">
        <v>1320</v>
      </c>
      <c r="G24" s="316" t="s">
        <v>1013</v>
      </c>
    </row>
    <row r="25" spans="1:7" ht="25.5">
      <c r="A25" s="623" t="s">
        <v>839</v>
      </c>
      <c r="B25" s="341" t="s">
        <v>522</v>
      </c>
      <c r="C25" s="341" t="s">
        <v>45</v>
      </c>
      <c r="D25" s="340" t="s">
        <v>866</v>
      </c>
      <c r="E25" s="341" t="s">
        <v>1537</v>
      </c>
      <c r="F25" s="339" t="s">
        <v>1321</v>
      </c>
      <c r="G25" s="316" t="s">
        <v>1013</v>
      </c>
    </row>
    <row r="26" spans="1:7">
      <c r="A26" s="231" t="s">
        <v>13</v>
      </c>
      <c r="B26" s="343" t="s">
        <v>515</v>
      </c>
      <c r="C26" s="343" t="s">
        <v>565</v>
      </c>
      <c r="D26" s="343" t="s">
        <v>1279</v>
      </c>
      <c r="E26" s="344" t="s">
        <v>417</v>
      </c>
      <c r="F26" s="340" t="s">
        <v>1317</v>
      </c>
    </row>
    <row r="27" spans="1:7" ht="25.5">
      <c r="A27" s="231" t="s">
        <v>582</v>
      </c>
      <c r="B27" s="343" t="s">
        <v>516</v>
      </c>
      <c r="C27" s="343" t="s">
        <v>562</v>
      </c>
      <c r="D27" s="343" t="s">
        <v>1279</v>
      </c>
      <c r="E27" s="344" t="s">
        <v>418</v>
      </c>
      <c r="F27" s="340" t="s">
        <v>1317</v>
      </c>
    </row>
    <row r="28" spans="1:7" ht="25.5">
      <c r="A28" s="538" t="s">
        <v>584</v>
      </c>
      <c r="B28" s="340" t="s">
        <v>522</v>
      </c>
      <c r="C28" s="340" t="s">
        <v>563</v>
      </c>
      <c r="D28" s="340" t="s">
        <v>866</v>
      </c>
      <c r="E28" s="340" t="s">
        <v>517</v>
      </c>
      <c r="F28" s="339" t="s">
        <v>1321</v>
      </c>
      <c r="G28" s="316" t="s">
        <v>1013</v>
      </c>
    </row>
    <row r="29" spans="1:7">
      <c r="A29" s="232" t="s">
        <v>420</v>
      </c>
      <c r="B29" s="343" t="s">
        <v>516</v>
      </c>
      <c r="C29" s="344" t="s">
        <v>423</v>
      </c>
      <c r="D29" s="343" t="s">
        <v>1279</v>
      </c>
      <c r="E29" s="344" t="s">
        <v>421</v>
      </c>
      <c r="F29" s="340" t="s">
        <v>1317</v>
      </c>
    </row>
    <row r="30" spans="1:7">
      <c r="A30" s="232" t="s">
        <v>422</v>
      </c>
      <c r="B30" s="343" t="s">
        <v>516</v>
      </c>
      <c r="C30" s="345" t="s">
        <v>974</v>
      </c>
      <c r="D30" s="343" t="s">
        <v>1279</v>
      </c>
      <c r="E30" s="344" t="s">
        <v>424</v>
      </c>
      <c r="F30" s="340" t="s">
        <v>1317</v>
      </c>
    </row>
    <row r="31" spans="1:7" ht="25.5">
      <c r="A31" s="228" t="s">
        <v>451</v>
      </c>
      <c r="B31" s="340" t="s">
        <v>164</v>
      </c>
      <c r="C31" s="342" t="s">
        <v>406</v>
      </c>
      <c r="D31" s="341" t="s">
        <v>1544</v>
      </c>
      <c r="E31" s="341" t="s">
        <v>454</v>
      </c>
      <c r="F31" s="340" t="s">
        <v>1317</v>
      </c>
    </row>
    <row r="32" spans="1:7">
      <c r="A32" s="231" t="s">
        <v>452</v>
      </c>
      <c r="B32" s="340" t="s">
        <v>784</v>
      </c>
      <c r="C32" s="340" t="s">
        <v>131</v>
      </c>
      <c r="D32" s="340" t="s">
        <v>1280</v>
      </c>
      <c r="E32" s="341" t="s">
        <v>453</v>
      </c>
      <c r="F32" s="340" t="s">
        <v>1317</v>
      </c>
    </row>
    <row r="33" spans="1:7">
      <c r="A33" s="232" t="s">
        <v>455</v>
      </c>
      <c r="B33" s="340" t="s">
        <v>164</v>
      </c>
      <c r="C33" s="342" t="s">
        <v>425</v>
      </c>
      <c r="D33" s="340" t="s">
        <v>1280</v>
      </c>
      <c r="E33" s="341" t="s">
        <v>438</v>
      </c>
      <c r="F33" s="340" t="s">
        <v>1317</v>
      </c>
    </row>
    <row r="34" spans="1:7" ht="25.5">
      <c r="A34" s="234" t="s">
        <v>409</v>
      </c>
      <c r="B34" s="340" t="s">
        <v>520</v>
      </c>
      <c r="C34" s="340" t="s">
        <v>33</v>
      </c>
      <c r="D34" s="340" t="s">
        <v>1545</v>
      </c>
      <c r="E34" s="341" t="s">
        <v>624</v>
      </c>
      <c r="F34" s="340" t="s">
        <v>1317</v>
      </c>
    </row>
    <row r="35" spans="1:7">
      <c r="A35" s="232" t="s">
        <v>415</v>
      </c>
      <c r="B35" s="343" t="s">
        <v>71</v>
      </c>
      <c r="C35" s="344" t="s">
        <v>442</v>
      </c>
      <c r="D35" s="340" t="s">
        <v>1545</v>
      </c>
      <c r="E35" s="344" t="s">
        <v>416</v>
      </c>
      <c r="F35" s="340" t="s">
        <v>1317</v>
      </c>
    </row>
    <row r="36" spans="1:7" ht="25.5">
      <c r="A36" s="232" t="s">
        <v>583</v>
      </c>
      <c r="B36" s="342" t="s">
        <v>427</v>
      </c>
      <c r="C36" s="344" t="s">
        <v>426</v>
      </c>
      <c r="D36" s="343" t="s">
        <v>1279</v>
      </c>
      <c r="E36" s="344" t="s">
        <v>625</v>
      </c>
      <c r="F36" s="340" t="s">
        <v>1317</v>
      </c>
    </row>
    <row r="37" spans="1:7" ht="25.5">
      <c r="A37" s="232" t="s">
        <v>435</v>
      </c>
      <c r="B37" s="343" t="s">
        <v>523</v>
      </c>
      <c r="C37" s="343" t="s">
        <v>514</v>
      </c>
      <c r="D37" s="343" t="s">
        <v>1279</v>
      </c>
      <c r="E37" s="344" t="s">
        <v>436</v>
      </c>
      <c r="F37" s="340" t="s">
        <v>1317</v>
      </c>
    </row>
    <row r="38" spans="1:7" ht="25.5">
      <c r="A38" s="232" t="s">
        <v>433</v>
      </c>
      <c r="B38" s="343" t="s">
        <v>523</v>
      </c>
      <c r="C38" s="343" t="s">
        <v>143</v>
      </c>
      <c r="D38" s="343" t="s">
        <v>1279</v>
      </c>
      <c r="E38" s="344" t="s">
        <v>434</v>
      </c>
      <c r="F38" s="340" t="s">
        <v>1317</v>
      </c>
    </row>
    <row r="39" spans="1:7">
      <c r="A39" s="236">
        <v>6.7</v>
      </c>
      <c r="B39" s="343" t="s">
        <v>134</v>
      </c>
      <c r="C39" s="343" t="s">
        <v>27</v>
      </c>
      <c r="D39" s="340" t="s">
        <v>1545</v>
      </c>
      <c r="E39" s="344" t="s">
        <v>437</v>
      </c>
      <c r="F39" s="340" t="s">
        <v>1317</v>
      </c>
    </row>
    <row r="40" spans="1:7">
      <c r="A40" s="236" t="s">
        <v>990</v>
      </c>
      <c r="B40" s="341" t="s">
        <v>991</v>
      </c>
      <c r="C40" s="341" t="s">
        <v>1033</v>
      </c>
      <c r="D40" s="341" t="s">
        <v>992</v>
      </c>
      <c r="E40" s="341" t="s">
        <v>993</v>
      </c>
      <c r="F40" s="340" t="s">
        <v>1317</v>
      </c>
    </row>
    <row r="41" spans="1:7" ht="25.5">
      <c r="A41" s="232" t="s">
        <v>414</v>
      </c>
      <c r="B41" s="343" t="s">
        <v>521</v>
      </c>
      <c r="C41" s="343" t="s">
        <v>676</v>
      </c>
      <c r="D41" s="340" t="s">
        <v>1545</v>
      </c>
      <c r="E41" s="345" t="s">
        <v>1281</v>
      </c>
      <c r="F41" s="340" t="s">
        <v>1317</v>
      </c>
    </row>
    <row r="42" spans="1:7" ht="25.5">
      <c r="A42" s="539" t="s">
        <v>1049</v>
      </c>
      <c r="B42" s="340" t="s">
        <v>936</v>
      </c>
      <c r="C42" s="343" t="s">
        <v>1311</v>
      </c>
      <c r="D42" s="340" t="s">
        <v>937</v>
      </c>
      <c r="E42" s="341" t="s">
        <v>1050</v>
      </c>
      <c r="F42" s="339" t="s">
        <v>1321</v>
      </c>
      <c r="G42" s="316" t="s">
        <v>1013</v>
      </c>
    </row>
    <row r="43" spans="1:7">
      <c r="A43" s="232"/>
      <c r="B43" s="340"/>
      <c r="C43" s="340" t="s">
        <v>1312</v>
      </c>
      <c r="D43" s="340" t="s">
        <v>1310</v>
      </c>
      <c r="E43" s="341" t="s">
        <v>1313</v>
      </c>
      <c r="F43" s="339"/>
      <c r="G43" s="316"/>
    </row>
    <row r="44" spans="1:7" ht="25.5">
      <c r="A44" s="232" t="s">
        <v>928</v>
      </c>
      <c r="B44" s="340" t="s">
        <v>521</v>
      </c>
      <c r="C44" s="340" t="s">
        <v>142</v>
      </c>
      <c r="D44" s="340" t="s">
        <v>1316</v>
      </c>
      <c r="E44" s="341" t="s">
        <v>929</v>
      </c>
      <c r="F44" s="340" t="s">
        <v>1317</v>
      </c>
      <c r="G44" s="346"/>
    </row>
    <row r="45" spans="1:7" ht="25.5">
      <c r="A45" s="537" t="s">
        <v>1300</v>
      </c>
      <c r="B45" s="340" t="s">
        <v>577</v>
      </c>
      <c r="C45" s="340" t="s">
        <v>578</v>
      </c>
      <c r="D45" s="340" t="s">
        <v>866</v>
      </c>
      <c r="E45" s="340" t="s">
        <v>670</v>
      </c>
      <c r="F45" s="339" t="s">
        <v>1321</v>
      </c>
      <c r="G45" s="316" t="s">
        <v>1013</v>
      </c>
    </row>
    <row r="46" spans="1:7">
      <c r="A46" s="239" t="s">
        <v>404</v>
      </c>
      <c r="B46" s="340" t="s">
        <v>607</v>
      </c>
      <c r="C46" s="340" t="s">
        <v>86</v>
      </c>
      <c r="D46" s="377" t="s">
        <v>1359</v>
      </c>
      <c r="E46" s="342" t="s">
        <v>405</v>
      </c>
      <c r="F46" s="340" t="s">
        <v>1317</v>
      </c>
    </row>
    <row r="47" spans="1:7">
      <c r="A47" s="379" t="s">
        <v>1358</v>
      </c>
      <c r="B47" s="340" t="s">
        <v>607</v>
      </c>
      <c r="C47" s="347" t="s">
        <v>1069</v>
      </c>
      <c r="D47" s="377" t="s">
        <v>1359</v>
      </c>
      <c r="E47" s="378" t="s">
        <v>1357</v>
      </c>
      <c r="F47" s="347" t="s">
        <v>1317</v>
      </c>
    </row>
    <row r="48" spans="1:7" ht="25.5">
      <c r="A48" s="379" t="s">
        <v>1314</v>
      </c>
      <c r="B48" s="340" t="s">
        <v>607</v>
      </c>
      <c r="C48" s="347" t="s">
        <v>1315</v>
      </c>
      <c r="D48" s="340" t="s">
        <v>1477</v>
      </c>
      <c r="E48" s="340" t="s">
        <v>1476</v>
      </c>
      <c r="F48" s="347" t="s">
        <v>1317</v>
      </c>
    </row>
    <row r="49" spans="1:7">
      <c r="A49" s="379" t="s">
        <v>1150</v>
      </c>
      <c r="B49" s="340" t="s">
        <v>607</v>
      </c>
      <c r="C49" s="347" t="s">
        <v>1089</v>
      </c>
      <c r="D49" s="377" t="s">
        <v>1359</v>
      </c>
      <c r="E49" s="347" t="s">
        <v>1090</v>
      </c>
      <c r="F49" s="347" t="s">
        <v>1317</v>
      </c>
    </row>
    <row r="50" spans="1:7">
      <c r="A50" s="236" t="s">
        <v>1161</v>
      </c>
      <c r="B50" s="347" t="s">
        <v>607</v>
      </c>
      <c r="C50" s="347" t="s">
        <v>608</v>
      </c>
      <c r="D50" s="378" t="s">
        <v>1471</v>
      </c>
      <c r="E50" s="347" t="s">
        <v>1165</v>
      </c>
      <c r="F50" s="340" t="s">
        <v>1318</v>
      </c>
    </row>
    <row r="51" spans="1:7">
      <c r="A51" s="236" t="s">
        <v>1162</v>
      </c>
      <c r="B51" s="347" t="s">
        <v>609</v>
      </c>
      <c r="C51" s="347" t="s">
        <v>613</v>
      </c>
      <c r="D51" s="378" t="s">
        <v>1471</v>
      </c>
      <c r="E51" s="347" t="s">
        <v>1166</v>
      </c>
      <c r="F51" s="340" t="s">
        <v>1318</v>
      </c>
    </row>
    <row r="52" spans="1:7">
      <c r="A52" s="231" t="s">
        <v>1163</v>
      </c>
      <c r="B52" s="343" t="s">
        <v>607</v>
      </c>
      <c r="C52" s="343" t="s">
        <v>608</v>
      </c>
      <c r="D52" s="378" t="s">
        <v>1471</v>
      </c>
      <c r="E52" s="343" t="s">
        <v>1167</v>
      </c>
      <c r="F52" s="343" t="s">
        <v>1318</v>
      </c>
    </row>
    <row r="53" spans="1:7" s="64" customFormat="1">
      <c r="A53" s="241" t="s">
        <v>1164</v>
      </c>
      <c r="B53" s="347" t="s">
        <v>610</v>
      </c>
      <c r="C53" s="347" t="s">
        <v>614</v>
      </c>
      <c r="D53" s="378" t="s">
        <v>1471</v>
      </c>
      <c r="E53" s="348" t="s">
        <v>1168</v>
      </c>
      <c r="F53" s="340" t="s">
        <v>1318</v>
      </c>
      <c r="G53" s="110"/>
    </row>
    <row r="54" spans="1:7" s="64" customFormat="1" ht="16.5" customHeight="1">
      <c r="A54" s="379" t="s">
        <v>1524</v>
      </c>
      <c r="B54" s="347" t="s">
        <v>610</v>
      </c>
      <c r="C54" s="347" t="s">
        <v>447</v>
      </c>
      <c r="D54" s="378" t="s">
        <v>1471</v>
      </c>
      <c r="E54" s="347" t="s">
        <v>460</v>
      </c>
      <c r="F54" s="340" t="s">
        <v>1318</v>
      </c>
      <c r="G54" s="110"/>
    </row>
    <row r="55" spans="1:7" s="64" customFormat="1" ht="15" customHeight="1">
      <c r="A55" s="241">
        <v>9.5</v>
      </c>
      <c r="B55" s="347" t="s">
        <v>610</v>
      </c>
      <c r="C55" s="347" t="s">
        <v>448</v>
      </c>
      <c r="D55" s="378" t="s">
        <v>1471</v>
      </c>
      <c r="E55" s="378" t="s">
        <v>1547</v>
      </c>
      <c r="F55" s="340" t="s">
        <v>1318</v>
      </c>
      <c r="G55" s="110"/>
    </row>
    <row r="56" spans="1:7" s="64" customFormat="1" ht="25.5">
      <c r="A56" s="241">
        <v>9.6999999999999993</v>
      </c>
      <c r="B56" s="347" t="s">
        <v>610</v>
      </c>
      <c r="C56" s="347" t="s">
        <v>459</v>
      </c>
      <c r="D56" s="378" t="s">
        <v>1471</v>
      </c>
      <c r="E56" s="347" t="s">
        <v>461</v>
      </c>
      <c r="F56" s="340" t="s">
        <v>1318</v>
      </c>
      <c r="G56" s="110"/>
    </row>
    <row r="57" spans="1:7" s="64" customFormat="1">
      <c r="A57" s="241">
        <v>9.8000000000000007</v>
      </c>
      <c r="B57" s="347" t="s">
        <v>610</v>
      </c>
      <c r="C57" s="347" t="s">
        <v>446</v>
      </c>
      <c r="D57" s="378" t="s">
        <v>1471</v>
      </c>
      <c r="E57" s="347" t="s">
        <v>445</v>
      </c>
      <c r="F57" s="340" t="s">
        <v>1318</v>
      </c>
      <c r="G57" s="110"/>
    </row>
    <row r="58" spans="1:7" s="64" customFormat="1" ht="25.5">
      <c r="A58" s="241" t="s">
        <v>1070</v>
      </c>
      <c r="B58" s="347" t="s">
        <v>462</v>
      </c>
      <c r="C58" s="347" t="s">
        <v>463</v>
      </c>
      <c r="D58" s="378" t="s">
        <v>1471</v>
      </c>
      <c r="E58" s="378" t="s">
        <v>837</v>
      </c>
      <c r="F58" s="340" t="s">
        <v>1318</v>
      </c>
      <c r="G58" s="110"/>
    </row>
    <row r="59" spans="1:7" s="64" customFormat="1" ht="25.5">
      <c r="A59" s="241" t="s">
        <v>1301</v>
      </c>
      <c r="B59" s="347" t="s">
        <v>462</v>
      </c>
      <c r="C59" s="347" t="s">
        <v>464</v>
      </c>
      <c r="D59" s="378" t="s">
        <v>1471</v>
      </c>
      <c r="E59" s="378" t="s">
        <v>1070</v>
      </c>
      <c r="F59" s="340" t="s">
        <v>1318</v>
      </c>
      <c r="G59" s="110"/>
    </row>
    <row r="60" spans="1:7" s="64" customFormat="1">
      <c r="A60" s="242" t="s">
        <v>1284</v>
      </c>
      <c r="B60" s="347" t="s">
        <v>462</v>
      </c>
      <c r="C60" s="347" t="s">
        <v>465</v>
      </c>
      <c r="D60" s="378" t="s">
        <v>1471</v>
      </c>
      <c r="E60" s="343" t="s">
        <v>1282</v>
      </c>
      <c r="F60" s="340" t="s">
        <v>1318</v>
      </c>
      <c r="G60" s="110"/>
    </row>
    <row r="61" spans="1:7" s="64" customFormat="1">
      <c r="A61" s="231" t="s">
        <v>1285</v>
      </c>
      <c r="B61" s="340" t="s">
        <v>610</v>
      </c>
      <c r="C61" s="340" t="s">
        <v>611</v>
      </c>
      <c r="D61" s="378" t="s">
        <v>1471</v>
      </c>
      <c r="E61" s="343" t="s">
        <v>1283</v>
      </c>
      <c r="F61" s="343" t="s">
        <v>1318</v>
      </c>
      <c r="G61" s="110"/>
    </row>
    <row r="62" spans="1:7" s="64" customFormat="1">
      <c r="A62" s="236" t="s">
        <v>1286</v>
      </c>
      <c r="B62" s="340" t="s">
        <v>610</v>
      </c>
      <c r="C62" s="340" t="s">
        <v>1007</v>
      </c>
      <c r="D62" s="340" t="s">
        <v>1008</v>
      </c>
      <c r="E62" s="340" t="s">
        <v>1287</v>
      </c>
      <c r="F62" s="343"/>
      <c r="G62" s="110"/>
    </row>
    <row r="63" spans="1:7" s="64" customFormat="1">
      <c r="A63" s="236">
        <v>9.11</v>
      </c>
      <c r="B63" s="340" t="s">
        <v>1214</v>
      </c>
      <c r="C63" s="340" t="s">
        <v>1215</v>
      </c>
      <c r="D63" s="378" t="s">
        <v>1471</v>
      </c>
      <c r="E63" s="340" t="s">
        <v>1216</v>
      </c>
      <c r="F63" s="343"/>
      <c r="G63" s="110"/>
    </row>
    <row r="64" spans="1:7" s="64" customFormat="1" ht="25.5">
      <c r="A64" s="540" t="s">
        <v>243</v>
      </c>
      <c r="B64" s="357" t="s">
        <v>630</v>
      </c>
      <c r="C64" s="357" t="s">
        <v>511</v>
      </c>
      <c r="D64" s="358" t="s">
        <v>855</v>
      </c>
      <c r="E64" s="358" t="s">
        <v>475</v>
      </c>
      <c r="F64" s="359" t="s">
        <v>1321</v>
      </c>
      <c r="G64" s="316" t="s">
        <v>1013</v>
      </c>
    </row>
    <row r="65" spans="1:7" s="64" customFormat="1" ht="25.5">
      <c r="A65" s="381" t="s">
        <v>242</v>
      </c>
      <c r="B65" s="382" t="s">
        <v>89</v>
      </c>
      <c r="C65" s="382" t="s">
        <v>167</v>
      </c>
      <c r="D65" s="382" t="s">
        <v>1006</v>
      </c>
      <c r="E65" s="382"/>
      <c r="F65" s="773" t="s">
        <v>1550</v>
      </c>
      <c r="G65" s="303"/>
    </row>
    <row r="66" spans="1:7">
      <c r="A66" s="241" t="s">
        <v>841</v>
      </c>
      <c r="B66" s="340" t="s">
        <v>843</v>
      </c>
      <c r="C66" s="343" t="s">
        <v>842</v>
      </c>
      <c r="D66" s="340" t="s">
        <v>844</v>
      </c>
      <c r="E66" s="340" t="s">
        <v>845</v>
      </c>
      <c r="F66" s="340" t="s">
        <v>1318</v>
      </c>
    </row>
  </sheetData>
  <mergeCells count="1">
    <mergeCell ref="E1:F1"/>
  </mergeCells>
  <phoneticPr fontId="0" type="noConversion"/>
  <hyperlinks>
    <hyperlink ref="E1:F1" location="Contents!A1" display="Back to Contents"/>
  </hyperlinks>
  <pageMargins left="0.27559055118110237" right="0.19685039370078741" top="0.31496062992125984" bottom="0.19685039370078741" header="0.31496062992125984" footer="0.23622047244094491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30</vt:i4>
      </vt:variant>
    </vt:vector>
  </HeadingPairs>
  <TitlesOfParts>
    <vt:vector size="96" baseType="lpstr">
      <vt:lpstr>Contents</vt:lpstr>
      <vt:lpstr>1.1, 1.2</vt:lpstr>
      <vt:lpstr>1.1extra</vt:lpstr>
      <vt:lpstr>1.3a,c</vt:lpstr>
      <vt:lpstr>1.4 to 1.7</vt:lpstr>
      <vt:lpstr>1.5b</vt:lpstr>
      <vt:lpstr>1.8</vt:lpstr>
      <vt:lpstr>1.9</vt:lpstr>
      <vt:lpstr>1.10</vt:lpstr>
      <vt:lpstr>1.11</vt:lpstr>
      <vt:lpstr>1.12</vt:lpstr>
      <vt:lpstr>2.1, 2.2, 2.3,2.4</vt:lpstr>
      <vt:lpstr>2.5a-2.8a</vt:lpstr>
      <vt:lpstr>2.5b- 2.8</vt:lpstr>
      <vt:lpstr>2.9</vt:lpstr>
      <vt:lpstr>2.10</vt:lpstr>
      <vt:lpstr>2.11</vt:lpstr>
      <vt:lpstr>2.13</vt:lpstr>
      <vt:lpstr>3.1,3.2,3.4,8.3</vt:lpstr>
      <vt:lpstr>3.2b</vt:lpstr>
      <vt:lpstr>3.5</vt:lpstr>
      <vt:lpstr>Table 3</vt:lpstr>
      <vt:lpstr>4.1a</vt:lpstr>
      <vt:lpstr>4.1b</vt:lpstr>
      <vt:lpstr>4.2a,b</vt:lpstr>
      <vt:lpstr>4.3a,b</vt:lpstr>
      <vt:lpstr>4.4</vt:lpstr>
      <vt:lpstr>4.5</vt:lpstr>
      <vt:lpstr>5.1</vt:lpstr>
      <vt:lpstr>5.2abcd</vt:lpstr>
      <vt:lpstr>5.3</vt:lpstr>
      <vt:lpstr>6.1,6.2a,c</vt:lpstr>
      <vt:lpstr>6.2b</vt:lpstr>
      <vt:lpstr>6.3</vt:lpstr>
      <vt:lpstr>6.4a,b</vt:lpstr>
      <vt:lpstr>6.5a,b</vt:lpstr>
      <vt:lpstr>6.7</vt:lpstr>
      <vt:lpstr>6.8</vt:lpstr>
      <vt:lpstr>7.1,7.2</vt:lpstr>
      <vt:lpstr>7.2b</vt:lpstr>
      <vt:lpstr>7.3abc</vt:lpstr>
      <vt:lpstr>7.3de</vt:lpstr>
      <vt:lpstr>7.4</vt:lpstr>
      <vt:lpstr>8.2a,b,c</vt:lpstr>
      <vt:lpstr>8.1a,b,c</vt:lpstr>
      <vt:lpstr>Table5</vt:lpstr>
      <vt:lpstr>8.4</vt:lpstr>
      <vt:lpstr>9.0a</vt:lpstr>
      <vt:lpstr>9.0b</vt:lpstr>
      <vt:lpstr>9.0c,d</vt:lpstr>
      <vt:lpstr>9.0e,f</vt:lpstr>
      <vt:lpstr>9.1a,b</vt:lpstr>
      <vt:lpstr>9.2a,b</vt:lpstr>
      <vt:lpstr>9.3abcd</vt:lpstr>
      <vt:lpstr>9.4</vt:lpstr>
      <vt:lpstr>9.5</vt:lpstr>
      <vt:lpstr>9.5a</vt:lpstr>
      <vt:lpstr>9.5b</vt:lpstr>
      <vt:lpstr>9.5c,d</vt:lpstr>
      <vt:lpstr>9.11</vt:lpstr>
      <vt:lpstr>Table 6</vt:lpstr>
      <vt:lpstr>Table 7</vt:lpstr>
      <vt:lpstr>10.1, 10.2</vt:lpstr>
      <vt:lpstr>11.1,11.2</vt:lpstr>
      <vt:lpstr>Offroad</vt:lpstr>
      <vt:lpstr>Sources</vt:lpstr>
      <vt:lpstr>'1.10'!Print_Area</vt:lpstr>
      <vt:lpstr>'1.8'!Print_Area</vt:lpstr>
      <vt:lpstr>'10.1, 10.2'!Print_Area</vt:lpstr>
      <vt:lpstr>'2.1, 2.2, 2.3,2.4'!Print_Area</vt:lpstr>
      <vt:lpstr>'2.5a-2.8a'!Print_Area</vt:lpstr>
      <vt:lpstr>'2.5b- 2.8'!Print_Area</vt:lpstr>
      <vt:lpstr>'2.9'!Print_Area</vt:lpstr>
      <vt:lpstr>'3.1,3.2,3.4,8.3'!Print_Area</vt:lpstr>
      <vt:lpstr>'3.2b'!Print_Area</vt:lpstr>
      <vt:lpstr>'4.1a'!Print_Area</vt:lpstr>
      <vt:lpstr>'4.1b'!Print_Area</vt:lpstr>
      <vt:lpstr>'4.3a,b'!Print_Area</vt:lpstr>
      <vt:lpstr>'5.2abcd'!Print_Area</vt:lpstr>
      <vt:lpstr>'6.1,6.2a,c'!Print_Area</vt:lpstr>
      <vt:lpstr>'6.2b'!Print_Area</vt:lpstr>
      <vt:lpstr>'6.3'!Print_Area</vt:lpstr>
      <vt:lpstr>'6.4a,b'!Print_Area</vt:lpstr>
      <vt:lpstr>'6.5a,b'!Print_Area</vt:lpstr>
      <vt:lpstr>'6.7'!Print_Area</vt:lpstr>
      <vt:lpstr>'7.1,7.2'!Print_Area</vt:lpstr>
      <vt:lpstr>'7.4'!Print_Area</vt:lpstr>
      <vt:lpstr>'8.1a,b,c'!Print_Area</vt:lpstr>
      <vt:lpstr>'8.2a,b,c'!Print_Area</vt:lpstr>
      <vt:lpstr>'9.0a'!Print_Area</vt:lpstr>
      <vt:lpstr>'9.0b'!Print_Area</vt:lpstr>
      <vt:lpstr>'9.0c,d'!Print_Area</vt:lpstr>
      <vt:lpstr>'9.5a'!Print_Area</vt:lpstr>
      <vt:lpstr>'9.5b'!Print_Area</vt:lpstr>
      <vt:lpstr>'9.5c,d'!Print_Area</vt:lpstr>
      <vt:lpstr>Contents!Print_Area</vt:lpstr>
    </vt:vector>
  </TitlesOfParts>
  <Company>Ministry of Transport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Fleet Statistics</dc:title>
  <dc:creator>Ministry of Transport</dc:creator>
  <cp:lastModifiedBy>Andrea</cp:lastModifiedBy>
  <cp:lastPrinted>2015-08-21T00:47:36Z</cp:lastPrinted>
  <dcterms:created xsi:type="dcterms:W3CDTF">2006-12-05T20:28:39Z</dcterms:created>
  <dcterms:modified xsi:type="dcterms:W3CDTF">2015-12-29T02:00:45Z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-32135808</vt:i4>
  </property>
  <property fmtid="{D5CDD505-2E9C-101B-9397-08002B2CF9AE}" pid="4" name="_EmailSubject">
    <vt:lpwstr>Stats again</vt:lpwstr>
  </property>
  <property fmtid="{D5CDD505-2E9C-101B-9397-08002B2CF9AE}" pid="5" name="_AuthorEmail">
    <vt:lpwstr>s.badger@transport.govt.nz</vt:lpwstr>
  </property>
  <property fmtid="{D5CDD505-2E9C-101B-9397-08002B2CF9AE}" pid="6" name="_AuthorEmailDisplayName">
    <vt:lpwstr>Stuart Badger</vt:lpwstr>
  </property>
  <property fmtid="{D5CDD505-2E9C-101B-9397-08002B2CF9AE}" pid="7" name="_PreviousAdHocReviewCycleID">
    <vt:i4>-566783392</vt:i4>
  </property>
  <property fmtid="{D5CDD505-2E9C-101B-9397-08002B2CF9AE}" pid="8" name="_ReviewingToolsShownOnce">
    <vt:lpwstr/>
  </property>
</Properties>
</file>